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24226"/>
  <mc:AlternateContent xmlns:mc="http://schemas.openxmlformats.org/markup-compatibility/2006">
    <mc:Choice Requires="x15">
      <x15ac:absPath xmlns:x15ac="http://schemas.microsoft.com/office/spreadsheetml/2010/11/ac" url="https://rcbcgov-my.sharepoint.com/personal/julie_felgate_redcar-cleveland_gov_uk/Documents/Desktop/"/>
    </mc:Choice>
  </mc:AlternateContent>
  <xr:revisionPtr revIDLastSave="97" documentId="8_{E409F37F-4C42-459A-B973-E58B2A728740}" xr6:coauthVersionLast="47" xr6:coauthVersionMax="47" xr10:uidLastSave="{0219876D-15DD-41DC-8555-C18D0F37A00B}"/>
  <bookViews>
    <workbookView xWindow="-110" yWindow="-110" windowWidth="19420" windowHeight="10300" tabRatio="762" activeTab="1" xr2:uid="{00000000-000D-0000-FFFF-FFFF00000000}"/>
  </bookViews>
  <sheets>
    <sheet name="FOI 2026-27" sheetId="2" r:id="rId1"/>
    <sheet name="EIR 2026-27" sheetId="3" r:id="rId2"/>
    <sheet name="Internal Review" sheetId="5" r:id="rId3"/>
    <sheet name="Stats" sheetId="14" r:id="rId4"/>
    <sheet name="Key data collection" sheetId="10" r:id="rId5"/>
    <sheet name="Additional data collection" sheetId="11" r:id="rId6"/>
    <sheet name="Exemptions &amp; Exceptions" sheetId="12" r:id="rId7"/>
  </sheets>
  <definedNames>
    <definedName name="_xlnm._FilterDatabase" localSheetId="1" hidden="1">'EIR 2026-27'!$A$1:$AI$317</definedName>
    <definedName name="_xlnm._FilterDatabase" localSheetId="0" hidden="1">'FOI 2026-27'!$A$1:$AI$1282</definedName>
    <definedName name="_xlnm._FilterDatabase" localSheetId="2" hidden="1">'Internal Review'!$A$1:$I$38</definedName>
    <definedName name="_ftnref1" localSheetId="0">'FOI 2026-27'!#REF!</definedName>
    <definedName name="_Hlk135727460" localSheetId="1">'EIR 2026-27'!$A$77</definedName>
    <definedName name="Z_022A4286_B4E7_46C4_9348_10B1B1FE68AE_.wvu.FilterData" localSheetId="0" hidden="1">'FOI 2026-27'!$A$1:$AI$5259</definedName>
    <definedName name="Z_090A5F4E_E196_443C_AF51_61D6757F12A3_.wvu.FilterData" localSheetId="0" hidden="1">'FOI 2026-27'!$A$1:$AI$5259</definedName>
    <definedName name="Z_09A41729_FA56_46C5_9436_ED5B7966DED5_.wvu.FilterData" localSheetId="0" hidden="1">'FOI 2026-27'!$A$1:$AI$5259</definedName>
    <definedName name="Z_09B08B8E_E892_44CE_B810_12FD74B9C8E5_.wvu.FilterData" localSheetId="0" hidden="1">'FOI 2026-27'!$A$1:$AI$5259</definedName>
    <definedName name="Z_0C069E83_DC43_4D10_940E_0E650F120028_.wvu.FilterData" localSheetId="0" hidden="1">'FOI 2026-27'!$A$1:$AI$5259</definedName>
    <definedName name="Z_0C6E272D_534B_4BAF_B0C6_3576E0DFB450_.wvu.FilterData" localSheetId="0" hidden="1">'FOI 2026-27'!$A$1:$AI$5259</definedName>
    <definedName name="Z_13318ACA_4079_4744_89BF_3726E999225A_.wvu.Cols" localSheetId="1" hidden="1">'EIR 2026-27'!$K:$K,'EIR 2026-27'!$P:$P,'EIR 2026-27'!#REF!,'EIR 2026-27'!$S:$S,'EIR 2026-27'!$W:$W</definedName>
    <definedName name="Z_13318ACA_4079_4744_89BF_3726E999225A_.wvu.FilterData" localSheetId="1" hidden="1">'EIR 2026-27'!$A$1:$AI$63</definedName>
    <definedName name="Z_13318ACA_4079_4744_89BF_3726E999225A_.wvu.FilterData" localSheetId="0" hidden="1">'FOI 2026-27'!$A$1:$AI$5259</definedName>
    <definedName name="Z_174D9078_8BF1_48C3_A4EB_74356A217C32_.wvu.FilterData" localSheetId="0" hidden="1">'FOI 2026-27'!$A$1:$AI$5259</definedName>
    <definedName name="Z_19819CFE_109A_4866_8BB3_0A3DF4AD8887_.wvu.FilterData" localSheetId="0" hidden="1">'FOI 2026-27'!$A$1:$AI$5259</definedName>
    <definedName name="Z_1A62D6B3_DFA9_42C0_946D_A5C54892B6A9_.wvu.FilterData" localSheetId="0" hidden="1">'FOI 2026-27'!$A$1:$AI$5259</definedName>
    <definedName name="Z_1E939972_06BE_4137_8FB0_071864366766_.wvu.FilterData" localSheetId="0" hidden="1">'FOI 2026-27'!$A$1:$AI$5259</definedName>
    <definedName name="Z_232C10B5_4546_49D0_9587_4F32DD2AD976_.wvu.FilterData" localSheetId="0" hidden="1">'FOI 2026-27'!$A$1:$AI$5259</definedName>
    <definedName name="Z_234A0515_F58D_449C_A252_54190781D681_.wvu.FilterData" localSheetId="0" hidden="1">'FOI 2026-27'!$A$1:$AI$5259</definedName>
    <definedName name="Z_25B3A8E2_35F6_429F_BC13_9991C7408538_.wvu.FilterData" localSheetId="0" hidden="1">'FOI 2026-27'!$A$1:$AI$5259</definedName>
    <definedName name="Z_27CDEBF2_32E0_482D_A5A4_6B67AAA1EC32_.wvu.FilterData" localSheetId="0" hidden="1">'FOI 2026-27'!$A$1:$AI$5259</definedName>
    <definedName name="Z_2A732638_E983_441D_8D37_63721267D838_.wvu.FilterData" localSheetId="0" hidden="1">'FOI 2026-27'!$A$1:$AI$5259</definedName>
    <definedName name="Z_3303B2FD_AAAE_42DF_83DA_45950C7F76A8_.wvu.FilterData" localSheetId="0" hidden="1">'FOI 2026-27'!$A$1:$AI$5259</definedName>
    <definedName name="Z_3480DE0B_64E2_40A6_BF19_4BE533D34112_.wvu.FilterData" localSheetId="0" hidden="1">'FOI 2026-27'!$A$1:$AI$5259</definedName>
    <definedName name="Z_378DF0DA_D225_4DD2_8FEF_EABCF5BE9C95_.wvu.FilterData" localSheetId="0" hidden="1">'FOI 2026-27'!$A$1:$AI$5259</definedName>
    <definedName name="Z_3BFA6030_318E_4566_B329_020D58313903_.wvu.FilterData" localSheetId="0" hidden="1">'FOI 2026-27'!$A$1:$AI$5259</definedName>
    <definedName name="Z_409D8D49_E19A_48EB_8D9F_77E0A9153294_.wvu.FilterData" localSheetId="0" hidden="1">'FOI 2026-27'!$A$1:$AI$5259</definedName>
    <definedName name="Z_46D64065_B3F7_4884_896C_B6A2140222DE_.wvu.FilterData" localSheetId="0" hidden="1">'FOI 2026-27'!$A$1:$AI$5259</definedName>
    <definedName name="Z_49D60E3E_0432_44D9_8F4F_7E30DED1E521_.wvu.FilterData" localSheetId="0" hidden="1">'FOI 2026-27'!$A$1:$AI$5259</definedName>
    <definedName name="Z_532350FF_58DF_4DFB_B911_3FD78D73B169_.wvu.FilterData" localSheetId="0" hidden="1">'FOI 2026-27'!$A$1:$AI$5259</definedName>
    <definedName name="Z_53CC8A20_3722_45FA_AA68_237A260A62EA_.wvu.FilterData" localSheetId="0" hidden="1">'FOI 2026-27'!$A$1:$AI$5259</definedName>
    <definedName name="Z_5528985F_BCB7_4D1C_B5A2_CE26ACE39EC6_.wvu.FilterData" localSheetId="0" hidden="1">'FOI 2026-27'!$A$1:$AI$5259</definedName>
    <definedName name="Z_5A22D02A_B77E_4027_BF2F_1BF31CD9987E_.wvu.FilterData" localSheetId="1" hidden="1">'EIR 2026-27'!$A$1:$AI$63</definedName>
    <definedName name="Z_5A22D02A_B77E_4027_BF2F_1BF31CD9987E_.wvu.FilterData" localSheetId="0" hidden="1">'FOI 2026-27'!$A$1:$AI$5259</definedName>
    <definedName name="Z_5A39BEFA_5978_4F17_9AA9_49645E13D9C1_.wvu.FilterData" localSheetId="0" hidden="1">'FOI 2026-27'!$A$1:$AI$5259</definedName>
    <definedName name="Z_5A49A7B4_193E_4D05_8F6E_2176696BE1B1_.wvu.FilterData" localSheetId="0" hidden="1">'FOI 2026-27'!$A$1:$AI$5259</definedName>
    <definedName name="Z_5A51F8BC_51DF_4EF8_80B6_74D7C9FD640B_.wvu.FilterData" localSheetId="0" hidden="1">'FOI 2026-27'!$A$1:$AI$5259</definedName>
    <definedName name="Z_5B12B512_01C1_430C_88F8_236257A1D269_.wvu.FilterData" localSheetId="0" hidden="1">'FOI 2026-27'!$A$1:$AI$5259</definedName>
    <definedName name="Z_5F030C71_E102_4976_8EDE_753830C0512D_.wvu.FilterData" localSheetId="0" hidden="1">'FOI 2026-27'!$A$1:$AI$5259</definedName>
    <definedName name="Z_607F27E4_2C42_4C2D_B527_BA6CA827866F_.wvu.FilterData" localSheetId="0" hidden="1">'FOI 2026-27'!$A$1:$AI$5259</definedName>
    <definedName name="Z_615EE67A_4901_4B7A_B994_35A6AB0F9414_.wvu.FilterData" localSheetId="0" hidden="1">'FOI 2026-27'!$A$1:$AI$5259</definedName>
    <definedName name="Z_62D397FD_485A_4FC8_B744_E4E5A1640759_.wvu.FilterData" localSheetId="0" hidden="1">'FOI 2026-27'!$A$1:$AI$5259</definedName>
    <definedName name="Z_63F2399D_A40E_4D9C_8407_8E790A52ECC2_.wvu.FilterData" localSheetId="0" hidden="1">'FOI 2026-27'!$A$1:$AI$5259</definedName>
    <definedName name="Z_649EE045_044F_43B7_9B08_83F7A13EC48D_.wvu.FilterData" localSheetId="0" hidden="1">'FOI 2026-27'!$A$1:$AI$5259</definedName>
    <definedName name="Z_66E56B64_3B50_4BE2_9FF4_A752B3235265_.wvu.FilterData" localSheetId="0" hidden="1">'FOI 2026-27'!$A$1:$AI$5259</definedName>
    <definedName name="Z_6C9B7DD1_FC71_4681_9DAC_72450FDE6462_.wvu.FilterData" localSheetId="0" hidden="1">'FOI 2026-27'!$A$1:$AI$5259</definedName>
    <definedName name="Z_6D1929D5_2782_43A2_A78C_9C306954F206_.wvu.FilterData" localSheetId="0" hidden="1">'FOI 2026-27'!$A$1:$AI$5259</definedName>
    <definedName name="Z_71B1DC13_32E4_407B_B44D_501039045ABF_.wvu.FilterData" localSheetId="0" hidden="1">'FOI 2026-27'!$A$1:$AI$5259</definedName>
    <definedName name="Z_74AE7486_5F16_4E4A_96E9_308AA7435916_.wvu.FilterData" localSheetId="0" hidden="1">'FOI 2026-27'!$A$1:$AI$5259</definedName>
    <definedName name="Z_764EFB30_A7EA_4844_BEBC_0BDF51851234_.wvu.FilterData" localSheetId="0" hidden="1">'FOI 2026-27'!$A$1:$AI$5259</definedName>
    <definedName name="Z_7685C114_10C3_41BC_BA04_266B345CE62F_.wvu.FilterData" localSheetId="0" hidden="1">'FOI 2026-27'!$A$1:$AI$5259</definedName>
    <definedName name="Z_7A5B6D13_67AC_4F85_83D4_AA23594E04E6_.wvu.FilterData" localSheetId="0" hidden="1">'FOI 2026-27'!$A$1:$AI$5259</definedName>
    <definedName name="Z_81122DE4_A7C5_4234_A3E0_6F423675EA3D_.wvu.FilterData" localSheetId="0" hidden="1">'FOI 2026-27'!$A$1:$AI$5259</definedName>
    <definedName name="Z_826940D0_9F9E_446F_80EC_DF528F31844C_.wvu.FilterData" localSheetId="0" hidden="1">'FOI 2026-27'!$A$1:$AI$5259</definedName>
    <definedName name="Z_8312D9C4_969D_414C_9536_FB1C8DB16476_.wvu.FilterData" localSheetId="0" hidden="1">'FOI 2026-27'!$A$1:$AI$5259</definedName>
    <definedName name="Z_864C0158_CD31_469C_BF19_AD2EA9DA26F8_.wvu.FilterData" localSheetId="0" hidden="1">'FOI 2026-27'!$A$1:$AI$5259</definedName>
    <definedName name="Z_90031741_1898_4442_8E6D_0816486EA86E_.wvu.FilterData" localSheetId="0" hidden="1">'FOI 2026-27'!$A$1:$AI$5259</definedName>
    <definedName name="Z_900C1D27_E895_4D8E_B5D7_A7E4332B8E8D_.wvu.FilterData" localSheetId="0" hidden="1">'FOI 2026-27'!$A$1:$AI$5259</definedName>
    <definedName name="Z_973085D6_F93A_4B6F_A399_D5133BB5F0AE_.wvu.FilterData" localSheetId="0" hidden="1">'FOI 2026-27'!$A$1:$AI$5259</definedName>
    <definedName name="Z_9765E9E6_D2BF_4B2C_AEAF_CBC336E5AD34_.wvu.FilterData" localSheetId="0" hidden="1">'FOI 2026-27'!$A$1:$AI$5259</definedName>
    <definedName name="Z_9778D57D_40C5_457B_8843_6C207CB82BEE_.wvu.FilterData" localSheetId="0" hidden="1">'FOI 2026-27'!$A$1:$AI$5259</definedName>
    <definedName name="Z_9AFE0C9F_FD02_4B70_B043_5E2CDBA74563_.wvu.FilterData" localSheetId="0" hidden="1">'FOI 2026-27'!$A$1:$AI$5259</definedName>
    <definedName name="Z_9DC31DB2_9774_4758_88AB_0BAD3D4672C1_.wvu.FilterData" localSheetId="0" hidden="1">'FOI 2026-27'!$A$1:$AI$5259</definedName>
    <definedName name="Z_A70B2EEC_11E9_4B62_964B_1172D9B54EEB_.wvu.FilterData" localSheetId="0" hidden="1">'FOI 2026-27'!$A$1:$AI$5259</definedName>
    <definedName name="Z_A7D81723_E2AD_45E5_B55B_962AAA675F7E_.wvu.FilterData" localSheetId="0" hidden="1">'FOI 2026-27'!$A$1:$AI$5259</definedName>
    <definedName name="Z_AA39A773_7EE5_45C9_A693_7DB8522756F3_.wvu.FilterData" localSheetId="0" hidden="1">'FOI 2026-27'!$A$1:$AI$5259</definedName>
    <definedName name="Z_ABDF30B9_BD79_49B8_9332_561663B1D7A2_.wvu.FilterData" localSheetId="0" hidden="1">'FOI 2026-27'!$A$1:$AI$5259</definedName>
    <definedName name="Z_AD46DA74_700E_4A28_9A4B_CDBBDF09404A_.wvu.FilterData" localSheetId="0" hidden="1">'FOI 2026-27'!$A$1:$AI$5259</definedName>
    <definedName name="Z_AE25B1E5_414D_431D_A35C_FCDFF745CC19_.wvu.FilterData" localSheetId="0" hidden="1">'FOI 2026-27'!$A$1:$AI$5259</definedName>
    <definedName name="Z_B0B4550D_173B_4A14_BB51_8CFEF4925F40_.wvu.FilterData" localSheetId="0" hidden="1">'FOI 2026-27'!$A$1:$AI$5259</definedName>
    <definedName name="Z_B1B7F171_700E_425B_8D1B_8EEAB59CDB56_.wvu.FilterData" localSheetId="0" hidden="1">'FOI 2026-27'!$A$1:$AI$5259</definedName>
    <definedName name="Z_BCCD868B_9FB9_4F78_8E4F_8E7691FCFF69_.wvu.FilterData" localSheetId="0" hidden="1">'FOI 2026-27'!$A$1:$AI$5259</definedName>
    <definedName name="Z_BD39D130_95E7_4EAD_AE03_C3AF1A6AC1A2_.wvu.FilterData" localSheetId="0" hidden="1">'FOI 2026-27'!$A$1:$AI$5259</definedName>
    <definedName name="Z_BDDC4ACD_31A0_41BF_A66A_FAE842C4CB00_.wvu.FilterData" localSheetId="0" hidden="1">'FOI 2026-27'!$A$1:$AI$5259</definedName>
    <definedName name="Z_BE8E4C1D_9CB6_4499_A3DE_16BAA72927BE_.wvu.FilterData" localSheetId="0" hidden="1">'FOI 2026-27'!$A$1:$AI$5259</definedName>
    <definedName name="Z_C0E4056E_8994_46C6_B18D_F876DD5D3478_.wvu.FilterData" localSheetId="0" hidden="1">'FOI 2026-27'!$A$1:$AI$5259</definedName>
    <definedName name="Z_C97E2D6D_D229_4662_BA20_EEDB6E84225A_.wvu.FilterData" localSheetId="0" hidden="1">'FOI 2026-27'!$A$1:$AI$5259</definedName>
    <definedName name="Z_CAE80AE8_DA91_48CB_829B_8C4CD1193C02_.wvu.FilterData" localSheetId="0" hidden="1">'FOI 2026-27'!$A$1:$AI$5259</definedName>
    <definedName name="Z_CB8FA477_5540_478E_9792_669429684C02_.wvu.FilterData" localSheetId="0" hidden="1">'FOI 2026-27'!$A$1:$AI$5259</definedName>
    <definedName name="Z_CF72E3A6_6C1B_41AF_9B61_0D366108755F_.wvu.FilterData" localSheetId="0" hidden="1">'FOI 2026-27'!$A$1:$AI$5259</definedName>
    <definedName name="Z_CF837D75_E11D_4A49_BB0F_756C0EF5BD1D_.wvu.FilterData" localSheetId="1" hidden="1">'EIR 2026-27'!$A$1:$AI$63</definedName>
    <definedName name="Z_CF837D75_E11D_4A49_BB0F_756C0EF5BD1D_.wvu.FilterData" localSheetId="0" hidden="1">'FOI 2026-27'!$A$1:$AI$5259</definedName>
    <definedName name="Z_D38E9DE2_79AB_4CAF_AC90_64D8DF650D38_.wvu.FilterData" localSheetId="0" hidden="1">'FOI 2026-27'!$A$1:$AI$5259</definedName>
    <definedName name="Z_D3D17023_817E_489A_A031_287FA6E02B2E_.wvu.FilterData" localSheetId="0" hidden="1">'FOI 2026-27'!$A$1:$AI$5259</definedName>
    <definedName name="Z_D52B615B_EC6B_487A_B6FC_7B6D51F88EB9_.wvu.FilterData" localSheetId="0" hidden="1">'FOI 2026-27'!$A$1:$AI$5259</definedName>
    <definedName name="Z_D5DDAEFF_9B8F_41EF_A53C_3AF9AE7BAC51_.wvu.FilterData" localSheetId="0" hidden="1">'FOI 2026-27'!$A$1:$AI$5259</definedName>
    <definedName name="Z_D73FC4F5_144C_4C1F_80FA_D59D23E1E7ED_.wvu.FilterData" localSheetId="0" hidden="1">'FOI 2026-27'!$A$1:$AI$5259</definedName>
    <definedName name="Z_D8FC8303_7225_47DE_A65C_71A6644451F9_.wvu.FilterData" localSheetId="0" hidden="1">'FOI 2026-27'!$A$1:$AI$5259</definedName>
    <definedName name="Z_DAB67CF3_5A54_41B8_8209_47EDBA1E25EC_.wvu.FilterData" localSheetId="0" hidden="1">'FOI 2026-27'!$A$1:$AI$5259</definedName>
    <definedName name="Z_DD494D8F_F7DB_4C13_BD60_371CDBC3FE98_.wvu.FilterData" localSheetId="0" hidden="1">'FOI 2026-27'!$A$1:$AI$5259</definedName>
    <definedName name="Z_DE822F6C_FECA_4712_9666_8F2B1010CEB7_.wvu.FilterData" localSheetId="0" hidden="1">'FOI 2026-27'!$A$1:$AI$5259</definedName>
    <definedName name="Z_E25617DC_9AB1_466C_83F9_328424AC54C3_.wvu.FilterData" localSheetId="0" hidden="1">'FOI 2026-27'!$A$1:$AI$5259</definedName>
    <definedName name="Z_E9590ABA_F556_4E24_8EEE_876676847594_.wvu.FilterData" localSheetId="0" hidden="1">'FOI 2026-27'!$A$1:$AI$5259</definedName>
    <definedName name="Z_EDEA0188_918A_4C73_A2B8_679F5F53E347_.wvu.Cols" localSheetId="1" hidden="1">'EIR 2026-27'!$K:$K,'EIR 2026-27'!$P:$P,'EIR 2026-27'!#REF!,'EIR 2026-27'!$S:$S,'EIR 2026-27'!$W:$W</definedName>
    <definedName name="Z_EDEA0188_918A_4C73_A2B8_679F5F53E347_.wvu.Cols" localSheetId="0" hidden="1">'FOI 2026-27'!$H:$H,'FOI 2026-27'!$J:$J,'FOI 2026-27'!$O:$P,'FOI 2026-27'!$R:$R,'FOI 2026-27'!$T:$T,'FOI 2026-27'!$X:$X</definedName>
    <definedName name="Z_EDEA0188_918A_4C73_A2B8_679F5F53E347_.wvu.FilterData" localSheetId="1" hidden="1">'EIR 2026-27'!$A$1:$AI$63</definedName>
    <definedName name="Z_EDEA0188_918A_4C73_A2B8_679F5F53E347_.wvu.FilterData" localSheetId="0" hidden="1">'FOI 2026-27'!$A$1:$AI$5259</definedName>
    <definedName name="Z_EE13D3FC_9C1D_42DB_9D1D_0A818DDD4E1C_.wvu.FilterData" localSheetId="0" hidden="1">'FOI 2026-27'!$A$1:$AI$5259</definedName>
    <definedName name="Z_F0A247BB_40B2_421C_B718_7E39A4A830CF_.wvu.FilterData" localSheetId="0" hidden="1">'FOI 2026-27'!$A$1:$AI$5259</definedName>
    <definedName name="Z_F6385429_1E25_4CC6_AA9D_7AB54F4DF994_.wvu.FilterData" localSheetId="0" hidden="1">'FOI 2026-27'!$A$1:$AI$5259</definedName>
    <definedName name="Z_F9982AD0_928B_443E_A38C_0AE6494CD740_.wvu.FilterData" localSheetId="0" hidden="1">'FOI 2026-27'!$A$1:$AI$5259</definedName>
  </definedNames>
  <calcPr calcId="191028"/>
  <customWorkbookViews>
    <customWorkbookView name="Cathrine Bird - Personal View" guid="{13318ACA-4079-4744-89BF-3726E999225A}" autoUpdate="1" mergeInterval="15" personalView="1" maximized="1" xWindow="-1928" yWindow="-7" windowWidth="1936" windowHeight="1056" activeSheetId="2"/>
    <customWorkbookView name="Monique Tate - Personal View" guid="{EDEA0188-918A-4C73-A2B8-679F5F53E347}" mergeInterval="0" personalView="1" maximized="1" xWindow="-377" yWindow="-108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4" i="2" l="1"/>
  <c r="F234" i="2"/>
  <c r="G234" i="2"/>
  <c r="E81" i="3" l="1"/>
  <c r="F81" i="3"/>
  <c r="G81" i="3"/>
  <c r="H81" i="3"/>
  <c r="I81" i="3"/>
  <c r="E235" i="2"/>
  <c r="F235" i="2"/>
  <c r="G235" i="2"/>
  <c r="H235" i="2"/>
  <c r="E77" i="3"/>
  <c r="F77" i="3"/>
  <c r="G77" i="3"/>
  <c r="H77" i="3"/>
  <c r="I77" i="3"/>
  <c r="G192" i="2" l="1"/>
  <c r="H49" i="3"/>
  <c r="G49" i="3"/>
  <c r="F49" i="3"/>
  <c r="E49" i="3"/>
  <c r="N49" i="3"/>
  <c r="G188" i="2"/>
  <c r="G189" i="2"/>
  <c r="G190" i="2"/>
  <c r="G191" i="2"/>
  <c r="G193" i="2"/>
  <c r="G194" i="2"/>
  <c r="G195" i="2"/>
  <c r="G197" i="2"/>
  <c r="G198" i="2"/>
  <c r="G199" i="2"/>
  <c r="G200" i="2"/>
  <c r="G201" i="2"/>
  <c r="G202" i="2"/>
  <c r="G203" i="2"/>
  <c r="G204" i="2"/>
  <c r="G205" i="2"/>
  <c r="G206" i="2"/>
  <c r="E69" i="3"/>
  <c r="F69" i="3"/>
  <c r="G69" i="3"/>
  <c r="H69" i="3"/>
  <c r="I69" i="3"/>
  <c r="M73" i="2" l="1"/>
  <c r="N73" i="2" s="1"/>
  <c r="M93" i="2"/>
  <c r="N93" i="2" s="1"/>
  <c r="G21" i="2"/>
  <c r="E21" i="3"/>
  <c r="E15" i="3" l="1"/>
  <c r="F15" i="3"/>
  <c r="G15" i="3"/>
  <c r="H15" i="3"/>
  <c r="I15" i="3"/>
  <c r="E14" i="3" l="1"/>
  <c r="F14" i="3"/>
  <c r="G14" i="3"/>
  <c r="H14" i="3"/>
  <c r="I14" i="3"/>
  <c r="E14" i="2" l="1"/>
  <c r="F14" i="2"/>
  <c r="G14" i="2"/>
  <c r="H14" i="2"/>
  <c r="E15" i="2"/>
  <c r="F15" i="2"/>
  <c r="G15" i="2"/>
  <c r="H15" i="2"/>
  <c r="E12" i="3" l="1"/>
  <c r="E9" i="2"/>
  <c r="F9" i="2"/>
  <c r="G9" i="2"/>
  <c r="H9" i="2"/>
  <c r="F12" i="3"/>
  <c r="G12" i="3"/>
  <c r="H12" i="3"/>
  <c r="I12" i="3"/>
  <c r="E13" i="3"/>
  <c r="F13" i="3"/>
  <c r="G13" i="3"/>
  <c r="H13" i="3"/>
  <c r="I13" i="3"/>
  <c r="N13" i="3"/>
  <c r="O13" i="3" s="1"/>
  <c r="H1282" i="2" l="1"/>
  <c r="H1281" i="2"/>
  <c r="H1280" i="2"/>
  <c r="H1279" i="2"/>
  <c r="H1278" i="2"/>
  <c r="H1277" i="2"/>
  <c r="H1276" i="2"/>
  <c r="H1275" i="2"/>
  <c r="H1274" i="2"/>
  <c r="H1273" i="2"/>
  <c r="H1272" i="2"/>
  <c r="H1271" i="2"/>
  <c r="H1270" i="2"/>
  <c r="H1269" i="2"/>
  <c r="H1268" i="2"/>
  <c r="H1267" i="2"/>
  <c r="H1266" i="2"/>
  <c r="H1265" i="2"/>
  <c r="H1264" i="2"/>
  <c r="H1263" i="2"/>
  <c r="H1262" i="2"/>
  <c r="H1261" i="2"/>
  <c r="H1260" i="2"/>
  <c r="H1259" i="2"/>
  <c r="H1258" i="2"/>
  <c r="H1257" i="2"/>
  <c r="H1256" i="2"/>
  <c r="H1255"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3" i="2"/>
  <c r="H1222" i="2"/>
  <c r="H1221" i="2"/>
  <c r="H1220" i="2"/>
  <c r="H1219" i="2"/>
  <c r="H1218" i="2"/>
  <c r="H1217" i="2"/>
  <c r="H1216" i="2"/>
  <c r="H1215" i="2"/>
  <c r="H1214" i="2"/>
  <c r="H1213" i="2"/>
  <c r="H1212" i="2"/>
  <c r="H1211" i="2"/>
  <c r="H1210" i="2"/>
  <c r="H1209" i="2"/>
  <c r="H1208" i="2"/>
  <c r="H1207" i="2"/>
  <c r="H1206" i="2"/>
  <c r="H1205" i="2"/>
  <c r="H1204" i="2"/>
  <c r="H1203" i="2"/>
  <c r="H1202" i="2"/>
  <c r="H1201" i="2"/>
  <c r="H1200" i="2"/>
  <c r="H1199"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7" i="2"/>
  <c r="H1166" i="2"/>
  <c r="H1165" i="2"/>
  <c r="H1164" i="2"/>
  <c r="H1163" i="2"/>
  <c r="H1162" i="2"/>
  <c r="H1161" i="2"/>
  <c r="H1160" i="2"/>
  <c r="H1159" i="2"/>
  <c r="H1158" i="2"/>
  <c r="H1157" i="2"/>
  <c r="H1156" i="2"/>
  <c r="H1155" i="2"/>
  <c r="H1154" i="2"/>
  <c r="H1153" i="2"/>
  <c r="H1152" i="2"/>
  <c r="H1151" i="2"/>
  <c r="H1150" i="2"/>
  <c r="H1149" i="2"/>
  <c r="H1148" i="2"/>
  <c r="H1147" i="2"/>
  <c r="H1146" i="2"/>
  <c r="H1145" i="2"/>
  <c r="H1144" i="2"/>
  <c r="H1143" i="2"/>
  <c r="H1142" i="2"/>
  <c r="H1141" i="2"/>
  <c r="H1140" i="2"/>
  <c r="H1139" i="2"/>
  <c r="H1138" i="2"/>
  <c r="H1137" i="2"/>
  <c r="H1136" i="2"/>
  <c r="H1135" i="2"/>
  <c r="H1134" i="2"/>
  <c r="H1133" i="2"/>
  <c r="H1132" i="2"/>
  <c r="H1131" i="2"/>
  <c r="H1130" i="2"/>
  <c r="H1129" i="2"/>
  <c r="H1128" i="2"/>
  <c r="H1127" i="2"/>
  <c r="H1126" i="2"/>
  <c r="H1125" i="2"/>
  <c r="H1124" i="2"/>
  <c r="H1123" i="2"/>
  <c r="H1122" i="2"/>
  <c r="H1121" i="2"/>
  <c r="H1120" i="2"/>
  <c r="H1119" i="2"/>
  <c r="H1118" i="2"/>
  <c r="H1117" i="2"/>
  <c r="H1116" i="2"/>
  <c r="H1115" i="2"/>
  <c r="H1114" i="2"/>
  <c r="H1113" i="2"/>
  <c r="H1112" i="2"/>
  <c r="H1111" i="2"/>
  <c r="H1110" i="2"/>
  <c r="H1109" i="2"/>
  <c r="H1108" i="2"/>
  <c r="H1107" i="2"/>
  <c r="H1106" i="2"/>
  <c r="H1105" i="2"/>
  <c r="H1104" i="2"/>
  <c r="H1103" i="2"/>
  <c r="H1102" i="2"/>
  <c r="H1101" i="2"/>
  <c r="H1100" i="2"/>
  <c r="H1099" i="2"/>
  <c r="H1098" i="2"/>
  <c r="H1097" i="2"/>
  <c r="H1096" i="2"/>
  <c r="H1095" i="2"/>
  <c r="H1094" i="2"/>
  <c r="H1093" i="2"/>
  <c r="H1092" i="2"/>
  <c r="H1091" i="2"/>
  <c r="H1090" i="2"/>
  <c r="H1089" i="2"/>
  <c r="H1088" i="2"/>
  <c r="H1087" i="2"/>
  <c r="H1086" i="2"/>
  <c r="H1085" i="2"/>
  <c r="H1084" i="2"/>
  <c r="H1083" i="2"/>
  <c r="H1082" i="2"/>
  <c r="H1081" i="2"/>
  <c r="H1080" i="2"/>
  <c r="H1079" i="2"/>
  <c r="H1078" i="2"/>
  <c r="H1077" i="2"/>
  <c r="H1076" i="2"/>
  <c r="H1075" i="2"/>
  <c r="H1074" i="2"/>
  <c r="H1073" i="2"/>
  <c r="H1072" i="2"/>
  <c r="H1071" i="2"/>
  <c r="H1070" i="2"/>
  <c r="H1069" i="2"/>
  <c r="H1068" i="2"/>
  <c r="H1067" i="2"/>
  <c r="H1066" i="2"/>
  <c r="H1065" i="2"/>
  <c r="H1064" i="2"/>
  <c r="H1063" i="2"/>
  <c r="H1062" i="2"/>
  <c r="H1061" i="2"/>
  <c r="H1060" i="2"/>
  <c r="H1059" i="2"/>
  <c r="H1058" i="2"/>
  <c r="H1057" i="2"/>
  <c r="H1056" i="2"/>
  <c r="H1055" i="2"/>
  <c r="H1054" i="2"/>
  <c r="H1053" i="2"/>
  <c r="H1052" i="2"/>
  <c r="H1051" i="2"/>
  <c r="H1050" i="2"/>
  <c r="H1049" i="2"/>
  <c r="H1048" i="2"/>
  <c r="H1047" i="2"/>
  <c r="H1046" i="2"/>
  <c r="H1045" i="2"/>
  <c r="H1044" i="2"/>
  <c r="H1043" i="2"/>
  <c r="H1042" i="2"/>
  <c r="H1041" i="2"/>
  <c r="H1040" i="2"/>
  <c r="H1039" i="2"/>
  <c r="H1038" i="2"/>
  <c r="H1037" i="2"/>
  <c r="H1036" i="2"/>
  <c r="H1035" i="2"/>
  <c r="H1034" i="2"/>
  <c r="H1033" i="2"/>
  <c r="H1032" i="2"/>
  <c r="H1031" i="2"/>
  <c r="H1030" i="2"/>
  <c r="H1029" i="2"/>
  <c r="H1028" i="2"/>
  <c r="H1027" i="2"/>
  <c r="H1026" i="2"/>
  <c r="H1025" i="2"/>
  <c r="H1024" i="2"/>
  <c r="H1023" i="2"/>
  <c r="H1022" i="2"/>
  <c r="H1021" i="2"/>
  <c r="H1020" i="2"/>
  <c r="H1019" i="2"/>
  <c r="H1018" i="2"/>
  <c r="H1017" i="2"/>
  <c r="H1016" i="2"/>
  <c r="H1015" i="2"/>
  <c r="H1014" i="2"/>
  <c r="H1013" i="2"/>
  <c r="H1012" i="2"/>
  <c r="H1011" i="2"/>
  <c r="H1010" i="2"/>
  <c r="H1009" i="2"/>
  <c r="H1008" i="2"/>
  <c r="H1007" i="2"/>
  <c r="H1006" i="2"/>
  <c r="H1005" i="2"/>
  <c r="H1004" i="2"/>
  <c r="H1003" i="2"/>
  <c r="H1002" i="2"/>
  <c r="H1001" i="2"/>
  <c r="H1000" i="2"/>
  <c r="H999" i="2"/>
  <c r="H998" i="2"/>
  <c r="H997" i="2"/>
  <c r="H996" i="2"/>
  <c r="H995" i="2"/>
  <c r="H994" i="2"/>
  <c r="H993" i="2"/>
  <c r="H992" i="2"/>
  <c r="H991" i="2"/>
  <c r="H990" i="2"/>
  <c r="H989" i="2"/>
  <c r="H988" i="2"/>
  <c r="H987" i="2"/>
  <c r="H986" i="2"/>
  <c r="H985" i="2"/>
  <c r="H984" i="2"/>
  <c r="H983" i="2"/>
  <c r="H982" i="2"/>
  <c r="H981" i="2"/>
  <c r="H980" i="2"/>
  <c r="H979" i="2"/>
  <c r="H978" i="2"/>
  <c r="H977" i="2"/>
  <c r="H976" i="2"/>
  <c r="H975" i="2"/>
  <c r="H974" i="2"/>
  <c r="H973" i="2"/>
  <c r="H972" i="2"/>
  <c r="H971" i="2"/>
  <c r="H970" i="2"/>
  <c r="H969" i="2"/>
  <c r="H968" i="2"/>
  <c r="H967" i="2"/>
  <c r="H966" i="2"/>
  <c r="H965" i="2"/>
  <c r="H964" i="2"/>
  <c r="H963" i="2"/>
  <c r="H962" i="2"/>
  <c r="H961" i="2"/>
  <c r="H960" i="2"/>
  <c r="H959" i="2"/>
  <c r="H958" i="2"/>
  <c r="H957" i="2"/>
  <c r="H956" i="2"/>
  <c r="H955" i="2"/>
  <c r="H954" i="2"/>
  <c r="H953" i="2"/>
  <c r="H952" i="2"/>
  <c r="H951" i="2"/>
  <c r="H950" i="2"/>
  <c r="H949" i="2"/>
  <c r="H948" i="2"/>
  <c r="H947" i="2"/>
  <c r="H946" i="2"/>
  <c r="H945" i="2"/>
  <c r="H944" i="2"/>
  <c r="H943" i="2"/>
  <c r="H942" i="2"/>
  <c r="H941" i="2"/>
  <c r="H940" i="2"/>
  <c r="H939" i="2"/>
  <c r="H938" i="2"/>
  <c r="H937" i="2"/>
  <c r="H936" i="2"/>
  <c r="H935" i="2"/>
  <c r="H934" i="2"/>
  <c r="H933" i="2"/>
  <c r="H932" i="2"/>
  <c r="H931" i="2"/>
  <c r="H930" i="2"/>
  <c r="H929" i="2"/>
  <c r="H928" i="2"/>
  <c r="H927" i="2"/>
  <c r="H926" i="2"/>
  <c r="H925" i="2"/>
  <c r="H924" i="2"/>
  <c r="H923" i="2"/>
  <c r="H922" i="2"/>
  <c r="H921" i="2"/>
  <c r="H920" i="2"/>
  <c r="H919" i="2"/>
  <c r="H918" i="2"/>
  <c r="H917" i="2"/>
  <c r="H916" i="2"/>
  <c r="H915" i="2"/>
  <c r="H914" i="2"/>
  <c r="H913" i="2"/>
  <c r="H912" i="2"/>
  <c r="H911" i="2"/>
  <c r="H910" i="2"/>
  <c r="H909" i="2"/>
  <c r="H908" i="2"/>
  <c r="H907" i="2"/>
  <c r="H906" i="2"/>
  <c r="H905" i="2"/>
  <c r="H904" i="2"/>
  <c r="H903" i="2"/>
  <c r="H902" i="2"/>
  <c r="H901" i="2"/>
  <c r="H900" i="2"/>
  <c r="H899" i="2"/>
  <c r="H898" i="2"/>
  <c r="H897" i="2"/>
  <c r="H896" i="2"/>
  <c r="H895" i="2"/>
  <c r="H894" i="2"/>
  <c r="H893" i="2"/>
  <c r="H892" i="2"/>
  <c r="H891" i="2"/>
  <c r="H890" i="2"/>
  <c r="H889" i="2"/>
  <c r="H888" i="2"/>
  <c r="H887" i="2"/>
  <c r="H886" i="2"/>
  <c r="H885" i="2"/>
  <c r="H884" i="2"/>
  <c r="H883" i="2"/>
  <c r="H882" i="2"/>
  <c r="H881" i="2"/>
  <c r="H880" i="2"/>
  <c r="H879" i="2"/>
  <c r="H878" i="2"/>
  <c r="H877" i="2"/>
  <c r="H876"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50" i="2"/>
  <c r="H849" i="2"/>
  <c r="H848" i="2"/>
  <c r="H847" i="2"/>
  <c r="H846" i="2"/>
  <c r="H845" i="2"/>
  <c r="H844" i="2"/>
  <c r="H843"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11" i="2"/>
  <c r="H810"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8" i="2"/>
  <c r="H777" i="2"/>
  <c r="H776" i="2"/>
  <c r="H775" i="2"/>
  <c r="H774" i="2"/>
  <c r="H773" i="2"/>
  <c r="H772" i="2"/>
  <c r="H771" i="2"/>
  <c r="H770" i="2"/>
  <c r="H769" i="2"/>
  <c r="H768" i="2"/>
  <c r="H767" i="2"/>
  <c r="H766" i="2"/>
  <c r="H765" i="2"/>
  <c r="H764" i="2"/>
  <c r="H763" i="2"/>
  <c r="H762" i="2"/>
  <c r="H761" i="2"/>
  <c r="H760" i="2"/>
  <c r="H759" i="2"/>
  <c r="H758" i="2"/>
  <c r="H757" i="2"/>
  <c r="H756" i="2"/>
  <c r="H755" i="2"/>
  <c r="H754" i="2"/>
  <c r="H753" i="2"/>
  <c r="H752" i="2"/>
  <c r="H751" i="2"/>
  <c r="H750" i="2"/>
  <c r="H749" i="2"/>
  <c r="H748" i="2"/>
  <c r="H747" i="2"/>
  <c r="H746" i="2"/>
  <c r="H745" i="2"/>
  <c r="H744" i="2"/>
  <c r="H743" i="2"/>
  <c r="H742" i="2"/>
  <c r="H741" i="2"/>
  <c r="H740" i="2"/>
  <c r="H739" i="2"/>
  <c r="H738" i="2"/>
  <c r="H737" i="2"/>
  <c r="H736" i="2"/>
  <c r="H735" i="2"/>
  <c r="H734" i="2"/>
  <c r="H733" i="2"/>
  <c r="H732" i="2"/>
  <c r="H731" i="2"/>
  <c r="H730" i="2"/>
  <c r="H729" i="2"/>
  <c r="H728" i="2"/>
  <c r="H727" i="2"/>
  <c r="H726" i="2"/>
  <c r="H725" i="2"/>
  <c r="H724" i="2"/>
  <c r="H723" i="2"/>
  <c r="H722" i="2"/>
  <c r="H721" i="2"/>
  <c r="H720" i="2"/>
  <c r="H719" i="2"/>
  <c r="H718" i="2"/>
  <c r="H717" i="2"/>
  <c r="H716" i="2"/>
  <c r="H715" i="2"/>
  <c r="H714" i="2"/>
  <c r="H713" i="2"/>
  <c r="H712" i="2"/>
  <c r="H711" i="2"/>
  <c r="H710" i="2"/>
  <c r="H709" i="2"/>
  <c r="H708" i="2"/>
  <c r="H707" i="2"/>
  <c r="H706" i="2"/>
  <c r="H705" i="2"/>
  <c r="H704" i="2"/>
  <c r="H703" i="2"/>
  <c r="H702" i="2"/>
  <c r="H701" i="2"/>
  <c r="H700" i="2"/>
  <c r="H699" i="2"/>
  <c r="H698" i="2"/>
  <c r="H697" i="2"/>
  <c r="H696" i="2"/>
  <c r="H695" i="2"/>
  <c r="H694" i="2"/>
  <c r="H693" i="2"/>
  <c r="H692" i="2"/>
  <c r="H691" i="2"/>
  <c r="H690" i="2"/>
  <c r="H689" i="2"/>
  <c r="H688" i="2"/>
  <c r="H687" i="2"/>
  <c r="H686" i="2"/>
  <c r="H685" i="2"/>
  <c r="H684" i="2"/>
  <c r="H683" i="2"/>
  <c r="H682" i="2"/>
  <c r="H681" i="2"/>
  <c r="H680" i="2"/>
  <c r="H679" i="2"/>
  <c r="H678" i="2"/>
  <c r="H677" i="2"/>
  <c r="H676" i="2"/>
  <c r="H675" i="2"/>
  <c r="H674" i="2"/>
  <c r="H673" i="2"/>
  <c r="H672" i="2"/>
  <c r="H671" i="2"/>
  <c r="H670" i="2"/>
  <c r="H669" i="2"/>
  <c r="H668" i="2"/>
  <c r="H667" i="2"/>
  <c r="H666" i="2"/>
  <c r="H665" i="2"/>
  <c r="H664" i="2"/>
  <c r="H663" i="2"/>
  <c r="H662" i="2"/>
  <c r="H661" i="2"/>
  <c r="H660" i="2"/>
  <c r="H659" i="2"/>
  <c r="H658" i="2"/>
  <c r="H657" i="2"/>
  <c r="H656" i="2"/>
  <c r="H655" i="2"/>
  <c r="H654" i="2"/>
  <c r="H653" i="2"/>
  <c r="H652" i="2"/>
  <c r="H651" i="2"/>
  <c r="H650" i="2"/>
  <c r="H649" i="2"/>
  <c r="H648" i="2"/>
  <c r="H647" i="2"/>
  <c r="H646" i="2"/>
  <c r="H645" i="2"/>
  <c r="H644" i="2"/>
  <c r="H643" i="2"/>
  <c r="H642" i="2"/>
  <c r="H641"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1" i="2"/>
  <c r="H490" i="2"/>
  <c r="H489" i="2"/>
  <c r="H488" i="2"/>
  <c r="H487" i="2"/>
  <c r="H486" i="2"/>
  <c r="H485" i="2"/>
  <c r="H484" i="2"/>
  <c r="H483" i="2"/>
  <c r="H482" i="2"/>
  <c r="H481" i="2"/>
  <c r="H480" i="2"/>
  <c r="H479" i="2"/>
  <c r="H478" i="2"/>
  <c r="H477" i="2"/>
  <c r="H476" i="2"/>
  <c r="H475" i="2"/>
  <c r="H474" i="2"/>
  <c r="H473" i="2"/>
  <c r="H472" i="2"/>
  <c r="H471" i="2"/>
  <c r="H470" i="2"/>
  <c r="H469" i="2"/>
  <c r="H468" i="2"/>
  <c r="H467" i="2"/>
  <c r="H466" i="2"/>
  <c r="H465" i="2"/>
  <c r="H464" i="2"/>
  <c r="H463" i="2"/>
  <c r="H462" i="2"/>
  <c r="H461" i="2"/>
  <c r="H460" i="2"/>
  <c r="H459" i="2"/>
  <c r="H458" i="2"/>
  <c r="H457" i="2"/>
  <c r="H456" i="2"/>
  <c r="H455" i="2"/>
  <c r="H454" i="2"/>
  <c r="H453" i="2"/>
  <c r="H452" i="2"/>
  <c r="H451" i="2"/>
  <c r="H450" i="2"/>
  <c r="H449" i="2"/>
  <c r="H448" i="2"/>
  <c r="H447" i="2"/>
  <c r="H446" i="2"/>
  <c r="H445" i="2"/>
  <c r="H444" i="2"/>
  <c r="H443" i="2"/>
  <c r="H442" i="2"/>
  <c r="H441" i="2"/>
  <c r="H440" i="2"/>
  <c r="H439" i="2"/>
  <c r="H438" i="2"/>
  <c r="H437" i="2"/>
  <c r="H436" i="2"/>
  <c r="H435" i="2"/>
  <c r="H434" i="2"/>
  <c r="H433" i="2"/>
  <c r="H432" i="2"/>
  <c r="H431" i="2"/>
  <c r="H430" i="2"/>
  <c r="H429" i="2"/>
  <c r="H428" i="2"/>
  <c r="H427" i="2"/>
  <c r="H426" i="2"/>
  <c r="H425" i="2"/>
  <c r="H424" i="2"/>
  <c r="H423" i="2"/>
  <c r="H422" i="2"/>
  <c r="H421" i="2"/>
  <c r="H420" i="2"/>
  <c r="H419" i="2"/>
  <c r="H418" i="2"/>
  <c r="H417" i="2"/>
  <c r="H416" i="2"/>
  <c r="H415" i="2"/>
  <c r="H414" i="2"/>
  <c r="H413" i="2"/>
  <c r="H412" i="2"/>
  <c r="H411" i="2"/>
  <c r="H410" i="2"/>
  <c r="H409" i="2"/>
  <c r="H408" i="2"/>
  <c r="H407" i="2"/>
  <c r="H406" i="2"/>
  <c r="H405" i="2"/>
  <c r="H404" i="2"/>
  <c r="H403" i="2"/>
  <c r="H402" i="2"/>
  <c r="H401" i="2"/>
  <c r="H400" i="2"/>
  <c r="H399" i="2"/>
  <c r="H398" i="2"/>
  <c r="H397" i="2"/>
  <c r="H396" i="2"/>
  <c r="H395" i="2"/>
  <c r="H394" i="2"/>
  <c r="H393" i="2"/>
  <c r="H392" i="2"/>
  <c r="H391" i="2"/>
  <c r="H390" i="2"/>
  <c r="H389" i="2"/>
  <c r="H388" i="2"/>
  <c r="H387" i="2"/>
  <c r="H386" i="2"/>
  <c r="H385" i="2"/>
  <c r="H384" i="2"/>
  <c r="H383" i="2"/>
  <c r="H382" i="2"/>
  <c r="H381" i="2"/>
  <c r="H380" i="2"/>
  <c r="H379" i="2"/>
  <c r="H378" i="2"/>
  <c r="H377" i="2"/>
  <c r="H376" i="2"/>
  <c r="H375" i="2"/>
  <c r="H374" i="2"/>
  <c r="H373" i="2"/>
  <c r="H372" i="2"/>
  <c r="H371" i="2"/>
  <c r="H370" i="2"/>
  <c r="H369" i="2"/>
  <c r="H368" i="2"/>
  <c r="H367" i="2"/>
  <c r="H366" i="2"/>
  <c r="H365" i="2"/>
  <c r="H266" i="2"/>
  <c r="H265" i="2"/>
  <c r="H264" i="2"/>
  <c r="H263" i="2"/>
  <c r="H262" i="2"/>
  <c r="H261" i="2"/>
  <c r="H260" i="2"/>
  <c r="H259" i="2"/>
  <c r="H258" i="2"/>
  <c r="H257" i="2"/>
  <c r="H256" i="2"/>
  <c r="H255" i="2"/>
  <c r="H254" i="2"/>
  <c r="H253" i="2"/>
  <c r="H252" i="2"/>
  <c r="H251" i="2"/>
  <c r="H250" i="2"/>
  <c r="H249" i="2"/>
  <c r="H248" i="2"/>
  <c r="H247" i="2"/>
  <c r="H246" i="2"/>
  <c r="H245" i="2"/>
  <c r="H244" i="2"/>
  <c r="H243" i="2"/>
  <c r="H242" i="2"/>
  <c r="H241" i="2"/>
  <c r="H240" i="2"/>
  <c r="H239" i="2"/>
  <c r="H238" i="2"/>
  <c r="H236"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2" i="2"/>
  <c r="H161" i="2"/>
  <c r="H160" i="2"/>
  <c r="H159" i="2"/>
  <c r="H158" i="2"/>
  <c r="H157" i="2"/>
  <c r="H156" i="2"/>
  <c r="H155" i="2"/>
  <c r="H154" i="2"/>
  <c r="H153" i="2"/>
  <c r="H152" i="2"/>
  <c r="H151"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3" i="2"/>
  <c r="H12" i="2"/>
  <c r="H11" i="2"/>
  <c r="H10" i="2"/>
  <c r="H8" i="2"/>
  <c r="H7" i="2"/>
  <c r="H6" i="2"/>
  <c r="H5" i="2"/>
  <c r="H4" i="2"/>
  <c r="H3" i="2"/>
  <c r="H2" i="2"/>
  <c r="G2" i="2" l="1"/>
  <c r="F2" i="2"/>
  <c r="E2" i="2"/>
  <c r="O537" i="3"/>
  <c r="N537" i="3"/>
  <c r="O536" i="3"/>
  <c r="N536" i="3"/>
  <c r="O535" i="3"/>
  <c r="N535" i="3"/>
  <c r="O534" i="3"/>
  <c r="N534" i="3"/>
  <c r="O533" i="3"/>
  <c r="N533" i="3"/>
  <c r="O532" i="3"/>
  <c r="N532" i="3"/>
  <c r="O531" i="3"/>
  <c r="N531" i="3"/>
  <c r="O530" i="3"/>
  <c r="N530" i="3"/>
  <c r="O529" i="3"/>
  <c r="N529" i="3"/>
  <c r="O528" i="3"/>
  <c r="N528" i="3"/>
  <c r="O527" i="3"/>
  <c r="N527" i="3"/>
  <c r="O526" i="3"/>
  <c r="N526" i="3"/>
  <c r="O525" i="3"/>
  <c r="N525" i="3"/>
  <c r="O524" i="3"/>
  <c r="N524" i="3"/>
  <c r="O523" i="3"/>
  <c r="N523" i="3"/>
  <c r="O522" i="3"/>
  <c r="N522" i="3"/>
  <c r="O521" i="3"/>
  <c r="N521" i="3"/>
  <c r="O520" i="3"/>
  <c r="N520" i="3"/>
  <c r="O519" i="3"/>
  <c r="N519" i="3"/>
  <c r="O518" i="3"/>
  <c r="N518" i="3"/>
  <c r="O517" i="3"/>
  <c r="N517" i="3"/>
  <c r="O516" i="3"/>
  <c r="N516" i="3"/>
  <c r="O515" i="3"/>
  <c r="N515" i="3"/>
  <c r="O514" i="3"/>
  <c r="N514" i="3"/>
  <c r="O513" i="3"/>
  <c r="N513" i="3"/>
  <c r="O512" i="3"/>
  <c r="N512" i="3"/>
  <c r="O511" i="3"/>
  <c r="N511" i="3"/>
  <c r="O510" i="3"/>
  <c r="N510" i="3"/>
  <c r="O509" i="3"/>
  <c r="N509" i="3"/>
  <c r="O508" i="3"/>
  <c r="N508" i="3"/>
  <c r="O507" i="3"/>
  <c r="N507" i="3"/>
  <c r="O506" i="3"/>
  <c r="N506" i="3"/>
  <c r="O505" i="3"/>
  <c r="N505" i="3"/>
  <c r="O504" i="3"/>
  <c r="N504" i="3"/>
  <c r="O503" i="3"/>
  <c r="N503" i="3"/>
  <c r="O502" i="3"/>
  <c r="N502" i="3"/>
  <c r="O501" i="3"/>
  <c r="N501" i="3"/>
  <c r="O500" i="3"/>
  <c r="N500" i="3"/>
  <c r="O499" i="3"/>
  <c r="N499" i="3"/>
  <c r="O498" i="3"/>
  <c r="N498" i="3"/>
  <c r="O497" i="3"/>
  <c r="N497" i="3"/>
  <c r="O496" i="3"/>
  <c r="N496" i="3"/>
  <c r="O495" i="3"/>
  <c r="N495" i="3"/>
  <c r="O494" i="3"/>
  <c r="N494" i="3"/>
  <c r="O493" i="3"/>
  <c r="N493" i="3"/>
  <c r="O492" i="3"/>
  <c r="N492" i="3"/>
  <c r="O491" i="3"/>
  <c r="N491" i="3"/>
  <c r="O490" i="3"/>
  <c r="N490" i="3"/>
  <c r="O489" i="3"/>
  <c r="N489" i="3"/>
  <c r="O488" i="3"/>
  <c r="N488" i="3"/>
  <c r="O487" i="3"/>
  <c r="N487" i="3"/>
  <c r="O486" i="3"/>
  <c r="N486" i="3"/>
  <c r="O485" i="3"/>
  <c r="N485" i="3"/>
  <c r="O484" i="3"/>
  <c r="N484" i="3"/>
  <c r="O483" i="3"/>
  <c r="N483" i="3"/>
  <c r="O482" i="3"/>
  <c r="N482" i="3"/>
  <c r="O481" i="3"/>
  <c r="N481" i="3"/>
  <c r="O480" i="3"/>
  <c r="N480" i="3"/>
  <c r="O479" i="3"/>
  <c r="N479" i="3"/>
  <c r="O478" i="3"/>
  <c r="N478" i="3"/>
  <c r="O477" i="3"/>
  <c r="N477" i="3"/>
  <c r="O476" i="3"/>
  <c r="N476" i="3"/>
  <c r="O475" i="3"/>
  <c r="N475" i="3"/>
  <c r="O474" i="3"/>
  <c r="N474" i="3"/>
  <c r="O473" i="3"/>
  <c r="N473" i="3"/>
  <c r="O472" i="3"/>
  <c r="N472" i="3"/>
  <c r="O471" i="3"/>
  <c r="N471" i="3"/>
  <c r="O470" i="3"/>
  <c r="N470" i="3"/>
  <c r="O469" i="3"/>
  <c r="N469" i="3"/>
  <c r="O468" i="3"/>
  <c r="N468" i="3"/>
  <c r="O467" i="3"/>
  <c r="N467" i="3"/>
  <c r="O466" i="3"/>
  <c r="N466" i="3"/>
  <c r="O465" i="3"/>
  <c r="N465" i="3"/>
  <c r="O464" i="3"/>
  <c r="N464" i="3"/>
  <c r="O463" i="3"/>
  <c r="N463" i="3"/>
  <c r="O462" i="3"/>
  <c r="N462" i="3"/>
  <c r="O461" i="3"/>
  <c r="N461" i="3"/>
  <c r="O460" i="3"/>
  <c r="N460" i="3"/>
  <c r="O459" i="3"/>
  <c r="N459" i="3"/>
  <c r="O458" i="3"/>
  <c r="N458" i="3"/>
  <c r="O457" i="3"/>
  <c r="N457" i="3"/>
  <c r="O456" i="3"/>
  <c r="N456" i="3"/>
  <c r="O455" i="3"/>
  <c r="N455" i="3"/>
  <c r="O454" i="3"/>
  <c r="N454" i="3"/>
  <c r="O453" i="3"/>
  <c r="N453" i="3"/>
  <c r="O452" i="3"/>
  <c r="N452" i="3"/>
  <c r="O451" i="3"/>
  <c r="N451" i="3"/>
  <c r="O450" i="3"/>
  <c r="N450" i="3"/>
  <c r="O449" i="3"/>
  <c r="N449" i="3"/>
  <c r="O448" i="3"/>
  <c r="N448" i="3"/>
  <c r="O447" i="3"/>
  <c r="N447" i="3"/>
  <c r="O446" i="3"/>
  <c r="N446" i="3"/>
  <c r="O445" i="3"/>
  <c r="N445" i="3"/>
  <c r="O444" i="3"/>
  <c r="N444" i="3"/>
  <c r="O443" i="3"/>
  <c r="N443" i="3"/>
  <c r="O442" i="3"/>
  <c r="N442" i="3"/>
  <c r="O441" i="3"/>
  <c r="N441" i="3"/>
  <c r="O440" i="3"/>
  <c r="N440" i="3"/>
  <c r="O439" i="3"/>
  <c r="N439" i="3"/>
  <c r="O438" i="3"/>
  <c r="N438" i="3"/>
  <c r="O437" i="3"/>
  <c r="N437" i="3"/>
  <c r="O436" i="3"/>
  <c r="N436" i="3"/>
  <c r="O435" i="3"/>
  <c r="N435" i="3"/>
  <c r="O434" i="3"/>
  <c r="N434" i="3"/>
  <c r="O433" i="3"/>
  <c r="N433" i="3"/>
  <c r="O432" i="3"/>
  <c r="N432" i="3"/>
  <c r="O431" i="3"/>
  <c r="N431" i="3"/>
  <c r="O430" i="3"/>
  <c r="N430" i="3"/>
  <c r="O429" i="3"/>
  <c r="N429" i="3"/>
  <c r="O428" i="3"/>
  <c r="N428" i="3"/>
  <c r="O427" i="3"/>
  <c r="N427" i="3"/>
  <c r="O426" i="3"/>
  <c r="N426" i="3"/>
  <c r="O425" i="3"/>
  <c r="N425" i="3"/>
  <c r="O424" i="3"/>
  <c r="N424" i="3"/>
  <c r="O423" i="3"/>
  <c r="N423" i="3"/>
  <c r="O422" i="3"/>
  <c r="N422" i="3"/>
  <c r="O421" i="3"/>
  <c r="N421" i="3"/>
  <c r="O420" i="3"/>
  <c r="N420" i="3"/>
  <c r="O419" i="3"/>
  <c r="N419" i="3"/>
  <c r="O418" i="3"/>
  <c r="N418" i="3"/>
  <c r="O417" i="3"/>
  <c r="N417" i="3"/>
  <c r="O416" i="3"/>
  <c r="N416" i="3"/>
  <c r="O415" i="3"/>
  <c r="N415" i="3"/>
  <c r="O414" i="3"/>
  <c r="N414" i="3"/>
  <c r="O413" i="3"/>
  <c r="N413" i="3"/>
  <c r="O412" i="3"/>
  <c r="N412" i="3"/>
  <c r="O411" i="3"/>
  <c r="N411" i="3"/>
  <c r="O410" i="3"/>
  <c r="N410" i="3"/>
  <c r="O409" i="3"/>
  <c r="N409" i="3"/>
  <c r="O408" i="3"/>
  <c r="N408" i="3"/>
  <c r="O407" i="3"/>
  <c r="N407" i="3"/>
  <c r="O406" i="3"/>
  <c r="N406" i="3"/>
  <c r="O405" i="3"/>
  <c r="N405" i="3"/>
  <c r="O404" i="3"/>
  <c r="N404" i="3"/>
  <c r="O403" i="3"/>
  <c r="N403" i="3"/>
  <c r="O402" i="3"/>
  <c r="N402" i="3"/>
  <c r="O401" i="3"/>
  <c r="N401" i="3"/>
  <c r="O400" i="3"/>
  <c r="N400" i="3"/>
  <c r="O399" i="3"/>
  <c r="N399" i="3"/>
  <c r="O398" i="3"/>
  <c r="N398" i="3"/>
  <c r="O397" i="3"/>
  <c r="N397" i="3"/>
  <c r="O396" i="3"/>
  <c r="N396" i="3"/>
  <c r="O395" i="3"/>
  <c r="N395" i="3"/>
  <c r="O394" i="3"/>
  <c r="N394" i="3"/>
  <c r="O393" i="3"/>
  <c r="N393" i="3"/>
  <c r="O392" i="3"/>
  <c r="N392" i="3"/>
  <c r="O391" i="3"/>
  <c r="N391" i="3"/>
  <c r="O390" i="3"/>
  <c r="N390" i="3"/>
  <c r="O389" i="3"/>
  <c r="N389" i="3"/>
  <c r="O388" i="3"/>
  <c r="N388" i="3"/>
  <c r="O387" i="3"/>
  <c r="N387" i="3"/>
  <c r="O386" i="3"/>
  <c r="N386" i="3"/>
  <c r="O385" i="3"/>
  <c r="N385" i="3"/>
  <c r="O384" i="3"/>
  <c r="N384" i="3"/>
  <c r="O383" i="3"/>
  <c r="N383" i="3"/>
  <c r="O382" i="3"/>
  <c r="N382" i="3"/>
  <c r="O381" i="3"/>
  <c r="N381" i="3"/>
  <c r="O380" i="3"/>
  <c r="N380" i="3"/>
  <c r="O379" i="3"/>
  <c r="N379" i="3"/>
  <c r="O378" i="3"/>
  <c r="N378" i="3"/>
  <c r="O377" i="3"/>
  <c r="N377" i="3"/>
  <c r="O376" i="3"/>
  <c r="N376" i="3"/>
  <c r="O375" i="3"/>
  <c r="N375" i="3"/>
  <c r="O374" i="3"/>
  <c r="N374" i="3"/>
  <c r="O373" i="3"/>
  <c r="N373" i="3"/>
  <c r="O372" i="3"/>
  <c r="N372" i="3"/>
  <c r="O371" i="3"/>
  <c r="N371" i="3"/>
  <c r="O370" i="3"/>
  <c r="N370" i="3"/>
  <c r="O369" i="3"/>
  <c r="N369" i="3"/>
  <c r="O368" i="3"/>
  <c r="N368" i="3"/>
  <c r="O367" i="3"/>
  <c r="N367" i="3"/>
  <c r="O366" i="3"/>
  <c r="N366" i="3"/>
  <c r="O365" i="3"/>
  <c r="N365" i="3"/>
  <c r="O364" i="3"/>
  <c r="N364" i="3"/>
  <c r="O363" i="3"/>
  <c r="N363" i="3"/>
  <c r="O362" i="3"/>
  <c r="N362" i="3"/>
  <c r="O361" i="3"/>
  <c r="N361" i="3"/>
  <c r="O360" i="3"/>
  <c r="N360" i="3"/>
  <c r="O359" i="3"/>
  <c r="N359" i="3"/>
  <c r="O358" i="3"/>
  <c r="N358" i="3"/>
  <c r="O357" i="3"/>
  <c r="N357" i="3"/>
  <c r="O356" i="3"/>
  <c r="N356" i="3"/>
  <c r="O355" i="3"/>
  <c r="N355" i="3"/>
  <c r="O354" i="3"/>
  <c r="N354" i="3"/>
  <c r="O353" i="3"/>
  <c r="N353" i="3"/>
  <c r="O352" i="3"/>
  <c r="N352" i="3"/>
  <c r="O351" i="3"/>
  <c r="N351" i="3"/>
  <c r="O350" i="3"/>
  <c r="N350" i="3"/>
  <c r="O349" i="3"/>
  <c r="N349" i="3"/>
  <c r="O348" i="3"/>
  <c r="N348" i="3"/>
  <c r="O347" i="3"/>
  <c r="N347" i="3"/>
  <c r="O346" i="3"/>
  <c r="N346" i="3"/>
  <c r="O345" i="3"/>
  <c r="N345" i="3"/>
  <c r="O344" i="3"/>
  <c r="N344" i="3"/>
  <c r="O343" i="3"/>
  <c r="N343" i="3"/>
  <c r="O342" i="3"/>
  <c r="N342" i="3"/>
  <c r="O341" i="3"/>
  <c r="N341" i="3"/>
  <c r="O340" i="3"/>
  <c r="N340" i="3"/>
  <c r="O339" i="3"/>
  <c r="N339" i="3"/>
  <c r="O338" i="3"/>
  <c r="N338" i="3"/>
  <c r="O337" i="3"/>
  <c r="N337" i="3"/>
  <c r="O336" i="3"/>
  <c r="N336" i="3"/>
  <c r="O335" i="3"/>
  <c r="N335" i="3"/>
  <c r="O334" i="3"/>
  <c r="N334" i="3"/>
  <c r="O333" i="3"/>
  <c r="N333" i="3"/>
  <c r="O332" i="3"/>
  <c r="N332" i="3"/>
  <c r="O331" i="3"/>
  <c r="N331" i="3"/>
  <c r="O330" i="3"/>
  <c r="N330" i="3"/>
  <c r="O329" i="3"/>
  <c r="N329" i="3"/>
  <c r="O328" i="3"/>
  <c r="N328" i="3"/>
  <c r="O327" i="3"/>
  <c r="N327" i="3"/>
  <c r="O326" i="3"/>
  <c r="N326" i="3"/>
  <c r="O325" i="3"/>
  <c r="N325" i="3"/>
  <c r="O324" i="3"/>
  <c r="N324" i="3"/>
  <c r="O323" i="3"/>
  <c r="N323" i="3"/>
  <c r="O322" i="3"/>
  <c r="N322" i="3"/>
  <c r="O321" i="3"/>
  <c r="N321" i="3"/>
  <c r="O320" i="3"/>
  <c r="N320" i="3"/>
  <c r="O319" i="3"/>
  <c r="N319" i="3"/>
  <c r="O318" i="3"/>
  <c r="N318" i="3"/>
  <c r="O317" i="3"/>
  <c r="N317" i="3"/>
  <c r="O316" i="3"/>
  <c r="N316" i="3"/>
  <c r="O315" i="3"/>
  <c r="N315" i="3"/>
  <c r="O314" i="3"/>
  <c r="N314" i="3"/>
  <c r="O313" i="3"/>
  <c r="N313" i="3"/>
  <c r="O312" i="3"/>
  <c r="N312" i="3"/>
  <c r="O311" i="3"/>
  <c r="N311" i="3"/>
  <c r="O310" i="3"/>
  <c r="N310" i="3"/>
  <c r="O309" i="3"/>
  <c r="N309" i="3"/>
  <c r="O308" i="3"/>
  <c r="N308" i="3"/>
  <c r="O307" i="3"/>
  <c r="N307" i="3"/>
  <c r="O306" i="3"/>
  <c r="N306" i="3"/>
  <c r="O305" i="3"/>
  <c r="N305" i="3"/>
  <c r="O304" i="3"/>
  <c r="N304" i="3"/>
  <c r="O303" i="3"/>
  <c r="N303" i="3"/>
  <c r="O302" i="3"/>
  <c r="N302" i="3"/>
  <c r="O301" i="3"/>
  <c r="N301" i="3"/>
  <c r="O300" i="3"/>
  <c r="N300" i="3"/>
  <c r="O299" i="3"/>
  <c r="N299" i="3"/>
  <c r="O298" i="3"/>
  <c r="N298" i="3"/>
  <c r="O297" i="3"/>
  <c r="N297" i="3"/>
  <c r="O296" i="3"/>
  <c r="N296" i="3"/>
  <c r="O295" i="3"/>
  <c r="N295" i="3"/>
  <c r="O294" i="3"/>
  <c r="N294" i="3"/>
  <c r="O293" i="3"/>
  <c r="N293" i="3"/>
  <c r="O292" i="3"/>
  <c r="N292" i="3"/>
  <c r="O291" i="3"/>
  <c r="N291" i="3"/>
  <c r="O290" i="3"/>
  <c r="N290" i="3"/>
  <c r="O289" i="3"/>
  <c r="N289" i="3"/>
  <c r="O288" i="3"/>
  <c r="N288" i="3"/>
  <c r="O287" i="3"/>
  <c r="N287" i="3"/>
  <c r="O286" i="3"/>
  <c r="N286" i="3"/>
  <c r="O285" i="3"/>
  <c r="N285" i="3"/>
  <c r="O284" i="3"/>
  <c r="N284" i="3"/>
  <c r="O283" i="3"/>
  <c r="N283" i="3"/>
  <c r="O282" i="3"/>
  <c r="N282" i="3"/>
  <c r="O281" i="3"/>
  <c r="N281" i="3"/>
  <c r="O280" i="3"/>
  <c r="N280" i="3"/>
  <c r="O279" i="3"/>
  <c r="N279" i="3"/>
  <c r="O278" i="3"/>
  <c r="N278" i="3"/>
  <c r="O277" i="3"/>
  <c r="N277" i="3"/>
  <c r="O276" i="3"/>
  <c r="N276" i="3"/>
  <c r="O275" i="3"/>
  <c r="N275" i="3"/>
  <c r="O274" i="3"/>
  <c r="N274" i="3"/>
  <c r="O273" i="3"/>
  <c r="N273" i="3"/>
  <c r="O272" i="3"/>
  <c r="N272" i="3"/>
  <c r="O271" i="3"/>
  <c r="N271" i="3"/>
  <c r="O270" i="3"/>
  <c r="N270" i="3"/>
  <c r="O269" i="3"/>
  <c r="N269" i="3"/>
  <c r="O268" i="3"/>
  <c r="N268" i="3"/>
  <c r="O267" i="3"/>
  <c r="N267" i="3"/>
  <c r="O266" i="3"/>
  <c r="N266" i="3"/>
  <c r="O265" i="3"/>
  <c r="N265" i="3"/>
  <c r="O264" i="3"/>
  <c r="N264" i="3"/>
  <c r="O263" i="3"/>
  <c r="N263" i="3"/>
  <c r="O262" i="3"/>
  <c r="N262" i="3"/>
  <c r="O261" i="3"/>
  <c r="N261" i="3"/>
  <c r="O260" i="3"/>
  <c r="N260" i="3"/>
  <c r="O259" i="3"/>
  <c r="N259" i="3"/>
  <c r="O258" i="3"/>
  <c r="N258" i="3"/>
  <c r="O257" i="3"/>
  <c r="N257" i="3"/>
  <c r="O256" i="3"/>
  <c r="N256" i="3"/>
  <c r="O255" i="3"/>
  <c r="N255" i="3"/>
  <c r="O254" i="3"/>
  <c r="N254" i="3"/>
  <c r="O253" i="3"/>
  <c r="N253" i="3"/>
  <c r="O252" i="3"/>
  <c r="N252" i="3"/>
  <c r="O251" i="3"/>
  <c r="N251" i="3"/>
  <c r="O250" i="3"/>
  <c r="N250" i="3"/>
  <c r="O249" i="3"/>
  <c r="N249" i="3"/>
  <c r="O248" i="3"/>
  <c r="N248" i="3"/>
  <c r="O247" i="3"/>
  <c r="N247" i="3"/>
  <c r="O246" i="3"/>
  <c r="N246" i="3"/>
  <c r="O245" i="3"/>
  <c r="N245" i="3"/>
  <c r="O244" i="3"/>
  <c r="N244" i="3"/>
  <c r="O243" i="3"/>
  <c r="N243" i="3"/>
  <c r="O242" i="3"/>
  <c r="N242" i="3"/>
  <c r="O241" i="3"/>
  <c r="N241" i="3"/>
  <c r="O240" i="3"/>
  <c r="N240" i="3"/>
  <c r="O239" i="3"/>
  <c r="N239" i="3"/>
  <c r="O238" i="3"/>
  <c r="N238" i="3"/>
  <c r="O237" i="3"/>
  <c r="N237" i="3"/>
  <c r="O236" i="3"/>
  <c r="N236" i="3"/>
  <c r="O235" i="3"/>
  <c r="N235" i="3"/>
  <c r="O234" i="3"/>
  <c r="N234" i="3"/>
  <c r="O233" i="3"/>
  <c r="N233" i="3"/>
  <c r="O232" i="3"/>
  <c r="N232" i="3"/>
  <c r="O231" i="3"/>
  <c r="N231" i="3"/>
  <c r="O230" i="3"/>
  <c r="N230" i="3"/>
  <c r="O229" i="3"/>
  <c r="N229" i="3"/>
  <c r="O228" i="3"/>
  <c r="N228" i="3"/>
  <c r="O227" i="3"/>
  <c r="N227" i="3"/>
  <c r="O226" i="3"/>
  <c r="N226" i="3"/>
  <c r="O225" i="3"/>
  <c r="N225" i="3"/>
  <c r="O224" i="3"/>
  <c r="N224" i="3"/>
  <c r="O223" i="3"/>
  <c r="N223" i="3"/>
  <c r="O222" i="3"/>
  <c r="N222" i="3"/>
  <c r="O221" i="3"/>
  <c r="N221" i="3"/>
  <c r="O220" i="3"/>
  <c r="N220" i="3"/>
  <c r="O219" i="3"/>
  <c r="N219" i="3"/>
  <c r="O218" i="3"/>
  <c r="N218" i="3"/>
  <c r="O217" i="3"/>
  <c r="N217" i="3"/>
  <c r="O216" i="3"/>
  <c r="N216" i="3"/>
  <c r="O215" i="3"/>
  <c r="N215" i="3"/>
  <c r="O214" i="3"/>
  <c r="N214" i="3"/>
  <c r="O213" i="3"/>
  <c r="N213" i="3"/>
  <c r="O212" i="3"/>
  <c r="N212" i="3"/>
  <c r="O211" i="3"/>
  <c r="N211" i="3"/>
  <c r="O210" i="3"/>
  <c r="N210" i="3"/>
  <c r="O209" i="3"/>
  <c r="N209" i="3"/>
  <c r="O208" i="3"/>
  <c r="N208" i="3"/>
  <c r="O207" i="3"/>
  <c r="N207" i="3"/>
  <c r="O206" i="3"/>
  <c r="N206" i="3"/>
  <c r="O205" i="3"/>
  <c r="N205" i="3"/>
  <c r="O204" i="3"/>
  <c r="N204" i="3"/>
  <c r="O203" i="3"/>
  <c r="N203" i="3"/>
  <c r="O202" i="3"/>
  <c r="N202" i="3"/>
  <c r="O201" i="3"/>
  <c r="N201" i="3"/>
  <c r="O200" i="3"/>
  <c r="N200" i="3"/>
  <c r="O199" i="3"/>
  <c r="N199" i="3"/>
  <c r="O198" i="3"/>
  <c r="N198" i="3"/>
  <c r="O197" i="3"/>
  <c r="N197" i="3"/>
  <c r="O196" i="3"/>
  <c r="N196" i="3"/>
  <c r="O195" i="3"/>
  <c r="N195" i="3"/>
  <c r="O194" i="3"/>
  <c r="N194" i="3"/>
  <c r="O193" i="3"/>
  <c r="N193" i="3"/>
  <c r="O192" i="3"/>
  <c r="N192" i="3"/>
  <c r="O191" i="3"/>
  <c r="N191" i="3"/>
  <c r="O190" i="3"/>
  <c r="N190" i="3"/>
  <c r="O189" i="3"/>
  <c r="N189" i="3"/>
  <c r="O188" i="3"/>
  <c r="N188" i="3"/>
  <c r="O187" i="3"/>
  <c r="N187" i="3"/>
  <c r="O186" i="3"/>
  <c r="N186" i="3"/>
  <c r="O185" i="3"/>
  <c r="N185" i="3"/>
  <c r="O184" i="3"/>
  <c r="N184" i="3"/>
  <c r="O183" i="3"/>
  <c r="N183" i="3"/>
  <c r="O182" i="3"/>
  <c r="N182" i="3"/>
  <c r="O181" i="3"/>
  <c r="N181" i="3"/>
  <c r="O180" i="3"/>
  <c r="N180" i="3"/>
  <c r="O179" i="3"/>
  <c r="N179" i="3"/>
  <c r="O178" i="3"/>
  <c r="N178" i="3"/>
  <c r="O177" i="3"/>
  <c r="N177" i="3"/>
  <c r="O176" i="3"/>
  <c r="N176" i="3"/>
  <c r="O175" i="3"/>
  <c r="N175" i="3"/>
  <c r="O174" i="3"/>
  <c r="N174" i="3"/>
  <c r="O173" i="3"/>
  <c r="N173" i="3"/>
  <c r="O172" i="3"/>
  <c r="N172" i="3"/>
  <c r="O171" i="3"/>
  <c r="N171" i="3"/>
  <c r="O170" i="3"/>
  <c r="N170" i="3"/>
  <c r="O169" i="3"/>
  <c r="N169" i="3"/>
  <c r="O168" i="3"/>
  <c r="N168" i="3"/>
  <c r="O167" i="3"/>
  <c r="N167" i="3"/>
  <c r="O166" i="3"/>
  <c r="N166" i="3"/>
  <c r="O165" i="3"/>
  <c r="N165" i="3"/>
  <c r="O164" i="3"/>
  <c r="N164" i="3"/>
  <c r="O163" i="3"/>
  <c r="N163" i="3"/>
  <c r="O162" i="3"/>
  <c r="N162" i="3"/>
  <c r="O161" i="3"/>
  <c r="N161" i="3"/>
  <c r="O160" i="3"/>
  <c r="N160" i="3"/>
  <c r="O159" i="3"/>
  <c r="N159" i="3"/>
  <c r="O158" i="3"/>
  <c r="N158" i="3"/>
  <c r="O157" i="3"/>
  <c r="N157" i="3"/>
  <c r="O156" i="3"/>
  <c r="N156" i="3"/>
  <c r="O155" i="3"/>
  <c r="N155" i="3"/>
  <c r="O154" i="3"/>
  <c r="N154" i="3"/>
  <c r="O153" i="3"/>
  <c r="N153" i="3"/>
  <c r="O152" i="3"/>
  <c r="N152" i="3"/>
  <c r="O151" i="3"/>
  <c r="N151" i="3"/>
  <c r="O150" i="3"/>
  <c r="N150" i="3"/>
  <c r="O149" i="3"/>
  <c r="N149" i="3"/>
  <c r="O148" i="3"/>
  <c r="N148" i="3"/>
  <c r="O147" i="3"/>
  <c r="N147" i="3"/>
  <c r="O146" i="3"/>
  <c r="N146" i="3"/>
  <c r="O145" i="3"/>
  <c r="N145" i="3"/>
  <c r="O144" i="3"/>
  <c r="N144" i="3"/>
  <c r="O143" i="3"/>
  <c r="N143" i="3"/>
  <c r="O142" i="3"/>
  <c r="N142" i="3"/>
  <c r="N95" i="3"/>
  <c r="O95" i="3" s="1"/>
  <c r="N94" i="3"/>
  <c r="O94" i="3" s="1"/>
  <c r="N93" i="3"/>
  <c r="O93" i="3" s="1"/>
  <c r="N92" i="3"/>
  <c r="O92" i="3" s="1"/>
  <c r="N91" i="3"/>
  <c r="O91" i="3" s="1"/>
  <c r="N90" i="3"/>
  <c r="O90" i="3" s="1"/>
  <c r="N89" i="3"/>
  <c r="O89" i="3" s="1"/>
  <c r="N88" i="3"/>
  <c r="O88" i="3" s="1"/>
  <c r="N87" i="3"/>
  <c r="O87" i="3" s="1"/>
  <c r="N86" i="3"/>
  <c r="O86" i="3" s="1"/>
  <c r="N85" i="3"/>
  <c r="O85" i="3" s="1"/>
  <c r="N84" i="3"/>
  <c r="O84" i="3" s="1"/>
  <c r="N83" i="3"/>
  <c r="O83" i="3" s="1"/>
  <c r="N82" i="3"/>
  <c r="O82" i="3" s="1"/>
  <c r="N81" i="3"/>
  <c r="O81" i="3" s="1"/>
  <c r="N80" i="3"/>
  <c r="O80" i="3" s="1"/>
  <c r="O79" i="3"/>
  <c r="N79" i="3"/>
  <c r="N78" i="3"/>
  <c r="O78" i="3" s="1"/>
  <c r="N77" i="3"/>
  <c r="O77" i="3" s="1"/>
  <c r="N76" i="3"/>
  <c r="O76" i="3" s="1"/>
  <c r="N75" i="3"/>
  <c r="O75" i="3" s="1"/>
  <c r="N74" i="3"/>
  <c r="O74" i="3" s="1"/>
  <c r="N73" i="3"/>
  <c r="O73" i="3" s="1"/>
  <c r="N72" i="3"/>
  <c r="O72" i="3" s="1"/>
  <c r="N71" i="3"/>
  <c r="O71" i="3" s="1"/>
  <c r="N70" i="3"/>
  <c r="O70" i="3" s="1"/>
  <c r="N69" i="3"/>
  <c r="O69" i="3" s="1"/>
  <c r="N68" i="3"/>
  <c r="O68" i="3" s="1"/>
  <c r="N67" i="3"/>
  <c r="O67" i="3" s="1"/>
  <c r="N66" i="3"/>
  <c r="O66" i="3" s="1"/>
  <c r="N65" i="3"/>
  <c r="O65" i="3" s="1"/>
  <c r="N64" i="3"/>
  <c r="O64" i="3" s="1"/>
  <c r="N63" i="3"/>
  <c r="O63" i="3" s="1"/>
  <c r="N62" i="3"/>
  <c r="O62" i="3" s="1"/>
  <c r="N61" i="3"/>
  <c r="O61" i="3" s="1"/>
  <c r="N60" i="3"/>
  <c r="O60" i="3" s="1"/>
  <c r="N59" i="3"/>
  <c r="O59" i="3" s="1"/>
  <c r="N58" i="3"/>
  <c r="O58" i="3" s="1"/>
  <c r="N57" i="3"/>
  <c r="O57" i="3" s="1"/>
  <c r="N56" i="3"/>
  <c r="O56" i="3" s="1"/>
  <c r="N55" i="3"/>
  <c r="O55" i="3" s="1"/>
  <c r="N54" i="3"/>
  <c r="O54" i="3" s="1"/>
  <c r="N53" i="3"/>
  <c r="O53" i="3" s="1"/>
  <c r="O52" i="3"/>
  <c r="N52" i="3"/>
  <c r="N51" i="3"/>
  <c r="O51" i="3" s="1"/>
  <c r="N50" i="3"/>
  <c r="O50" i="3" s="1"/>
  <c r="O49" i="3"/>
  <c r="N48" i="3"/>
  <c r="O48" i="3" s="1"/>
  <c r="N47" i="3"/>
  <c r="O47" i="3" s="1"/>
  <c r="N46" i="3"/>
  <c r="O46" i="3" s="1"/>
  <c r="N45" i="3"/>
  <c r="O45" i="3" s="1"/>
  <c r="N44" i="3"/>
  <c r="O44" i="3" s="1"/>
  <c r="N43" i="3"/>
  <c r="O43" i="3" s="1"/>
  <c r="N42" i="3"/>
  <c r="O42" i="3" s="1"/>
  <c r="N41" i="3"/>
  <c r="O41" i="3" s="1"/>
  <c r="N40" i="3"/>
  <c r="O40" i="3" s="1"/>
  <c r="N39" i="3"/>
  <c r="O39" i="3" s="1"/>
  <c r="N38" i="3"/>
  <c r="O38" i="3" s="1"/>
  <c r="N37" i="3"/>
  <c r="O37" i="3" s="1"/>
  <c r="N36" i="3"/>
  <c r="O36" i="3" s="1"/>
  <c r="N35" i="3"/>
  <c r="O35" i="3" s="1"/>
  <c r="N34" i="3"/>
  <c r="O34" i="3" s="1"/>
  <c r="N33" i="3"/>
  <c r="O33" i="3" s="1"/>
  <c r="N32" i="3"/>
  <c r="O32" i="3" s="1"/>
  <c r="N31" i="3"/>
  <c r="O31" i="3" s="1"/>
  <c r="N30" i="3"/>
  <c r="O30" i="3" s="1"/>
  <c r="N29" i="3"/>
  <c r="O29" i="3" s="1"/>
  <c r="N28" i="3"/>
  <c r="O28" i="3" s="1"/>
  <c r="N27" i="3"/>
  <c r="O27" i="3" s="1"/>
  <c r="N26" i="3"/>
  <c r="O26" i="3" s="1"/>
  <c r="N25" i="3"/>
  <c r="O25" i="3" s="1"/>
  <c r="N24" i="3"/>
  <c r="O24" i="3" s="1"/>
  <c r="N23" i="3"/>
  <c r="O23" i="3" s="1"/>
  <c r="O22" i="3"/>
  <c r="N22" i="3"/>
  <c r="N21" i="3"/>
  <c r="O21" i="3" s="1"/>
  <c r="N20" i="3"/>
  <c r="O20" i="3" s="1"/>
  <c r="N19" i="3"/>
  <c r="O19" i="3" s="1"/>
  <c r="N18" i="3"/>
  <c r="O18" i="3" s="1"/>
  <c r="N17" i="3"/>
  <c r="O17" i="3" s="1"/>
  <c r="N16" i="3"/>
  <c r="O16" i="3" s="1"/>
  <c r="N15" i="3"/>
  <c r="O15" i="3" s="1"/>
  <c r="N14" i="3"/>
  <c r="O14" i="3" s="1"/>
  <c r="N12" i="3"/>
  <c r="O12" i="3" s="1"/>
  <c r="N11" i="3"/>
  <c r="O11" i="3" s="1"/>
  <c r="N10" i="3"/>
  <c r="O10" i="3" s="1"/>
  <c r="N9" i="3"/>
  <c r="O9" i="3" s="1"/>
  <c r="N8" i="3"/>
  <c r="O8" i="3" s="1"/>
  <c r="N7" i="3"/>
  <c r="O7" i="3" s="1"/>
  <c r="N6" i="3"/>
  <c r="O6" i="3" s="1"/>
  <c r="N5" i="3"/>
  <c r="O5" i="3" s="1"/>
  <c r="N4" i="3"/>
  <c r="O4" i="3" s="1"/>
  <c r="N3" i="3"/>
  <c r="O3" i="3" s="1"/>
  <c r="N2" i="3"/>
  <c r="I280" i="3"/>
  <c r="H280" i="3"/>
  <c r="G280" i="3"/>
  <c r="F280" i="3"/>
  <c r="E280" i="3"/>
  <c r="I279" i="3"/>
  <c r="H279" i="3"/>
  <c r="G279" i="3"/>
  <c r="F279" i="3"/>
  <c r="E279" i="3"/>
  <c r="I278" i="3"/>
  <c r="H278" i="3"/>
  <c r="G278" i="3"/>
  <c r="F278" i="3"/>
  <c r="E278" i="3"/>
  <c r="I277" i="3"/>
  <c r="H277" i="3"/>
  <c r="G277" i="3"/>
  <c r="F277" i="3"/>
  <c r="E277" i="3"/>
  <c r="I276" i="3"/>
  <c r="H276" i="3"/>
  <c r="G276" i="3"/>
  <c r="F276" i="3"/>
  <c r="E276" i="3"/>
  <c r="I275" i="3"/>
  <c r="H275" i="3"/>
  <c r="G275" i="3"/>
  <c r="F275" i="3"/>
  <c r="E275" i="3"/>
  <c r="I274" i="3"/>
  <c r="H274" i="3"/>
  <c r="G274" i="3"/>
  <c r="F274" i="3"/>
  <c r="E274" i="3"/>
  <c r="I273" i="3"/>
  <c r="H273" i="3"/>
  <c r="G273" i="3"/>
  <c r="F273" i="3"/>
  <c r="E273" i="3"/>
  <c r="I272" i="3"/>
  <c r="H272" i="3"/>
  <c r="G272" i="3"/>
  <c r="F272" i="3"/>
  <c r="E272" i="3"/>
  <c r="I271" i="3"/>
  <c r="H271" i="3"/>
  <c r="G271" i="3"/>
  <c r="F271" i="3"/>
  <c r="E271" i="3"/>
  <c r="I270" i="3"/>
  <c r="H270" i="3"/>
  <c r="G270" i="3"/>
  <c r="F270" i="3"/>
  <c r="E270" i="3"/>
  <c r="I269" i="3"/>
  <c r="H269" i="3"/>
  <c r="G269" i="3"/>
  <c r="F269" i="3"/>
  <c r="E269" i="3"/>
  <c r="I268" i="3"/>
  <c r="H268" i="3"/>
  <c r="G268" i="3"/>
  <c r="F268" i="3"/>
  <c r="E268" i="3"/>
  <c r="I267" i="3"/>
  <c r="H267" i="3"/>
  <c r="G267" i="3"/>
  <c r="F267" i="3"/>
  <c r="E267" i="3"/>
  <c r="I266" i="3"/>
  <c r="H266" i="3"/>
  <c r="G266" i="3"/>
  <c r="F266" i="3"/>
  <c r="E266" i="3"/>
  <c r="I265" i="3"/>
  <c r="H265" i="3"/>
  <c r="G265" i="3"/>
  <c r="F265" i="3"/>
  <c r="E265" i="3"/>
  <c r="I264" i="3"/>
  <c r="H264" i="3"/>
  <c r="G264" i="3"/>
  <c r="F264" i="3"/>
  <c r="E264" i="3"/>
  <c r="I263" i="3"/>
  <c r="H263" i="3"/>
  <c r="G263" i="3"/>
  <c r="F263" i="3"/>
  <c r="E263" i="3"/>
  <c r="I262" i="3"/>
  <c r="H262" i="3"/>
  <c r="G262" i="3"/>
  <c r="F262" i="3"/>
  <c r="E262" i="3"/>
  <c r="I261" i="3"/>
  <c r="H261" i="3"/>
  <c r="G261" i="3"/>
  <c r="F261" i="3"/>
  <c r="E261" i="3"/>
  <c r="I260" i="3"/>
  <c r="H260" i="3"/>
  <c r="G260" i="3"/>
  <c r="F260" i="3"/>
  <c r="E260" i="3"/>
  <c r="I259" i="3"/>
  <c r="H259" i="3"/>
  <c r="G259" i="3"/>
  <c r="F259" i="3"/>
  <c r="E259" i="3"/>
  <c r="I258" i="3"/>
  <c r="H258" i="3"/>
  <c r="G258" i="3"/>
  <c r="F258" i="3"/>
  <c r="E258" i="3"/>
  <c r="I257" i="3"/>
  <c r="H257" i="3"/>
  <c r="G257" i="3"/>
  <c r="F257" i="3"/>
  <c r="E257" i="3"/>
  <c r="I256" i="3"/>
  <c r="H256" i="3"/>
  <c r="G256" i="3"/>
  <c r="F256" i="3"/>
  <c r="E256" i="3"/>
  <c r="I255" i="3"/>
  <c r="H255" i="3"/>
  <c r="G255" i="3"/>
  <c r="F255" i="3"/>
  <c r="E255" i="3"/>
  <c r="I254" i="3"/>
  <c r="H254" i="3"/>
  <c r="G254" i="3"/>
  <c r="F254" i="3"/>
  <c r="E254" i="3"/>
  <c r="I253" i="3"/>
  <c r="H253" i="3"/>
  <c r="G253" i="3"/>
  <c r="F253" i="3"/>
  <c r="E253" i="3"/>
  <c r="I252" i="3"/>
  <c r="H252" i="3"/>
  <c r="G252" i="3"/>
  <c r="F252" i="3"/>
  <c r="E252" i="3"/>
  <c r="I251" i="3"/>
  <c r="H251" i="3"/>
  <c r="G251" i="3"/>
  <c r="F251" i="3"/>
  <c r="E251" i="3"/>
  <c r="I250" i="3"/>
  <c r="H250" i="3"/>
  <c r="G250" i="3"/>
  <c r="F250" i="3"/>
  <c r="E250" i="3"/>
  <c r="I249" i="3"/>
  <c r="H249" i="3"/>
  <c r="G249" i="3"/>
  <c r="F249" i="3"/>
  <c r="E249" i="3"/>
  <c r="I248" i="3"/>
  <c r="H248" i="3"/>
  <c r="G248" i="3"/>
  <c r="F248" i="3"/>
  <c r="E248" i="3"/>
  <c r="I247" i="3"/>
  <c r="H247" i="3"/>
  <c r="G247" i="3"/>
  <c r="F247" i="3"/>
  <c r="E247" i="3"/>
  <c r="I246" i="3"/>
  <c r="H246" i="3"/>
  <c r="G246" i="3"/>
  <c r="F246" i="3"/>
  <c r="E246" i="3"/>
  <c r="I245" i="3"/>
  <c r="H245" i="3"/>
  <c r="G245" i="3"/>
  <c r="F245" i="3"/>
  <c r="E245" i="3"/>
  <c r="I244" i="3"/>
  <c r="H244" i="3"/>
  <c r="G244" i="3"/>
  <c r="F244" i="3"/>
  <c r="E244" i="3"/>
  <c r="I243" i="3"/>
  <c r="H243" i="3"/>
  <c r="G243" i="3"/>
  <c r="F243" i="3"/>
  <c r="E243" i="3"/>
  <c r="I242" i="3"/>
  <c r="H242" i="3"/>
  <c r="G242" i="3"/>
  <c r="F242" i="3"/>
  <c r="E242" i="3"/>
  <c r="I241" i="3"/>
  <c r="H241" i="3"/>
  <c r="G241" i="3"/>
  <c r="F241" i="3"/>
  <c r="E241" i="3"/>
  <c r="I240" i="3"/>
  <c r="H240" i="3"/>
  <c r="G240" i="3"/>
  <c r="F240" i="3"/>
  <c r="E240" i="3"/>
  <c r="I239" i="3"/>
  <c r="H239" i="3"/>
  <c r="G239" i="3"/>
  <c r="F239" i="3"/>
  <c r="E239" i="3"/>
  <c r="I238" i="3"/>
  <c r="H238" i="3"/>
  <c r="G238" i="3"/>
  <c r="F238" i="3"/>
  <c r="E238" i="3"/>
  <c r="I237" i="3"/>
  <c r="H237" i="3"/>
  <c r="G237" i="3"/>
  <c r="F237" i="3"/>
  <c r="E237" i="3"/>
  <c r="I236" i="3"/>
  <c r="H236" i="3"/>
  <c r="G236" i="3"/>
  <c r="F236" i="3"/>
  <c r="E236" i="3"/>
  <c r="I235" i="3"/>
  <c r="H235" i="3"/>
  <c r="G235" i="3"/>
  <c r="F235" i="3"/>
  <c r="E235" i="3"/>
  <c r="I234" i="3"/>
  <c r="H234" i="3"/>
  <c r="G234" i="3"/>
  <c r="F234" i="3"/>
  <c r="E234" i="3"/>
  <c r="I233" i="3"/>
  <c r="H233" i="3"/>
  <c r="G233" i="3"/>
  <c r="F233" i="3"/>
  <c r="E233" i="3"/>
  <c r="I232" i="3"/>
  <c r="H232" i="3"/>
  <c r="G232" i="3"/>
  <c r="F232" i="3"/>
  <c r="E232" i="3"/>
  <c r="I231" i="3"/>
  <c r="H231" i="3"/>
  <c r="G231" i="3"/>
  <c r="F231" i="3"/>
  <c r="E231" i="3"/>
  <c r="I230" i="3"/>
  <c r="H230" i="3"/>
  <c r="G230" i="3"/>
  <c r="F230" i="3"/>
  <c r="E230" i="3"/>
  <c r="I229" i="3"/>
  <c r="H229" i="3"/>
  <c r="G229" i="3"/>
  <c r="F229" i="3"/>
  <c r="E229" i="3"/>
  <c r="I228" i="3"/>
  <c r="H228" i="3"/>
  <c r="G228" i="3"/>
  <c r="F228" i="3"/>
  <c r="E228" i="3"/>
  <c r="I227" i="3"/>
  <c r="H227" i="3"/>
  <c r="G227" i="3"/>
  <c r="F227" i="3"/>
  <c r="E227" i="3"/>
  <c r="I226" i="3"/>
  <c r="H226" i="3"/>
  <c r="G226" i="3"/>
  <c r="F226" i="3"/>
  <c r="E226" i="3"/>
  <c r="I225" i="3"/>
  <c r="H225" i="3"/>
  <c r="G225" i="3"/>
  <c r="F225" i="3"/>
  <c r="E225" i="3"/>
  <c r="I224" i="3"/>
  <c r="H224" i="3"/>
  <c r="G224" i="3"/>
  <c r="F224" i="3"/>
  <c r="E224" i="3"/>
  <c r="I223" i="3"/>
  <c r="H223" i="3"/>
  <c r="G223" i="3"/>
  <c r="F223" i="3"/>
  <c r="E223" i="3"/>
  <c r="I222" i="3"/>
  <c r="H222" i="3"/>
  <c r="G222" i="3"/>
  <c r="F222" i="3"/>
  <c r="E222" i="3"/>
  <c r="I221" i="3"/>
  <c r="H221" i="3"/>
  <c r="G221" i="3"/>
  <c r="F221" i="3"/>
  <c r="E221" i="3"/>
  <c r="I220" i="3"/>
  <c r="H220" i="3"/>
  <c r="G220" i="3"/>
  <c r="F220" i="3"/>
  <c r="E220" i="3"/>
  <c r="I219" i="3"/>
  <c r="H219" i="3"/>
  <c r="G219" i="3"/>
  <c r="F219" i="3"/>
  <c r="E219" i="3"/>
  <c r="I218" i="3"/>
  <c r="H218" i="3"/>
  <c r="G218" i="3"/>
  <c r="F218" i="3"/>
  <c r="E218" i="3"/>
  <c r="I217" i="3"/>
  <c r="H217" i="3"/>
  <c r="G217" i="3"/>
  <c r="F217" i="3"/>
  <c r="E217" i="3"/>
  <c r="I216" i="3"/>
  <c r="H216" i="3"/>
  <c r="G216" i="3"/>
  <c r="F216" i="3"/>
  <c r="E216" i="3"/>
  <c r="I215" i="3"/>
  <c r="H215" i="3"/>
  <c r="G215" i="3"/>
  <c r="F215" i="3"/>
  <c r="E215" i="3"/>
  <c r="I214" i="3"/>
  <c r="H214" i="3"/>
  <c r="G214" i="3"/>
  <c r="F214" i="3"/>
  <c r="E214" i="3"/>
  <c r="I213" i="3"/>
  <c r="H213" i="3"/>
  <c r="G213" i="3"/>
  <c r="F213" i="3"/>
  <c r="E213" i="3"/>
  <c r="I212" i="3"/>
  <c r="H212" i="3"/>
  <c r="G212" i="3"/>
  <c r="F212" i="3"/>
  <c r="E212" i="3"/>
  <c r="I211" i="3"/>
  <c r="H211" i="3"/>
  <c r="G211" i="3"/>
  <c r="F211" i="3"/>
  <c r="E211" i="3"/>
  <c r="I210" i="3"/>
  <c r="H210" i="3"/>
  <c r="G210" i="3"/>
  <c r="F210" i="3"/>
  <c r="E210" i="3"/>
  <c r="I209" i="3"/>
  <c r="H209" i="3"/>
  <c r="G209" i="3"/>
  <c r="F209" i="3"/>
  <c r="E209" i="3"/>
  <c r="I208" i="3"/>
  <c r="H208" i="3"/>
  <c r="G208" i="3"/>
  <c r="F208" i="3"/>
  <c r="E208" i="3"/>
  <c r="I207" i="3"/>
  <c r="H207" i="3"/>
  <c r="G207" i="3"/>
  <c r="F207" i="3"/>
  <c r="E207" i="3"/>
  <c r="I206" i="3"/>
  <c r="H206" i="3"/>
  <c r="G206" i="3"/>
  <c r="F206" i="3"/>
  <c r="E206" i="3"/>
  <c r="I205" i="3"/>
  <c r="H205" i="3"/>
  <c r="G205" i="3"/>
  <c r="F205" i="3"/>
  <c r="E205" i="3"/>
  <c r="I204" i="3"/>
  <c r="H204" i="3"/>
  <c r="G204" i="3"/>
  <c r="F204" i="3"/>
  <c r="E204" i="3"/>
  <c r="I203" i="3"/>
  <c r="H203" i="3"/>
  <c r="G203" i="3"/>
  <c r="F203" i="3"/>
  <c r="E203" i="3"/>
  <c r="I202" i="3"/>
  <c r="H202" i="3"/>
  <c r="G202" i="3"/>
  <c r="F202" i="3"/>
  <c r="E202" i="3"/>
  <c r="I201" i="3"/>
  <c r="H201" i="3"/>
  <c r="G201" i="3"/>
  <c r="F201" i="3"/>
  <c r="E201" i="3"/>
  <c r="I200" i="3"/>
  <c r="H200" i="3"/>
  <c r="G200" i="3"/>
  <c r="F200" i="3"/>
  <c r="E200" i="3"/>
  <c r="I199" i="3"/>
  <c r="H199" i="3"/>
  <c r="G199" i="3"/>
  <c r="F199" i="3"/>
  <c r="E199" i="3"/>
  <c r="I198" i="3"/>
  <c r="H198" i="3"/>
  <c r="G198" i="3"/>
  <c r="F198" i="3"/>
  <c r="E198" i="3"/>
  <c r="I197" i="3"/>
  <c r="H197" i="3"/>
  <c r="G197" i="3"/>
  <c r="F197" i="3"/>
  <c r="E197" i="3"/>
  <c r="I196" i="3"/>
  <c r="H196" i="3"/>
  <c r="G196" i="3"/>
  <c r="F196" i="3"/>
  <c r="E196" i="3"/>
  <c r="I195" i="3"/>
  <c r="H195" i="3"/>
  <c r="G195" i="3"/>
  <c r="F195" i="3"/>
  <c r="E195" i="3"/>
  <c r="I194" i="3"/>
  <c r="H194" i="3"/>
  <c r="G194" i="3"/>
  <c r="F194" i="3"/>
  <c r="E194" i="3"/>
  <c r="I193" i="3"/>
  <c r="H193" i="3"/>
  <c r="G193" i="3"/>
  <c r="F193" i="3"/>
  <c r="E193" i="3"/>
  <c r="I192" i="3"/>
  <c r="H192" i="3"/>
  <c r="G192" i="3"/>
  <c r="F192" i="3"/>
  <c r="E192" i="3"/>
  <c r="I191" i="3"/>
  <c r="H191" i="3"/>
  <c r="G191" i="3"/>
  <c r="F191" i="3"/>
  <c r="E191" i="3"/>
  <c r="I190" i="3"/>
  <c r="H190" i="3"/>
  <c r="G190" i="3"/>
  <c r="F190" i="3"/>
  <c r="E190" i="3"/>
  <c r="I189" i="3"/>
  <c r="H189" i="3"/>
  <c r="G189" i="3"/>
  <c r="F189" i="3"/>
  <c r="E189" i="3"/>
  <c r="I188" i="3"/>
  <c r="H188" i="3"/>
  <c r="G188" i="3"/>
  <c r="F188" i="3"/>
  <c r="E188" i="3"/>
  <c r="I187" i="3"/>
  <c r="H187" i="3"/>
  <c r="G187" i="3"/>
  <c r="F187" i="3"/>
  <c r="E187" i="3"/>
  <c r="I186" i="3"/>
  <c r="H186" i="3"/>
  <c r="G186" i="3"/>
  <c r="F186" i="3"/>
  <c r="E186" i="3"/>
  <c r="I185" i="3"/>
  <c r="H185" i="3"/>
  <c r="G185" i="3"/>
  <c r="F185" i="3"/>
  <c r="E185" i="3"/>
  <c r="I184" i="3"/>
  <c r="H184" i="3"/>
  <c r="G184" i="3"/>
  <c r="F184" i="3"/>
  <c r="E184" i="3"/>
  <c r="I183" i="3"/>
  <c r="H183" i="3"/>
  <c r="G183" i="3"/>
  <c r="F183" i="3"/>
  <c r="E183" i="3"/>
  <c r="I182" i="3"/>
  <c r="H182" i="3"/>
  <c r="G182" i="3"/>
  <c r="F182" i="3"/>
  <c r="E182" i="3"/>
  <c r="I181" i="3"/>
  <c r="H181" i="3"/>
  <c r="G181" i="3"/>
  <c r="F181" i="3"/>
  <c r="E181" i="3"/>
  <c r="I180" i="3"/>
  <c r="H180" i="3"/>
  <c r="G180" i="3"/>
  <c r="F180" i="3"/>
  <c r="E180" i="3"/>
  <c r="I179" i="3"/>
  <c r="H179" i="3"/>
  <c r="G179" i="3"/>
  <c r="F179" i="3"/>
  <c r="E179" i="3"/>
  <c r="I178" i="3"/>
  <c r="H178" i="3"/>
  <c r="G178" i="3"/>
  <c r="F178" i="3"/>
  <c r="E178" i="3"/>
  <c r="I177" i="3"/>
  <c r="H177" i="3"/>
  <c r="G177" i="3"/>
  <c r="F177" i="3"/>
  <c r="E177" i="3"/>
  <c r="I176" i="3"/>
  <c r="H176" i="3"/>
  <c r="G176" i="3"/>
  <c r="F176" i="3"/>
  <c r="E176" i="3"/>
  <c r="I175" i="3"/>
  <c r="H175" i="3"/>
  <c r="G175" i="3"/>
  <c r="F175" i="3"/>
  <c r="E175" i="3"/>
  <c r="I174" i="3"/>
  <c r="H174" i="3"/>
  <c r="G174" i="3"/>
  <c r="F174" i="3"/>
  <c r="E174" i="3"/>
  <c r="I173" i="3"/>
  <c r="H173" i="3"/>
  <c r="G173" i="3"/>
  <c r="F173" i="3"/>
  <c r="E173" i="3"/>
  <c r="I172" i="3"/>
  <c r="H172" i="3"/>
  <c r="G172" i="3"/>
  <c r="F172" i="3"/>
  <c r="E172" i="3"/>
  <c r="I171" i="3"/>
  <c r="H171" i="3"/>
  <c r="G171" i="3"/>
  <c r="F171" i="3"/>
  <c r="E171" i="3"/>
  <c r="I170" i="3"/>
  <c r="H170" i="3"/>
  <c r="G170" i="3"/>
  <c r="F170" i="3"/>
  <c r="E170" i="3"/>
  <c r="I169" i="3"/>
  <c r="H169" i="3"/>
  <c r="G169" i="3"/>
  <c r="F169" i="3"/>
  <c r="E169" i="3"/>
  <c r="I168" i="3"/>
  <c r="H168" i="3"/>
  <c r="G168" i="3"/>
  <c r="F168" i="3"/>
  <c r="E168" i="3"/>
  <c r="I167" i="3"/>
  <c r="H167" i="3"/>
  <c r="G167" i="3"/>
  <c r="F167" i="3"/>
  <c r="E167" i="3"/>
  <c r="I166" i="3"/>
  <c r="H166" i="3"/>
  <c r="G166" i="3"/>
  <c r="F166" i="3"/>
  <c r="E166" i="3"/>
  <c r="I165" i="3"/>
  <c r="H165" i="3"/>
  <c r="G165" i="3"/>
  <c r="F165" i="3"/>
  <c r="E165" i="3"/>
  <c r="I164" i="3"/>
  <c r="H164" i="3"/>
  <c r="G164" i="3"/>
  <c r="F164" i="3"/>
  <c r="E164" i="3"/>
  <c r="I163" i="3"/>
  <c r="H163" i="3"/>
  <c r="G163" i="3"/>
  <c r="F163" i="3"/>
  <c r="E163" i="3"/>
  <c r="I162" i="3"/>
  <c r="H162" i="3"/>
  <c r="G162" i="3"/>
  <c r="F162" i="3"/>
  <c r="E162" i="3"/>
  <c r="I161" i="3"/>
  <c r="H161" i="3"/>
  <c r="G161" i="3"/>
  <c r="F161" i="3"/>
  <c r="E161" i="3"/>
  <c r="I160" i="3"/>
  <c r="H160" i="3"/>
  <c r="G160" i="3"/>
  <c r="F160" i="3"/>
  <c r="E160" i="3"/>
  <c r="I159" i="3"/>
  <c r="H159" i="3"/>
  <c r="G159" i="3"/>
  <c r="F159" i="3"/>
  <c r="E159" i="3"/>
  <c r="I158" i="3"/>
  <c r="H158" i="3"/>
  <c r="G158" i="3"/>
  <c r="F158" i="3"/>
  <c r="E158" i="3"/>
  <c r="I157" i="3"/>
  <c r="H157" i="3"/>
  <c r="G157" i="3"/>
  <c r="F157" i="3"/>
  <c r="E157" i="3"/>
  <c r="I156" i="3"/>
  <c r="H156" i="3"/>
  <c r="G156" i="3"/>
  <c r="F156" i="3"/>
  <c r="E156" i="3"/>
  <c r="I155" i="3"/>
  <c r="H155" i="3"/>
  <c r="G155" i="3"/>
  <c r="F155" i="3"/>
  <c r="E155" i="3"/>
  <c r="I154" i="3"/>
  <c r="H154" i="3"/>
  <c r="G154" i="3"/>
  <c r="F154" i="3"/>
  <c r="E154" i="3"/>
  <c r="I153" i="3"/>
  <c r="H153" i="3"/>
  <c r="G153" i="3"/>
  <c r="F153" i="3"/>
  <c r="E153" i="3"/>
  <c r="I152" i="3"/>
  <c r="H152" i="3"/>
  <c r="G152" i="3"/>
  <c r="F152" i="3"/>
  <c r="E152" i="3"/>
  <c r="I151" i="3"/>
  <c r="H151" i="3"/>
  <c r="G151" i="3"/>
  <c r="F151" i="3"/>
  <c r="E151" i="3"/>
  <c r="I150" i="3"/>
  <c r="H150" i="3"/>
  <c r="G150" i="3"/>
  <c r="F150" i="3"/>
  <c r="E150" i="3"/>
  <c r="I149" i="3"/>
  <c r="H149" i="3"/>
  <c r="G149" i="3"/>
  <c r="F149" i="3"/>
  <c r="E149" i="3"/>
  <c r="I148" i="3"/>
  <c r="H148" i="3"/>
  <c r="G148" i="3"/>
  <c r="F148" i="3"/>
  <c r="E148" i="3"/>
  <c r="I147" i="3"/>
  <c r="H147" i="3"/>
  <c r="G147" i="3"/>
  <c r="F147" i="3"/>
  <c r="E147" i="3"/>
  <c r="I146" i="3"/>
  <c r="H146" i="3"/>
  <c r="G146" i="3"/>
  <c r="F146" i="3"/>
  <c r="E146" i="3"/>
  <c r="I145" i="3"/>
  <c r="H145" i="3"/>
  <c r="G145" i="3"/>
  <c r="F145" i="3"/>
  <c r="E145" i="3"/>
  <c r="I144" i="3"/>
  <c r="H144" i="3"/>
  <c r="G144" i="3"/>
  <c r="F144" i="3"/>
  <c r="E144" i="3"/>
  <c r="I143" i="3"/>
  <c r="H143" i="3"/>
  <c r="G143" i="3"/>
  <c r="F143" i="3"/>
  <c r="E143" i="3"/>
  <c r="I142" i="3"/>
  <c r="H142" i="3"/>
  <c r="G142" i="3"/>
  <c r="F142" i="3"/>
  <c r="E142" i="3"/>
  <c r="I95" i="3"/>
  <c r="H95" i="3"/>
  <c r="G95" i="3"/>
  <c r="F95" i="3"/>
  <c r="E95" i="3"/>
  <c r="I94" i="3"/>
  <c r="H94" i="3"/>
  <c r="G94" i="3"/>
  <c r="F94" i="3"/>
  <c r="E94" i="3"/>
  <c r="I93" i="3"/>
  <c r="H93" i="3"/>
  <c r="G93" i="3"/>
  <c r="F93" i="3"/>
  <c r="E93" i="3"/>
  <c r="I92" i="3"/>
  <c r="H92" i="3"/>
  <c r="G92" i="3"/>
  <c r="F92" i="3"/>
  <c r="E92" i="3"/>
  <c r="I91" i="3"/>
  <c r="H91" i="3"/>
  <c r="G91" i="3"/>
  <c r="F91" i="3"/>
  <c r="E91" i="3"/>
  <c r="I90" i="3"/>
  <c r="H90" i="3"/>
  <c r="G90" i="3"/>
  <c r="F90" i="3"/>
  <c r="E90" i="3"/>
  <c r="I89" i="3"/>
  <c r="H89" i="3"/>
  <c r="G89" i="3"/>
  <c r="F89" i="3"/>
  <c r="E89" i="3"/>
  <c r="I88" i="3"/>
  <c r="H88" i="3"/>
  <c r="G88" i="3"/>
  <c r="F88" i="3"/>
  <c r="E88" i="3"/>
  <c r="I87" i="3"/>
  <c r="H87" i="3"/>
  <c r="G87" i="3"/>
  <c r="F87" i="3"/>
  <c r="E87" i="3"/>
  <c r="I86" i="3"/>
  <c r="H86" i="3"/>
  <c r="G86" i="3"/>
  <c r="F86" i="3"/>
  <c r="E86" i="3"/>
  <c r="I85" i="3"/>
  <c r="H85" i="3"/>
  <c r="G85" i="3"/>
  <c r="F85" i="3"/>
  <c r="E85" i="3"/>
  <c r="I84" i="3"/>
  <c r="H84" i="3"/>
  <c r="G84" i="3"/>
  <c r="F84" i="3"/>
  <c r="E84" i="3"/>
  <c r="I83" i="3"/>
  <c r="H83" i="3"/>
  <c r="G83" i="3"/>
  <c r="F83" i="3"/>
  <c r="E83" i="3"/>
  <c r="I80" i="3"/>
  <c r="H80" i="3"/>
  <c r="G80" i="3"/>
  <c r="F80" i="3"/>
  <c r="E80" i="3"/>
  <c r="I79" i="3"/>
  <c r="H79" i="3"/>
  <c r="G79" i="3"/>
  <c r="F79" i="3"/>
  <c r="E79" i="3"/>
  <c r="I78" i="3"/>
  <c r="H78" i="3"/>
  <c r="G78" i="3"/>
  <c r="F78" i="3"/>
  <c r="E78" i="3"/>
  <c r="I76" i="3"/>
  <c r="H76" i="3"/>
  <c r="G76" i="3"/>
  <c r="F76" i="3"/>
  <c r="E76" i="3"/>
  <c r="I75" i="3"/>
  <c r="H75" i="3"/>
  <c r="G75" i="3"/>
  <c r="F75" i="3"/>
  <c r="E75" i="3"/>
  <c r="I74" i="3"/>
  <c r="H74" i="3"/>
  <c r="G74" i="3"/>
  <c r="F74" i="3"/>
  <c r="E74" i="3"/>
  <c r="I73" i="3"/>
  <c r="H73" i="3"/>
  <c r="G73" i="3"/>
  <c r="F73" i="3"/>
  <c r="E73" i="3"/>
  <c r="I72" i="3"/>
  <c r="H72" i="3"/>
  <c r="G72" i="3"/>
  <c r="F72" i="3"/>
  <c r="E72" i="3"/>
  <c r="I71" i="3"/>
  <c r="H71" i="3"/>
  <c r="G71" i="3"/>
  <c r="F71" i="3"/>
  <c r="E71" i="3"/>
  <c r="I70" i="3"/>
  <c r="H70" i="3"/>
  <c r="G70" i="3"/>
  <c r="F70" i="3"/>
  <c r="E70" i="3"/>
  <c r="I68" i="3"/>
  <c r="H68" i="3"/>
  <c r="G68" i="3"/>
  <c r="F68" i="3"/>
  <c r="E68" i="3"/>
  <c r="I67" i="3"/>
  <c r="H67" i="3"/>
  <c r="G67" i="3"/>
  <c r="F67" i="3"/>
  <c r="E67" i="3"/>
  <c r="I66" i="3"/>
  <c r="H66" i="3"/>
  <c r="G66" i="3"/>
  <c r="F66" i="3"/>
  <c r="E66" i="3"/>
  <c r="I65" i="3"/>
  <c r="H65" i="3"/>
  <c r="G65" i="3"/>
  <c r="F65" i="3"/>
  <c r="E65" i="3"/>
  <c r="I64" i="3"/>
  <c r="H64" i="3"/>
  <c r="G64" i="3"/>
  <c r="F64" i="3"/>
  <c r="E64" i="3"/>
  <c r="I63" i="3"/>
  <c r="H63" i="3"/>
  <c r="G63" i="3"/>
  <c r="F63" i="3"/>
  <c r="E63" i="3"/>
  <c r="I62" i="3"/>
  <c r="H62" i="3"/>
  <c r="G62" i="3"/>
  <c r="F62" i="3"/>
  <c r="E62" i="3"/>
  <c r="I61" i="3"/>
  <c r="H61" i="3"/>
  <c r="G61" i="3"/>
  <c r="F61" i="3"/>
  <c r="E61" i="3"/>
  <c r="I60" i="3"/>
  <c r="H60" i="3"/>
  <c r="G60" i="3"/>
  <c r="F60" i="3"/>
  <c r="E60" i="3"/>
  <c r="I59" i="3"/>
  <c r="H59" i="3"/>
  <c r="G59" i="3"/>
  <c r="F59" i="3"/>
  <c r="E59" i="3"/>
  <c r="I58" i="3"/>
  <c r="H58" i="3"/>
  <c r="G58" i="3"/>
  <c r="F58" i="3"/>
  <c r="E58" i="3"/>
  <c r="I57" i="3"/>
  <c r="H57" i="3"/>
  <c r="G57" i="3"/>
  <c r="F57" i="3"/>
  <c r="E57" i="3"/>
  <c r="I56" i="3"/>
  <c r="H56" i="3"/>
  <c r="G56" i="3"/>
  <c r="F56" i="3"/>
  <c r="E56" i="3"/>
  <c r="I55" i="3"/>
  <c r="H55" i="3"/>
  <c r="G55" i="3"/>
  <c r="F55" i="3"/>
  <c r="E55" i="3"/>
  <c r="I54" i="3"/>
  <c r="H54" i="3"/>
  <c r="G54" i="3"/>
  <c r="F54" i="3"/>
  <c r="E54" i="3"/>
  <c r="I53" i="3"/>
  <c r="H53" i="3"/>
  <c r="G53" i="3"/>
  <c r="F53" i="3"/>
  <c r="E53" i="3"/>
  <c r="I51" i="3"/>
  <c r="H51" i="3"/>
  <c r="G51" i="3"/>
  <c r="F51" i="3"/>
  <c r="E51" i="3"/>
  <c r="I50" i="3"/>
  <c r="H50" i="3"/>
  <c r="G50" i="3"/>
  <c r="F50" i="3"/>
  <c r="E50" i="3"/>
  <c r="I49" i="3"/>
  <c r="I48" i="3"/>
  <c r="H48" i="3"/>
  <c r="G48" i="3"/>
  <c r="F48" i="3"/>
  <c r="E48" i="3"/>
  <c r="I47" i="3"/>
  <c r="H47" i="3"/>
  <c r="G47" i="3"/>
  <c r="F47" i="3"/>
  <c r="E47" i="3"/>
  <c r="I46" i="3"/>
  <c r="H46" i="3"/>
  <c r="G46" i="3"/>
  <c r="F46" i="3"/>
  <c r="E46" i="3"/>
  <c r="I45" i="3"/>
  <c r="H45" i="3"/>
  <c r="G45" i="3"/>
  <c r="F45" i="3"/>
  <c r="E45" i="3"/>
  <c r="I44" i="3"/>
  <c r="H44" i="3"/>
  <c r="G44" i="3"/>
  <c r="F44" i="3"/>
  <c r="E44" i="3"/>
  <c r="I43" i="3"/>
  <c r="H43" i="3"/>
  <c r="G43" i="3"/>
  <c r="F43" i="3"/>
  <c r="E43" i="3"/>
  <c r="I42" i="3"/>
  <c r="H42" i="3"/>
  <c r="G42" i="3"/>
  <c r="F42" i="3"/>
  <c r="E42" i="3"/>
  <c r="I41" i="3"/>
  <c r="H41" i="3"/>
  <c r="G41" i="3"/>
  <c r="F41" i="3"/>
  <c r="E41" i="3"/>
  <c r="I40" i="3"/>
  <c r="H40" i="3"/>
  <c r="G40" i="3"/>
  <c r="F40" i="3"/>
  <c r="E40" i="3"/>
  <c r="I39" i="3"/>
  <c r="H39" i="3"/>
  <c r="G39" i="3"/>
  <c r="F39" i="3"/>
  <c r="E39" i="3"/>
  <c r="I38" i="3"/>
  <c r="H38" i="3"/>
  <c r="G38" i="3"/>
  <c r="F38" i="3"/>
  <c r="E38" i="3"/>
  <c r="I37" i="3"/>
  <c r="H37" i="3"/>
  <c r="G37" i="3"/>
  <c r="F37" i="3"/>
  <c r="E37" i="3"/>
  <c r="I36" i="3"/>
  <c r="H36" i="3"/>
  <c r="G36" i="3"/>
  <c r="F36" i="3"/>
  <c r="E36" i="3"/>
  <c r="I35" i="3"/>
  <c r="H35" i="3"/>
  <c r="G35" i="3"/>
  <c r="F35" i="3"/>
  <c r="E35" i="3"/>
  <c r="I34" i="3"/>
  <c r="H34" i="3"/>
  <c r="G34" i="3"/>
  <c r="F34" i="3"/>
  <c r="E34" i="3"/>
  <c r="I33" i="3"/>
  <c r="H33" i="3"/>
  <c r="G33" i="3"/>
  <c r="F33" i="3"/>
  <c r="E33" i="3"/>
  <c r="I32" i="3"/>
  <c r="H32" i="3"/>
  <c r="G32" i="3"/>
  <c r="F32" i="3"/>
  <c r="E32" i="3"/>
  <c r="I31" i="3"/>
  <c r="H31" i="3"/>
  <c r="G31" i="3"/>
  <c r="F31" i="3"/>
  <c r="E31" i="3"/>
  <c r="I30" i="3"/>
  <c r="H30" i="3"/>
  <c r="G30" i="3"/>
  <c r="F30" i="3"/>
  <c r="E30" i="3"/>
  <c r="I29" i="3"/>
  <c r="H29" i="3"/>
  <c r="G29" i="3"/>
  <c r="F29" i="3"/>
  <c r="E29" i="3"/>
  <c r="I28" i="3"/>
  <c r="H28" i="3"/>
  <c r="G28" i="3"/>
  <c r="F28" i="3"/>
  <c r="E28" i="3"/>
  <c r="I27" i="3"/>
  <c r="H27" i="3"/>
  <c r="G27" i="3"/>
  <c r="F27" i="3"/>
  <c r="E27" i="3"/>
  <c r="I26" i="3"/>
  <c r="H26" i="3"/>
  <c r="G26" i="3"/>
  <c r="F26" i="3"/>
  <c r="E26" i="3"/>
  <c r="I25" i="3"/>
  <c r="H25" i="3"/>
  <c r="G25" i="3"/>
  <c r="F25" i="3"/>
  <c r="E25" i="3"/>
  <c r="I24" i="3"/>
  <c r="H24" i="3"/>
  <c r="G24" i="3"/>
  <c r="F24" i="3"/>
  <c r="E24" i="3"/>
  <c r="I23" i="3"/>
  <c r="H23" i="3"/>
  <c r="G23" i="3"/>
  <c r="F23" i="3"/>
  <c r="E23" i="3"/>
  <c r="I21" i="3"/>
  <c r="H21" i="3"/>
  <c r="G21" i="3"/>
  <c r="F21" i="3"/>
  <c r="I20" i="3"/>
  <c r="H20" i="3"/>
  <c r="G20" i="3"/>
  <c r="F20" i="3"/>
  <c r="E20" i="3"/>
  <c r="I19" i="3"/>
  <c r="H19" i="3"/>
  <c r="G19" i="3"/>
  <c r="F19" i="3"/>
  <c r="E19" i="3"/>
  <c r="I18" i="3"/>
  <c r="H18" i="3"/>
  <c r="G18" i="3"/>
  <c r="F18" i="3"/>
  <c r="E18" i="3"/>
  <c r="I17" i="3"/>
  <c r="H17" i="3"/>
  <c r="G17" i="3"/>
  <c r="F17" i="3"/>
  <c r="E17" i="3"/>
  <c r="I16" i="3"/>
  <c r="H16" i="3"/>
  <c r="G16" i="3"/>
  <c r="F16" i="3"/>
  <c r="E16" i="3"/>
  <c r="I11" i="3"/>
  <c r="H11" i="3"/>
  <c r="G11" i="3"/>
  <c r="F11" i="3"/>
  <c r="E11" i="3"/>
  <c r="I10" i="3"/>
  <c r="H10" i="3"/>
  <c r="G10" i="3"/>
  <c r="F10" i="3"/>
  <c r="E10" i="3"/>
  <c r="I9" i="3"/>
  <c r="H9" i="3"/>
  <c r="G9" i="3"/>
  <c r="F9" i="3"/>
  <c r="E9" i="3"/>
  <c r="I8" i="3"/>
  <c r="H8" i="3"/>
  <c r="G8" i="3"/>
  <c r="F8" i="3"/>
  <c r="E8" i="3"/>
  <c r="I7" i="3"/>
  <c r="H7" i="3"/>
  <c r="G7" i="3"/>
  <c r="F7" i="3"/>
  <c r="E7" i="3"/>
  <c r="I6" i="3"/>
  <c r="H6" i="3"/>
  <c r="G6" i="3"/>
  <c r="F6" i="3"/>
  <c r="E6" i="3"/>
  <c r="I5" i="3"/>
  <c r="H5" i="3"/>
  <c r="G5" i="3"/>
  <c r="F5" i="3"/>
  <c r="E5" i="3"/>
  <c r="I4" i="3"/>
  <c r="H4" i="3"/>
  <c r="G4" i="3"/>
  <c r="F4" i="3"/>
  <c r="E4" i="3"/>
  <c r="I3" i="3"/>
  <c r="H3" i="3"/>
  <c r="G3" i="3"/>
  <c r="F3" i="3"/>
  <c r="E3" i="3"/>
  <c r="I2" i="3"/>
  <c r="H2" i="3"/>
  <c r="G2" i="3"/>
  <c r="F2" i="3"/>
  <c r="E2" i="3"/>
  <c r="N401" i="2"/>
  <c r="M401" i="2"/>
  <c r="N400" i="2"/>
  <c r="M400" i="2"/>
  <c r="N399" i="2"/>
  <c r="M399" i="2"/>
  <c r="N398" i="2"/>
  <c r="M398" i="2"/>
  <c r="N397" i="2"/>
  <c r="M397" i="2"/>
  <c r="N396" i="2"/>
  <c r="M396" i="2"/>
  <c r="N395" i="2"/>
  <c r="M395" i="2"/>
  <c r="N394" i="2"/>
  <c r="M394" i="2"/>
  <c r="N393" i="2"/>
  <c r="M393" i="2"/>
  <c r="N392" i="2"/>
  <c r="M392" i="2"/>
  <c r="N391" i="2"/>
  <c r="M391" i="2"/>
  <c r="N390" i="2"/>
  <c r="M390" i="2"/>
  <c r="N389" i="2"/>
  <c r="M389" i="2"/>
  <c r="N388" i="2"/>
  <c r="M388" i="2"/>
  <c r="N387" i="2"/>
  <c r="M387" i="2"/>
  <c r="N386" i="2"/>
  <c r="M386" i="2"/>
  <c r="N385" i="2"/>
  <c r="M385" i="2"/>
  <c r="N384" i="2"/>
  <c r="M384" i="2"/>
  <c r="N383" i="2"/>
  <c r="M383" i="2"/>
  <c r="N382" i="2"/>
  <c r="M382" i="2"/>
  <c r="N381" i="2"/>
  <c r="M381" i="2"/>
  <c r="N380" i="2"/>
  <c r="M380" i="2"/>
  <c r="N379" i="2"/>
  <c r="M379" i="2"/>
  <c r="N378" i="2"/>
  <c r="M378" i="2"/>
  <c r="N377" i="2"/>
  <c r="M377" i="2"/>
  <c r="N376" i="2"/>
  <c r="M376" i="2"/>
  <c r="N375" i="2"/>
  <c r="M375" i="2"/>
  <c r="N374" i="2"/>
  <c r="M374" i="2"/>
  <c r="N373" i="2"/>
  <c r="M373" i="2"/>
  <c r="N372" i="2"/>
  <c r="M372" i="2"/>
  <c r="N371" i="2"/>
  <c r="M371" i="2"/>
  <c r="N370" i="2"/>
  <c r="M370" i="2"/>
  <c r="N369" i="2"/>
  <c r="M369" i="2"/>
  <c r="N368" i="2"/>
  <c r="M368" i="2"/>
  <c r="N367" i="2"/>
  <c r="M367" i="2"/>
  <c r="N366" i="2"/>
  <c r="M366" i="2"/>
  <c r="N365" i="2"/>
  <c r="M365" i="2"/>
  <c r="M266" i="2"/>
  <c r="N266" i="2" s="1"/>
  <c r="M265" i="2"/>
  <c r="N265" i="2" s="1"/>
  <c r="M264" i="2"/>
  <c r="N264" i="2" s="1"/>
  <c r="M263" i="2"/>
  <c r="N263" i="2" s="1"/>
  <c r="M262" i="2"/>
  <c r="N262" i="2" s="1"/>
  <c r="M261" i="2"/>
  <c r="N261" i="2" s="1"/>
  <c r="M260" i="2"/>
  <c r="N260" i="2" s="1"/>
  <c r="M259" i="2"/>
  <c r="N259" i="2" s="1"/>
  <c r="M258" i="2"/>
  <c r="N258" i="2" s="1"/>
  <c r="M257" i="2"/>
  <c r="N257" i="2" s="1"/>
  <c r="M256" i="2"/>
  <c r="N256" i="2" s="1"/>
  <c r="M255" i="2"/>
  <c r="N255" i="2" s="1"/>
  <c r="M254" i="2"/>
  <c r="N254" i="2" s="1"/>
  <c r="M253" i="2"/>
  <c r="N253" i="2" s="1"/>
  <c r="M252" i="2"/>
  <c r="N252" i="2" s="1"/>
  <c r="M251" i="2"/>
  <c r="N251" i="2" s="1"/>
  <c r="M250" i="2"/>
  <c r="N250" i="2" s="1"/>
  <c r="M249" i="2"/>
  <c r="N249" i="2" s="1"/>
  <c r="M248" i="2"/>
  <c r="N248" i="2" s="1"/>
  <c r="M247" i="2"/>
  <c r="N247" i="2" s="1"/>
  <c r="M246" i="2"/>
  <c r="N246" i="2" s="1"/>
  <c r="M245" i="2"/>
  <c r="N245" i="2" s="1"/>
  <c r="M244" i="2"/>
  <c r="N244" i="2" s="1"/>
  <c r="M243" i="2"/>
  <c r="N243" i="2" s="1"/>
  <c r="M242" i="2"/>
  <c r="N242" i="2" s="1"/>
  <c r="M241" i="2"/>
  <c r="N241" i="2" s="1"/>
  <c r="M240" i="2"/>
  <c r="N240" i="2" s="1"/>
  <c r="M239" i="2"/>
  <c r="N239" i="2" s="1"/>
  <c r="M238" i="2"/>
  <c r="N238" i="2" s="1"/>
  <c r="N237" i="2"/>
  <c r="M237" i="2"/>
  <c r="M236" i="2"/>
  <c r="N236" i="2" s="1"/>
  <c r="M235" i="2"/>
  <c r="N235" i="2" s="1"/>
  <c r="M234" i="2"/>
  <c r="N234" i="2" s="1"/>
  <c r="M233" i="2"/>
  <c r="N233" i="2" s="1"/>
  <c r="M232" i="2"/>
  <c r="N232" i="2" s="1"/>
  <c r="M231" i="2"/>
  <c r="N231" i="2" s="1"/>
  <c r="M230" i="2"/>
  <c r="N230" i="2" s="1"/>
  <c r="M229" i="2"/>
  <c r="N229" i="2" s="1"/>
  <c r="M228" i="2"/>
  <c r="N228" i="2" s="1"/>
  <c r="M227" i="2"/>
  <c r="N227" i="2" s="1"/>
  <c r="M226" i="2"/>
  <c r="N226" i="2" s="1"/>
  <c r="M225" i="2"/>
  <c r="N225" i="2" s="1"/>
  <c r="M224" i="2"/>
  <c r="N224" i="2" s="1"/>
  <c r="M223" i="2"/>
  <c r="N223" i="2" s="1"/>
  <c r="M222" i="2"/>
  <c r="N222" i="2" s="1"/>
  <c r="M221" i="2"/>
  <c r="N221" i="2" s="1"/>
  <c r="M220" i="2"/>
  <c r="N220" i="2" s="1"/>
  <c r="M219" i="2"/>
  <c r="N219" i="2" s="1"/>
  <c r="M218" i="2"/>
  <c r="N218" i="2" s="1"/>
  <c r="M217" i="2"/>
  <c r="N217" i="2" s="1"/>
  <c r="M216" i="2"/>
  <c r="N216" i="2" s="1"/>
  <c r="M215" i="2"/>
  <c r="N215" i="2" s="1"/>
  <c r="M214" i="2"/>
  <c r="N214" i="2" s="1"/>
  <c r="M213" i="2"/>
  <c r="N213" i="2" s="1"/>
  <c r="M212" i="2"/>
  <c r="N212" i="2" s="1"/>
  <c r="M211" i="2"/>
  <c r="N211" i="2" s="1"/>
  <c r="M210" i="2"/>
  <c r="N210" i="2" s="1"/>
  <c r="M209" i="2"/>
  <c r="N209" i="2" s="1"/>
  <c r="M208" i="2"/>
  <c r="N208" i="2" s="1"/>
  <c r="M207" i="2"/>
  <c r="N207" i="2" s="1"/>
  <c r="M206" i="2"/>
  <c r="N206" i="2" s="1"/>
  <c r="M205" i="2"/>
  <c r="N205" i="2" s="1"/>
  <c r="M204" i="2"/>
  <c r="N204" i="2" s="1"/>
  <c r="M203" i="2"/>
  <c r="N203" i="2" s="1"/>
  <c r="M202" i="2"/>
  <c r="N202" i="2" s="1"/>
  <c r="M201" i="2"/>
  <c r="N201" i="2" s="1"/>
  <c r="M200" i="2"/>
  <c r="N200" i="2" s="1"/>
  <c r="M199" i="2"/>
  <c r="N199" i="2" s="1"/>
  <c r="M198" i="2"/>
  <c r="N198" i="2" s="1"/>
  <c r="M197" i="2"/>
  <c r="N197" i="2" s="1"/>
  <c r="N196" i="2"/>
  <c r="M196" i="2"/>
  <c r="M195" i="2"/>
  <c r="N195" i="2" s="1"/>
  <c r="M194" i="2"/>
  <c r="N194" i="2" s="1"/>
  <c r="M193" i="2"/>
  <c r="N193" i="2" s="1"/>
  <c r="M192" i="2"/>
  <c r="N192" i="2" s="1"/>
  <c r="M191" i="2"/>
  <c r="N191" i="2" s="1"/>
  <c r="M190" i="2"/>
  <c r="N190" i="2" s="1"/>
  <c r="M189" i="2"/>
  <c r="N189" i="2" s="1"/>
  <c r="M188" i="2"/>
  <c r="N188" i="2" s="1"/>
  <c r="N187" i="2"/>
  <c r="M187" i="2"/>
  <c r="M186" i="2"/>
  <c r="N186" i="2" s="1"/>
  <c r="M185" i="2"/>
  <c r="N185" i="2" s="1"/>
  <c r="M184" i="2"/>
  <c r="N184" i="2" s="1"/>
  <c r="M183" i="2"/>
  <c r="N183" i="2" s="1"/>
  <c r="M182" i="2"/>
  <c r="N182" i="2" s="1"/>
  <c r="M181" i="2"/>
  <c r="N181" i="2" s="1"/>
  <c r="M180" i="2"/>
  <c r="N180" i="2" s="1"/>
  <c r="M179" i="2"/>
  <c r="N179" i="2" s="1"/>
  <c r="M178" i="2"/>
  <c r="N178" i="2" s="1"/>
  <c r="M177" i="2"/>
  <c r="N177" i="2" s="1"/>
  <c r="M176" i="2"/>
  <c r="N176" i="2" s="1"/>
  <c r="M175" i="2"/>
  <c r="N175" i="2" s="1"/>
  <c r="M174" i="2"/>
  <c r="N174" i="2" s="1"/>
  <c r="M173" i="2"/>
  <c r="N173" i="2" s="1"/>
  <c r="M172" i="2"/>
  <c r="N172" i="2" s="1"/>
  <c r="M171" i="2"/>
  <c r="N171" i="2" s="1"/>
  <c r="M170" i="2"/>
  <c r="N170" i="2" s="1"/>
  <c r="M169" i="2"/>
  <c r="N169" i="2" s="1"/>
  <c r="M168" i="2"/>
  <c r="N168" i="2" s="1"/>
  <c r="M167" i="2"/>
  <c r="N167" i="2" s="1"/>
  <c r="M166" i="2"/>
  <c r="N166" i="2" s="1"/>
  <c r="M165" i="2"/>
  <c r="N165" i="2" s="1"/>
  <c r="M164" i="2"/>
  <c r="N164" i="2" s="1"/>
  <c r="N163" i="2"/>
  <c r="M163" i="2"/>
  <c r="M162" i="2"/>
  <c r="N162" i="2" s="1"/>
  <c r="M161" i="2"/>
  <c r="N161" i="2" s="1"/>
  <c r="M160" i="2"/>
  <c r="N160" i="2" s="1"/>
  <c r="M159" i="2"/>
  <c r="N159" i="2" s="1"/>
  <c r="M158" i="2"/>
  <c r="N158" i="2" s="1"/>
  <c r="M157" i="2"/>
  <c r="N157" i="2" s="1"/>
  <c r="M156" i="2"/>
  <c r="N156" i="2" s="1"/>
  <c r="M155" i="2"/>
  <c r="N155" i="2" s="1"/>
  <c r="M154" i="2"/>
  <c r="N154" i="2" s="1"/>
  <c r="M153" i="2"/>
  <c r="N153" i="2" s="1"/>
  <c r="M152" i="2"/>
  <c r="N152" i="2" s="1"/>
  <c r="M151" i="2"/>
  <c r="N151" i="2" s="1"/>
  <c r="N150" i="2"/>
  <c r="M150" i="2"/>
  <c r="M149" i="2"/>
  <c r="N149" i="2" s="1"/>
  <c r="M148" i="2"/>
  <c r="N148" i="2" s="1"/>
  <c r="M147" i="2"/>
  <c r="N147" i="2" s="1"/>
  <c r="M146" i="2"/>
  <c r="N146" i="2" s="1"/>
  <c r="M145" i="2"/>
  <c r="N145" i="2" s="1"/>
  <c r="M144" i="2"/>
  <c r="N144" i="2" s="1"/>
  <c r="M143" i="2"/>
  <c r="N143" i="2" s="1"/>
  <c r="M142" i="2"/>
  <c r="N142" i="2" s="1"/>
  <c r="M141" i="2"/>
  <c r="N141" i="2" s="1"/>
  <c r="M140" i="2"/>
  <c r="N140" i="2" s="1"/>
  <c r="M139" i="2"/>
  <c r="N139" i="2" s="1"/>
  <c r="M138" i="2"/>
  <c r="N138" i="2" s="1"/>
  <c r="M137" i="2"/>
  <c r="N137" i="2" s="1"/>
  <c r="M136" i="2"/>
  <c r="N136" i="2" s="1"/>
  <c r="M135" i="2"/>
  <c r="N135" i="2" s="1"/>
  <c r="M134" i="2"/>
  <c r="N134" i="2" s="1"/>
  <c r="M133" i="2"/>
  <c r="N133" i="2" s="1"/>
  <c r="M132" i="2"/>
  <c r="N132" i="2" s="1"/>
  <c r="M131" i="2"/>
  <c r="N131" i="2" s="1"/>
  <c r="M130" i="2"/>
  <c r="N130" i="2" s="1"/>
  <c r="M129" i="2"/>
  <c r="N129" i="2" s="1"/>
  <c r="M128" i="2"/>
  <c r="N128" i="2" s="1"/>
  <c r="M127" i="2"/>
  <c r="N127" i="2" s="1"/>
  <c r="M126" i="2"/>
  <c r="N126" i="2" s="1"/>
  <c r="M125" i="2"/>
  <c r="N125" i="2" s="1"/>
  <c r="M124" i="2"/>
  <c r="N124" i="2" s="1"/>
  <c r="M123" i="2"/>
  <c r="N123" i="2" s="1"/>
  <c r="M122" i="2"/>
  <c r="N122" i="2" s="1"/>
  <c r="M121" i="2"/>
  <c r="N121" i="2" s="1"/>
  <c r="M120" i="2"/>
  <c r="N120" i="2" s="1"/>
  <c r="M119" i="2"/>
  <c r="N119" i="2" s="1"/>
  <c r="M118" i="2"/>
  <c r="N118" i="2" s="1"/>
  <c r="M117" i="2"/>
  <c r="N117" i="2" s="1"/>
  <c r="M116" i="2"/>
  <c r="N116" i="2" s="1"/>
  <c r="M115" i="2"/>
  <c r="N115" i="2" s="1"/>
  <c r="M114" i="2"/>
  <c r="N114" i="2" s="1"/>
  <c r="M113" i="2"/>
  <c r="N113" i="2" s="1"/>
  <c r="M112" i="2"/>
  <c r="N112" i="2" s="1"/>
  <c r="M111" i="2"/>
  <c r="N111" i="2" s="1"/>
  <c r="M110" i="2"/>
  <c r="N110" i="2" s="1"/>
  <c r="M109" i="2"/>
  <c r="N109" i="2" s="1"/>
  <c r="M108" i="2"/>
  <c r="N108" i="2" s="1"/>
  <c r="M107" i="2"/>
  <c r="N107" i="2" s="1"/>
  <c r="M106" i="2"/>
  <c r="N106" i="2" s="1"/>
  <c r="M105" i="2"/>
  <c r="N105" i="2" s="1"/>
  <c r="M104" i="2"/>
  <c r="N104" i="2" s="1"/>
  <c r="M103" i="2"/>
  <c r="N103" i="2" s="1"/>
  <c r="M102" i="2"/>
  <c r="N102" i="2" s="1"/>
  <c r="M101" i="2"/>
  <c r="N101" i="2" s="1"/>
  <c r="M100" i="2"/>
  <c r="N100" i="2" s="1"/>
  <c r="M99" i="2"/>
  <c r="N99" i="2" s="1"/>
  <c r="M98" i="2"/>
  <c r="N98" i="2" s="1"/>
  <c r="M97" i="2"/>
  <c r="N97" i="2" s="1"/>
  <c r="M96" i="2"/>
  <c r="N96" i="2" s="1"/>
  <c r="M95" i="2"/>
  <c r="N95" i="2" s="1"/>
  <c r="M94" i="2"/>
  <c r="N94" i="2" s="1"/>
  <c r="M92" i="2"/>
  <c r="N92" i="2" s="1"/>
  <c r="M91" i="2"/>
  <c r="N91" i="2" s="1"/>
  <c r="M90" i="2"/>
  <c r="N90" i="2" s="1"/>
  <c r="M89" i="2"/>
  <c r="N89" i="2" s="1"/>
  <c r="M88" i="2"/>
  <c r="N88" i="2" s="1"/>
  <c r="M87" i="2"/>
  <c r="N87" i="2" s="1"/>
  <c r="M86" i="2"/>
  <c r="N86" i="2" s="1"/>
  <c r="M85" i="2"/>
  <c r="N85" i="2" s="1"/>
  <c r="M84" i="2"/>
  <c r="N84" i="2" s="1"/>
  <c r="M83" i="2"/>
  <c r="N83" i="2" s="1"/>
  <c r="M82" i="2"/>
  <c r="N82" i="2" s="1"/>
  <c r="M81" i="2"/>
  <c r="N81" i="2" s="1"/>
  <c r="M80" i="2"/>
  <c r="N80" i="2" s="1"/>
  <c r="M79" i="2"/>
  <c r="N79" i="2" s="1"/>
  <c r="M78" i="2"/>
  <c r="N78" i="2" s="1"/>
  <c r="M77" i="2"/>
  <c r="N77" i="2" s="1"/>
  <c r="M76" i="2"/>
  <c r="N76" i="2" s="1"/>
  <c r="M75" i="2"/>
  <c r="N75" i="2" s="1"/>
  <c r="M74" i="2"/>
  <c r="N74" i="2" s="1"/>
  <c r="M72" i="2"/>
  <c r="N72" i="2" s="1"/>
  <c r="M71" i="2"/>
  <c r="N71" i="2" s="1"/>
  <c r="M70" i="2"/>
  <c r="N70" i="2" s="1"/>
  <c r="M69" i="2"/>
  <c r="N69" i="2" s="1"/>
  <c r="M68" i="2"/>
  <c r="N68" i="2" s="1"/>
  <c r="M67" i="2"/>
  <c r="N67" i="2" s="1"/>
  <c r="M66" i="2"/>
  <c r="N66" i="2" s="1"/>
  <c r="M65" i="2"/>
  <c r="N65" i="2" s="1"/>
  <c r="M64" i="2"/>
  <c r="N64" i="2" s="1"/>
  <c r="M63" i="2"/>
  <c r="N63" i="2" s="1"/>
  <c r="M62" i="2"/>
  <c r="N62" i="2" s="1"/>
  <c r="M61" i="2"/>
  <c r="N61" i="2" s="1"/>
  <c r="M60" i="2"/>
  <c r="N60" i="2" s="1"/>
  <c r="M59" i="2"/>
  <c r="N59" i="2" s="1"/>
  <c r="M58" i="2"/>
  <c r="N58" i="2" s="1"/>
  <c r="M57" i="2"/>
  <c r="N57" i="2" s="1"/>
  <c r="M56" i="2"/>
  <c r="N56" i="2" s="1"/>
  <c r="M55" i="2"/>
  <c r="N55" i="2" s="1"/>
  <c r="M54" i="2"/>
  <c r="N54" i="2" s="1"/>
  <c r="M53" i="2"/>
  <c r="N53" i="2" s="1"/>
  <c r="M52" i="2"/>
  <c r="N52" i="2" s="1"/>
  <c r="M51" i="2"/>
  <c r="N51" i="2" s="1"/>
  <c r="M50" i="2"/>
  <c r="N50" i="2" s="1"/>
  <c r="M49" i="2"/>
  <c r="N49" i="2" s="1"/>
  <c r="M48" i="2"/>
  <c r="N48" i="2" s="1"/>
  <c r="M47" i="2"/>
  <c r="N47" i="2" s="1"/>
  <c r="M46" i="2"/>
  <c r="N46" i="2" s="1"/>
  <c r="M45" i="2"/>
  <c r="N45" i="2" s="1"/>
  <c r="M44" i="2"/>
  <c r="N44" i="2" s="1"/>
  <c r="M43" i="2"/>
  <c r="N43" i="2" s="1"/>
  <c r="M42" i="2"/>
  <c r="N42" i="2" s="1"/>
  <c r="M41" i="2"/>
  <c r="N41" i="2" s="1"/>
  <c r="M40" i="2"/>
  <c r="N40" i="2" s="1"/>
  <c r="M39" i="2"/>
  <c r="N39" i="2" s="1"/>
  <c r="M38" i="2"/>
  <c r="N38" i="2" s="1"/>
  <c r="M37" i="2"/>
  <c r="N37" i="2" s="1"/>
  <c r="M36" i="2"/>
  <c r="N36" i="2" s="1"/>
  <c r="M35" i="2"/>
  <c r="N35" i="2" s="1"/>
  <c r="M34" i="2"/>
  <c r="N34" i="2" s="1"/>
  <c r="M33" i="2"/>
  <c r="N33" i="2" s="1"/>
  <c r="M32" i="2"/>
  <c r="N32" i="2" s="1"/>
  <c r="M31" i="2"/>
  <c r="N31" i="2" s="1"/>
  <c r="M30" i="2"/>
  <c r="N30" i="2" s="1"/>
  <c r="M29" i="2"/>
  <c r="N29" i="2" s="1"/>
  <c r="M28" i="2"/>
  <c r="N28" i="2" s="1"/>
  <c r="M27" i="2"/>
  <c r="N27" i="2" s="1"/>
  <c r="M26" i="2"/>
  <c r="N26" i="2" s="1"/>
  <c r="M25" i="2"/>
  <c r="N25" i="2" s="1"/>
  <c r="M24" i="2"/>
  <c r="N24" i="2" s="1"/>
  <c r="M23" i="2"/>
  <c r="N23" i="2" s="1"/>
  <c r="M22" i="2"/>
  <c r="N22" i="2" s="1"/>
  <c r="M21" i="2"/>
  <c r="M20" i="2"/>
  <c r="N20" i="2" s="1"/>
  <c r="M19" i="2"/>
  <c r="N19" i="2" s="1"/>
  <c r="M18" i="2"/>
  <c r="N18" i="2" s="1"/>
  <c r="M17" i="2"/>
  <c r="N17" i="2" s="1"/>
  <c r="M16" i="2"/>
  <c r="M15" i="2"/>
  <c r="N15" i="2" s="1"/>
  <c r="M14" i="2"/>
  <c r="N14" i="2" s="1"/>
  <c r="M13" i="2"/>
  <c r="N13" i="2" s="1"/>
  <c r="M12" i="2"/>
  <c r="N12" i="2" s="1"/>
  <c r="M11" i="2"/>
  <c r="N11" i="2" s="1"/>
  <c r="M10" i="2"/>
  <c r="N10" i="2" s="1"/>
  <c r="M9" i="2"/>
  <c r="N9" i="2" s="1"/>
  <c r="M8" i="2"/>
  <c r="N8" i="2" s="1"/>
  <c r="M7" i="2"/>
  <c r="N7" i="2" s="1"/>
  <c r="M6" i="2"/>
  <c r="N6" i="2" s="1"/>
  <c r="M5" i="2"/>
  <c r="N5" i="2" s="1"/>
  <c r="M4" i="2"/>
  <c r="N4" i="2" s="1"/>
  <c r="M3" i="2"/>
  <c r="N3" i="2" s="1"/>
  <c r="M2" i="2"/>
  <c r="G1010" i="2"/>
  <c r="F1010" i="2"/>
  <c r="E1010" i="2"/>
  <c r="G1009" i="2"/>
  <c r="F1009" i="2"/>
  <c r="E1009" i="2"/>
  <c r="G1008" i="2"/>
  <c r="F1008" i="2"/>
  <c r="E1008" i="2"/>
  <c r="G1007" i="2"/>
  <c r="F1007" i="2"/>
  <c r="E1007" i="2"/>
  <c r="G1006" i="2"/>
  <c r="F1006" i="2"/>
  <c r="E1006" i="2"/>
  <c r="G1005" i="2"/>
  <c r="F1005" i="2"/>
  <c r="E1005" i="2"/>
  <c r="G1004" i="2"/>
  <c r="F1004" i="2"/>
  <c r="E1004" i="2"/>
  <c r="G1003" i="2"/>
  <c r="F1003" i="2"/>
  <c r="E1003" i="2"/>
  <c r="G1002" i="2"/>
  <c r="F1002" i="2"/>
  <c r="E1002" i="2"/>
  <c r="G1001" i="2"/>
  <c r="F1001" i="2"/>
  <c r="E1001" i="2"/>
  <c r="G1000" i="2"/>
  <c r="F1000" i="2"/>
  <c r="E1000" i="2"/>
  <c r="G999" i="2"/>
  <c r="F999" i="2"/>
  <c r="E999" i="2"/>
  <c r="G998" i="2"/>
  <c r="F998" i="2"/>
  <c r="E998" i="2"/>
  <c r="G997" i="2"/>
  <c r="F997" i="2"/>
  <c r="E997" i="2"/>
  <c r="G996" i="2"/>
  <c r="F996" i="2"/>
  <c r="E996" i="2"/>
  <c r="G995" i="2"/>
  <c r="F995" i="2"/>
  <c r="E995" i="2"/>
  <c r="G994" i="2"/>
  <c r="F994" i="2"/>
  <c r="E994" i="2"/>
  <c r="G993" i="2"/>
  <c r="F993" i="2"/>
  <c r="E993" i="2"/>
  <c r="G992" i="2"/>
  <c r="F992" i="2"/>
  <c r="E992" i="2"/>
  <c r="G991" i="2"/>
  <c r="F991" i="2"/>
  <c r="E991" i="2"/>
  <c r="G990" i="2"/>
  <c r="F990" i="2"/>
  <c r="E990" i="2"/>
  <c r="G989" i="2"/>
  <c r="F989" i="2"/>
  <c r="E989" i="2"/>
  <c r="G988" i="2"/>
  <c r="F988" i="2"/>
  <c r="E988" i="2"/>
  <c r="G987" i="2"/>
  <c r="F987" i="2"/>
  <c r="E987" i="2"/>
  <c r="G986" i="2"/>
  <c r="F986" i="2"/>
  <c r="E986" i="2"/>
  <c r="G985" i="2"/>
  <c r="F985" i="2"/>
  <c r="E985" i="2"/>
  <c r="G984" i="2"/>
  <c r="F984" i="2"/>
  <c r="E984" i="2"/>
  <c r="G983" i="2"/>
  <c r="F983" i="2"/>
  <c r="E983" i="2"/>
  <c r="G982" i="2"/>
  <c r="F982" i="2"/>
  <c r="E982" i="2"/>
  <c r="G981" i="2"/>
  <c r="F981" i="2"/>
  <c r="E981" i="2"/>
  <c r="G980" i="2"/>
  <c r="F980" i="2"/>
  <c r="E980" i="2"/>
  <c r="G979" i="2"/>
  <c r="F979" i="2"/>
  <c r="E979" i="2"/>
  <c r="G978" i="2"/>
  <c r="F978" i="2"/>
  <c r="E978" i="2"/>
  <c r="G977" i="2"/>
  <c r="F977" i="2"/>
  <c r="E977" i="2"/>
  <c r="G976" i="2"/>
  <c r="F976" i="2"/>
  <c r="E976" i="2"/>
  <c r="G975" i="2"/>
  <c r="F975" i="2"/>
  <c r="E975" i="2"/>
  <c r="G974" i="2"/>
  <c r="F974" i="2"/>
  <c r="E974" i="2"/>
  <c r="G973" i="2"/>
  <c r="F973" i="2"/>
  <c r="E973" i="2"/>
  <c r="G972" i="2"/>
  <c r="F972" i="2"/>
  <c r="E972" i="2"/>
  <c r="G971" i="2"/>
  <c r="F971" i="2"/>
  <c r="E971" i="2"/>
  <c r="G970" i="2"/>
  <c r="F970" i="2"/>
  <c r="E970" i="2"/>
  <c r="G969" i="2"/>
  <c r="F969" i="2"/>
  <c r="E969" i="2"/>
  <c r="G968" i="2"/>
  <c r="F968" i="2"/>
  <c r="E968" i="2"/>
  <c r="G967" i="2"/>
  <c r="F967" i="2"/>
  <c r="E967" i="2"/>
  <c r="G966" i="2"/>
  <c r="F966" i="2"/>
  <c r="E966" i="2"/>
  <c r="G965" i="2"/>
  <c r="F965" i="2"/>
  <c r="E965" i="2"/>
  <c r="G964" i="2"/>
  <c r="F964" i="2"/>
  <c r="E964" i="2"/>
  <c r="G963" i="2"/>
  <c r="F963" i="2"/>
  <c r="E963" i="2"/>
  <c r="G962" i="2"/>
  <c r="F962" i="2"/>
  <c r="E962" i="2"/>
  <c r="G961" i="2"/>
  <c r="F961" i="2"/>
  <c r="E961" i="2"/>
  <c r="G960" i="2"/>
  <c r="F960" i="2"/>
  <c r="E960" i="2"/>
  <c r="G959" i="2"/>
  <c r="F959" i="2"/>
  <c r="E959" i="2"/>
  <c r="G958" i="2"/>
  <c r="F958" i="2"/>
  <c r="E958" i="2"/>
  <c r="G957" i="2"/>
  <c r="F957" i="2"/>
  <c r="E957" i="2"/>
  <c r="G956" i="2"/>
  <c r="F956" i="2"/>
  <c r="E956" i="2"/>
  <c r="G955" i="2"/>
  <c r="F955" i="2"/>
  <c r="E955" i="2"/>
  <c r="G954" i="2"/>
  <c r="F954" i="2"/>
  <c r="E954" i="2"/>
  <c r="G953" i="2"/>
  <c r="F953" i="2"/>
  <c r="E953" i="2"/>
  <c r="G952" i="2"/>
  <c r="F952" i="2"/>
  <c r="E952" i="2"/>
  <c r="G951" i="2"/>
  <c r="F951" i="2"/>
  <c r="E951" i="2"/>
  <c r="G950" i="2"/>
  <c r="F950" i="2"/>
  <c r="E950" i="2"/>
  <c r="G949" i="2"/>
  <c r="F949" i="2"/>
  <c r="E949" i="2"/>
  <c r="G948" i="2"/>
  <c r="F948" i="2"/>
  <c r="E948" i="2"/>
  <c r="G947" i="2"/>
  <c r="F947" i="2"/>
  <c r="E947" i="2"/>
  <c r="G946" i="2"/>
  <c r="F946" i="2"/>
  <c r="E946" i="2"/>
  <c r="G945" i="2"/>
  <c r="F945" i="2"/>
  <c r="E945" i="2"/>
  <c r="G944" i="2"/>
  <c r="F944" i="2"/>
  <c r="E944" i="2"/>
  <c r="G943" i="2"/>
  <c r="F943" i="2"/>
  <c r="E943" i="2"/>
  <c r="G942" i="2"/>
  <c r="F942" i="2"/>
  <c r="E942" i="2"/>
  <c r="G941" i="2"/>
  <c r="F941" i="2"/>
  <c r="E941" i="2"/>
  <c r="G940" i="2"/>
  <c r="F940" i="2"/>
  <c r="E940" i="2"/>
  <c r="G939" i="2"/>
  <c r="F939" i="2"/>
  <c r="E939" i="2"/>
  <c r="G938" i="2"/>
  <c r="F938" i="2"/>
  <c r="E938" i="2"/>
  <c r="G937" i="2"/>
  <c r="F937" i="2"/>
  <c r="E937" i="2"/>
  <c r="G936" i="2"/>
  <c r="F936" i="2"/>
  <c r="E936" i="2"/>
  <c r="G935" i="2"/>
  <c r="F935" i="2"/>
  <c r="E935" i="2"/>
  <c r="G934" i="2"/>
  <c r="F934" i="2"/>
  <c r="E934" i="2"/>
  <c r="G933" i="2"/>
  <c r="F933" i="2"/>
  <c r="E933" i="2"/>
  <c r="G932" i="2"/>
  <c r="F932" i="2"/>
  <c r="E932" i="2"/>
  <c r="G931" i="2"/>
  <c r="F931" i="2"/>
  <c r="E931" i="2"/>
  <c r="G930" i="2"/>
  <c r="F930" i="2"/>
  <c r="E930" i="2"/>
  <c r="G929" i="2"/>
  <c r="F929" i="2"/>
  <c r="E929" i="2"/>
  <c r="G928" i="2"/>
  <c r="F928" i="2"/>
  <c r="E928" i="2"/>
  <c r="G927" i="2"/>
  <c r="F927" i="2"/>
  <c r="E927" i="2"/>
  <c r="G926" i="2"/>
  <c r="F926" i="2"/>
  <c r="E926" i="2"/>
  <c r="G925" i="2"/>
  <c r="F925" i="2"/>
  <c r="E925" i="2"/>
  <c r="G924" i="2"/>
  <c r="F924" i="2"/>
  <c r="E924" i="2"/>
  <c r="G923" i="2"/>
  <c r="F923" i="2"/>
  <c r="E923" i="2"/>
  <c r="G922" i="2"/>
  <c r="F922" i="2"/>
  <c r="E922" i="2"/>
  <c r="G921" i="2"/>
  <c r="F921" i="2"/>
  <c r="E921" i="2"/>
  <c r="G920" i="2"/>
  <c r="F920" i="2"/>
  <c r="E920" i="2"/>
  <c r="G919" i="2"/>
  <c r="F919" i="2"/>
  <c r="E919" i="2"/>
  <c r="G918" i="2"/>
  <c r="F918" i="2"/>
  <c r="E918" i="2"/>
  <c r="G917" i="2"/>
  <c r="F917" i="2"/>
  <c r="E917" i="2"/>
  <c r="G916" i="2"/>
  <c r="F916" i="2"/>
  <c r="E916" i="2"/>
  <c r="G915" i="2"/>
  <c r="F915" i="2"/>
  <c r="E915" i="2"/>
  <c r="G914" i="2"/>
  <c r="F914" i="2"/>
  <c r="E914" i="2"/>
  <c r="G913" i="2"/>
  <c r="F913" i="2"/>
  <c r="E913" i="2"/>
  <c r="G912" i="2"/>
  <c r="F912" i="2"/>
  <c r="E912" i="2"/>
  <c r="G911" i="2"/>
  <c r="F911" i="2"/>
  <c r="E911" i="2"/>
  <c r="G910" i="2"/>
  <c r="F910" i="2"/>
  <c r="E910" i="2"/>
  <c r="G909" i="2"/>
  <c r="F909" i="2"/>
  <c r="E909" i="2"/>
  <c r="G908" i="2"/>
  <c r="F908" i="2"/>
  <c r="E908" i="2"/>
  <c r="G907" i="2"/>
  <c r="F907" i="2"/>
  <c r="E907" i="2"/>
  <c r="G906" i="2"/>
  <c r="F906" i="2"/>
  <c r="E906" i="2"/>
  <c r="G905" i="2"/>
  <c r="F905" i="2"/>
  <c r="E905" i="2"/>
  <c r="G904" i="2"/>
  <c r="F904" i="2"/>
  <c r="E904" i="2"/>
  <c r="G903" i="2"/>
  <c r="F903" i="2"/>
  <c r="E903" i="2"/>
  <c r="G902" i="2"/>
  <c r="F902" i="2"/>
  <c r="E902" i="2"/>
  <c r="G901" i="2"/>
  <c r="F901" i="2"/>
  <c r="E901" i="2"/>
  <c r="G900" i="2"/>
  <c r="F900" i="2"/>
  <c r="E900" i="2"/>
  <c r="G899" i="2"/>
  <c r="F899" i="2"/>
  <c r="E899" i="2"/>
  <c r="G898" i="2"/>
  <c r="F898" i="2"/>
  <c r="E898" i="2"/>
  <c r="G897" i="2"/>
  <c r="F897" i="2"/>
  <c r="E897" i="2"/>
  <c r="G896" i="2"/>
  <c r="F896" i="2"/>
  <c r="E896" i="2"/>
  <c r="G895" i="2"/>
  <c r="F895" i="2"/>
  <c r="E895" i="2"/>
  <c r="G894" i="2"/>
  <c r="F894" i="2"/>
  <c r="E894" i="2"/>
  <c r="G893" i="2"/>
  <c r="F893" i="2"/>
  <c r="E893" i="2"/>
  <c r="G892" i="2"/>
  <c r="F892" i="2"/>
  <c r="E892" i="2"/>
  <c r="G891" i="2"/>
  <c r="F891" i="2"/>
  <c r="E891" i="2"/>
  <c r="G890" i="2"/>
  <c r="F890" i="2"/>
  <c r="E890" i="2"/>
  <c r="G889" i="2"/>
  <c r="F889" i="2"/>
  <c r="E889" i="2"/>
  <c r="G888" i="2"/>
  <c r="F888" i="2"/>
  <c r="E888" i="2"/>
  <c r="G887" i="2"/>
  <c r="F887" i="2"/>
  <c r="E887" i="2"/>
  <c r="G886" i="2"/>
  <c r="F886" i="2"/>
  <c r="E886" i="2"/>
  <c r="G885" i="2"/>
  <c r="F885" i="2"/>
  <c r="E885" i="2"/>
  <c r="G884" i="2"/>
  <c r="F884" i="2"/>
  <c r="E884" i="2"/>
  <c r="G883" i="2"/>
  <c r="F883" i="2"/>
  <c r="E883" i="2"/>
  <c r="G882" i="2"/>
  <c r="F882" i="2"/>
  <c r="E882" i="2"/>
  <c r="G881" i="2"/>
  <c r="F881" i="2"/>
  <c r="E881" i="2"/>
  <c r="G880" i="2"/>
  <c r="F880" i="2"/>
  <c r="E880" i="2"/>
  <c r="G879" i="2"/>
  <c r="F879" i="2"/>
  <c r="E879" i="2"/>
  <c r="G878" i="2"/>
  <c r="F878" i="2"/>
  <c r="E878" i="2"/>
  <c r="G877" i="2"/>
  <c r="F877" i="2"/>
  <c r="E877" i="2"/>
  <c r="G876" i="2"/>
  <c r="F876" i="2"/>
  <c r="E876" i="2"/>
  <c r="G875" i="2"/>
  <c r="F875" i="2"/>
  <c r="E875" i="2"/>
  <c r="G874" i="2"/>
  <c r="F874" i="2"/>
  <c r="E874" i="2"/>
  <c r="G873" i="2"/>
  <c r="F873" i="2"/>
  <c r="E873" i="2"/>
  <c r="G872" i="2"/>
  <c r="F872" i="2"/>
  <c r="E872" i="2"/>
  <c r="G871" i="2"/>
  <c r="F871" i="2"/>
  <c r="E871" i="2"/>
  <c r="G870" i="2"/>
  <c r="F870" i="2"/>
  <c r="E870" i="2"/>
  <c r="G869" i="2"/>
  <c r="F869" i="2"/>
  <c r="E869" i="2"/>
  <c r="G868" i="2"/>
  <c r="F868" i="2"/>
  <c r="E868" i="2"/>
  <c r="G867" i="2"/>
  <c r="F867" i="2"/>
  <c r="E867" i="2"/>
  <c r="G866" i="2"/>
  <c r="F866" i="2"/>
  <c r="E866" i="2"/>
  <c r="G865" i="2"/>
  <c r="F865" i="2"/>
  <c r="E865" i="2"/>
  <c r="G864" i="2"/>
  <c r="F864" i="2"/>
  <c r="E864" i="2"/>
  <c r="G863" i="2"/>
  <c r="F863" i="2"/>
  <c r="E863" i="2"/>
  <c r="G862" i="2"/>
  <c r="F862" i="2"/>
  <c r="E862" i="2"/>
  <c r="G861" i="2"/>
  <c r="F861" i="2"/>
  <c r="E861" i="2"/>
  <c r="G860" i="2"/>
  <c r="F860" i="2"/>
  <c r="E860" i="2"/>
  <c r="G859" i="2"/>
  <c r="F859" i="2"/>
  <c r="E859" i="2"/>
  <c r="G858" i="2"/>
  <c r="F858" i="2"/>
  <c r="E858" i="2"/>
  <c r="G857" i="2"/>
  <c r="F857" i="2"/>
  <c r="E857" i="2"/>
  <c r="G856" i="2"/>
  <c r="F856" i="2"/>
  <c r="E856" i="2"/>
  <c r="G855" i="2"/>
  <c r="F855" i="2"/>
  <c r="E855" i="2"/>
  <c r="G854" i="2"/>
  <c r="F854" i="2"/>
  <c r="E854" i="2"/>
  <c r="G853" i="2"/>
  <c r="F853" i="2"/>
  <c r="E853" i="2"/>
  <c r="G852" i="2"/>
  <c r="F852" i="2"/>
  <c r="E852" i="2"/>
  <c r="G851" i="2"/>
  <c r="F851" i="2"/>
  <c r="E851" i="2"/>
  <c r="G850" i="2"/>
  <c r="F850" i="2"/>
  <c r="E850" i="2"/>
  <c r="G849" i="2"/>
  <c r="F849" i="2"/>
  <c r="E849" i="2"/>
  <c r="G848" i="2"/>
  <c r="F848" i="2"/>
  <c r="E848" i="2"/>
  <c r="G847" i="2"/>
  <c r="F847" i="2"/>
  <c r="E847" i="2"/>
  <c r="G846" i="2"/>
  <c r="F846" i="2"/>
  <c r="E846" i="2"/>
  <c r="G845" i="2"/>
  <c r="F845" i="2"/>
  <c r="E845" i="2"/>
  <c r="G844" i="2"/>
  <c r="F844" i="2"/>
  <c r="E844" i="2"/>
  <c r="G843" i="2"/>
  <c r="F843" i="2"/>
  <c r="E843" i="2"/>
  <c r="G842" i="2"/>
  <c r="F842" i="2"/>
  <c r="E842" i="2"/>
  <c r="G841" i="2"/>
  <c r="F841" i="2"/>
  <c r="E841" i="2"/>
  <c r="G840" i="2"/>
  <c r="F840" i="2"/>
  <c r="E840" i="2"/>
  <c r="G839" i="2"/>
  <c r="F839" i="2"/>
  <c r="E839" i="2"/>
  <c r="G838" i="2"/>
  <c r="F838" i="2"/>
  <c r="E838" i="2"/>
  <c r="G837" i="2"/>
  <c r="F837" i="2"/>
  <c r="E837" i="2"/>
  <c r="G836" i="2"/>
  <c r="F836" i="2"/>
  <c r="E836" i="2"/>
  <c r="G835" i="2"/>
  <c r="F835" i="2"/>
  <c r="E835" i="2"/>
  <c r="G834" i="2"/>
  <c r="F834" i="2"/>
  <c r="E834" i="2"/>
  <c r="G833" i="2"/>
  <c r="F833" i="2"/>
  <c r="E833" i="2"/>
  <c r="G832" i="2"/>
  <c r="F832" i="2"/>
  <c r="E832" i="2"/>
  <c r="G831" i="2"/>
  <c r="F831" i="2"/>
  <c r="E831" i="2"/>
  <c r="G830" i="2"/>
  <c r="F830" i="2"/>
  <c r="E830" i="2"/>
  <c r="G829" i="2"/>
  <c r="F829" i="2"/>
  <c r="E829" i="2"/>
  <c r="G828" i="2"/>
  <c r="F828" i="2"/>
  <c r="E828" i="2"/>
  <c r="G827" i="2"/>
  <c r="F827" i="2"/>
  <c r="E827" i="2"/>
  <c r="G826" i="2"/>
  <c r="F826" i="2"/>
  <c r="E826" i="2"/>
  <c r="G825" i="2"/>
  <c r="F825" i="2"/>
  <c r="E825" i="2"/>
  <c r="G824" i="2"/>
  <c r="F824" i="2"/>
  <c r="E824" i="2"/>
  <c r="G823" i="2"/>
  <c r="F823" i="2"/>
  <c r="E823" i="2"/>
  <c r="G822" i="2"/>
  <c r="F822" i="2"/>
  <c r="E822" i="2"/>
  <c r="G821" i="2"/>
  <c r="F821" i="2"/>
  <c r="E821" i="2"/>
  <c r="G820" i="2"/>
  <c r="F820" i="2"/>
  <c r="E820" i="2"/>
  <c r="G819" i="2"/>
  <c r="F819" i="2"/>
  <c r="E819" i="2"/>
  <c r="G818" i="2"/>
  <c r="F818" i="2"/>
  <c r="E818" i="2"/>
  <c r="G817" i="2"/>
  <c r="F817" i="2"/>
  <c r="E817" i="2"/>
  <c r="G816" i="2"/>
  <c r="F816" i="2"/>
  <c r="E816" i="2"/>
  <c r="G815" i="2"/>
  <c r="F815" i="2"/>
  <c r="E815" i="2"/>
  <c r="G814" i="2"/>
  <c r="F814" i="2"/>
  <c r="E814" i="2"/>
  <c r="G813" i="2"/>
  <c r="F813" i="2"/>
  <c r="E813" i="2"/>
  <c r="G812" i="2"/>
  <c r="F812" i="2"/>
  <c r="E812" i="2"/>
  <c r="G811" i="2"/>
  <c r="F811" i="2"/>
  <c r="E811" i="2"/>
  <c r="G810" i="2"/>
  <c r="F810" i="2"/>
  <c r="E810" i="2"/>
  <c r="G809" i="2"/>
  <c r="F809" i="2"/>
  <c r="E809" i="2"/>
  <c r="G808" i="2"/>
  <c r="F808" i="2"/>
  <c r="E808" i="2"/>
  <c r="G807" i="2"/>
  <c r="F807" i="2"/>
  <c r="E807" i="2"/>
  <c r="G806" i="2"/>
  <c r="F806" i="2"/>
  <c r="E806" i="2"/>
  <c r="G805" i="2"/>
  <c r="F805" i="2"/>
  <c r="E805" i="2"/>
  <c r="G804" i="2"/>
  <c r="F804" i="2"/>
  <c r="E804" i="2"/>
  <c r="G803" i="2"/>
  <c r="F803" i="2"/>
  <c r="E803" i="2"/>
  <c r="G802" i="2"/>
  <c r="F802" i="2"/>
  <c r="E802" i="2"/>
  <c r="G801" i="2"/>
  <c r="F801" i="2"/>
  <c r="E801" i="2"/>
  <c r="G800" i="2"/>
  <c r="F800" i="2"/>
  <c r="E800" i="2"/>
  <c r="G799" i="2"/>
  <c r="F799" i="2"/>
  <c r="E799" i="2"/>
  <c r="G798" i="2"/>
  <c r="F798" i="2"/>
  <c r="E798" i="2"/>
  <c r="G797" i="2"/>
  <c r="F797" i="2"/>
  <c r="E797" i="2"/>
  <c r="G796" i="2"/>
  <c r="F796" i="2"/>
  <c r="E796" i="2"/>
  <c r="G795" i="2"/>
  <c r="F795" i="2"/>
  <c r="E795" i="2"/>
  <c r="G794" i="2"/>
  <c r="F794" i="2"/>
  <c r="E794" i="2"/>
  <c r="G793" i="2"/>
  <c r="F793" i="2"/>
  <c r="E793" i="2"/>
  <c r="G792" i="2"/>
  <c r="F792" i="2"/>
  <c r="E792" i="2"/>
  <c r="G791" i="2"/>
  <c r="F791" i="2"/>
  <c r="E791" i="2"/>
  <c r="G790" i="2"/>
  <c r="F790" i="2"/>
  <c r="E790" i="2"/>
  <c r="G789" i="2"/>
  <c r="F789" i="2"/>
  <c r="E789" i="2"/>
  <c r="G788" i="2"/>
  <c r="F788" i="2"/>
  <c r="E788" i="2"/>
  <c r="G787" i="2"/>
  <c r="F787" i="2"/>
  <c r="E787" i="2"/>
  <c r="G786" i="2"/>
  <c r="F786" i="2"/>
  <c r="E786" i="2"/>
  <c r="G785" i="2"/>
  <c r="F785" i="2"/>
  <c r="E785" i="2"/>
  <c r="G784" i="2"/>
  <c r="F784" i="2"/>
  <c r="E784" i="2"/>
  <c r="G783" i="2"/>
  <c r="F783" i="2"/>
  <c r="E783" i="2"/>
  <c r="G782" i="2"/>
  <c r="F782" i="2"/>
  <c r="E782" i="2"/>
  <c r="G781" i="2"/>
  <c r="F781" i="2"/>
  <c r="E781" i="2"/>
  <c r="G780" i="2"/>
  <c r="F780" i="2"/>
  <c r="E780" i="2"/>
  <c r="G779" i="2"/>
  <c r="F779" i="2"/>
  <c r="E779" i="2"/>
  <c r="G778" i="2"/>
  <c r="F778" i="2"/>
  <c r="E778" i="2"/>
  <c r="G777" i="2"/>
  <c r="F777" i="2"/>
  <c r="E777" i="2"/>
  <c r="G776" i="2"/>
  <c r="F776" i="2"/>
  <c r="E776" i="2"/>
  <c r="G775" i="2"/>
  <c r="F775" i="2"/>
  <c r="E775" i="2"/>
  <c r="G774" i="2"/>
  <c r="F774" i="2"/>
  <c r="E774" i="2"/>
  <c r="G773" i="2"/>
  <c r="F773" i="2"/>
  <c r="E773" i="2"/>
  <c r="G772" i="2"/>
  <c r="F772" i="2"/>
  <c r="E772" i="2"/>
  <c r="G771" i="2"/>
  <c r="F771" i="2"/>
  <c r="E771" i="2"/>
  <c r="G770" i="2"/>
  <c r="F770" i="2"/>
  <c r="E770" i="2"/>
  <c r="G769" i="2"/>
  <c r="F769" i="2"/>
  <c r="E769" i="2"/>
  <c r="G768" i="2"/>
  <c r="F768" i="2"/>
  <c r="E768" i="2"/>
  <c r="G767" i="2"/>
  <c r="F767" i="2"/>
  <c r="E767" i="2"/>
  <c r="G766" i="2"/>
  <c r="F766" i="2"/>
  <c r="E766" i="2"/>
  <c r="G765" i="2"/>
  <c r="F765" i="2"/>
  <c r="E765" i="2"/>
  <c r="G764" i="2"/>
  <c r="F764" i="2"/>
  <c r="E764" i="2"/>
  <c r="G763" i="2"/>
  <c r="F763" i="2"/>
  <c r="E763" i="2"/>
  <c r="G762" i="2"/>
  <c r="F762" i="2"/>
  <c r="E762" i="2"/>
  <c r="G761" i="2"/>
  <c r="F761" i="2"/>
  <c r="E761" i="2"/>
  <c r="G760" i="2"/>
  <c r="F760" i="2"/>
  <c r="E760" i="2"/>
  <c r="G759" i="2"/>
  <c r="F759" i="2"/>
  <c r="E759" i="2"/>
  <c r="G758" i="2"/>
  <c r="F758" i="2"/>
  <c r="E758" i="2"/>
  <c r="G757" i="2"/>
  <c r="F757" i="2"/>
  <c r="E757" i="2"/>
  <c r="G756" i="2"/>
  <c r="F756" i="2"/>
  <c r="E756" i="2"/>
  <c r="G755" i="2"/>
  <c r="F755" i="2"/>
  <c r="E755" i="2"/>
  <c r="G754" i="2"/>
  <c r="F754" i="2"/>
  <c r="E754" i="2"/>
  <c r="G753" i="2"/>
  <c r="F753" i="2"/>
  <c r="E753" i="2"/>
  <c r="G752" i="2"/>
  <c r="F752" i="2"/>
  <c r="E752" i="2"/>
  <c r="G751" i="2"/>
  <c r="F751" i="2"/>
  <c r="E751" i="2"/>
  <c r="G750" i="2"/>
  <c r="F750" i="2"/>
  <c r="E750" i="2"/>
  <c r="G749" i="2"/>
  <c r="F749" i="2"/>
  <c r="E749" i="2"/>
  <c r="G748" i="2"/>
  <c r="F748" i="2"/>
  <c r="E748" i="2"/>
  <c r="G747" i="2"/>
  <c r="F747" i="2"/>
  <c r="E747" i="2"/>
  <c r="G746" i="2"/>
  <c r="F746" i="2"/>
  <c r="E746" i="2"/>
  <c r="G745" i="2"/>
  <c r="F745" i="2"/>
  <c r="E745" i="2"/>
  <c r="G744" i="2"/>
  <c r="F744" i="2"/>
  <c r="E744" i="2"/>
  <c r="G743" i="2"/>
  <c r="F743" i="2"/>
  <c r="E743" i="2"/>
  <c r="G742" i="2"/>
  <c r="F742" i="2"/>
  <c r="E742" i="2"/>
  <c r="G741" i="2"/>
  <c r="F741" i="2"/>
  <c r="E741" i="2"/>
  <c r="G740" i="2"/>
  <c r="F740" i="2"/>
  <c r="E740" i="2"/>
  <c r="G739" i="2"/>
  <c r="F739" i="2"/>
  <c r="E739" i="2"/>
  <c r="G738" i="2"/>
  <c r="F738" i="2"/>
  <c r="E738" i="2"/>
  <c r="G737" i="2"/>
  <c r="F737" i="2"/>
  <c r="E737" i="2"/>
  <c r="G736" i="2"/>
  <c r="F736" i="2"/>
  <c r="E736" i="2"/>
  <c r="G735" i="2"/>
  <c r="F735" i="2"/>
  <c r="E735" i="2"/>
  <c r="G734" i="2"/>
  <c r="F734" i="2"/>
  <c r="E734" i="2"/>
  <c r="G733" i="2"/>
  <c r="F733" i="2"/>
  <c r="E733" i="2"/>
  <c r="G732" i="2"/>
  <c r="F732" i="2"/>
  <c r="E732" i="2"/>
  <c r="G731" i="2"/>
  <c r="F731" i="2"/>
  <c r="E731" i="2"/>
  <c r="G730" i="2"/>
  <c r="F730" i="2"/>
  <c r="E730" i="2"/>
  <c r="G729" i="2"/>
  <c r="F729" i="2"/>
  <c r="E729" i="2"/>
  <c r="G728" i="2"/>
  <c r="F728" i="2"/>
  <c r="E728" i="2"/>
  <c r="G727" i="2"/>
  <c r="F727" i="2"/>
  <c r="E727" i="2"/>
  <c r="G726" i="2"/>
  <c r="F726" i="2"/>
  <c r="E726" i="2"/>
  <c r="G725" i="2"/>
  <c r="F725" i="2"/>
  <c r="E725" i="2"/>
  <c r="G724" i="2"/>
  <c r="F724" i="2"/>
  <c r="E724" i="2"/>
  <c r="G723" i="2"/>
  <c r="F723" i="2"/>
  <c r="E723" i="2"/>
  <c r="G722" i="2"/>
  <c r="F722" i="2"/>
  <c r="E722" i="2"/>
  <c r="G721" i="2"/>
  <c r="F721" i="2"/>
  <c r="E721" i="2"/>
  <c r="G720" i="2"/>
  <c r="F720" i="2"/>
  <c r="E720" i="2"/>
  <c r="G719" i="2"/>
  <c r="F719" i="2"/>
  <c r="E719" i="2"/>
  <c r="G718" i="2"/>
  <c r="F718" i="2"/>
  <c r="E718" i="2"/>
  <c r="G717" i="2"/>
  <c r="F717" i="2"/>
  <c r="E717" i="2"/>
  <c r="G716" i="2"/>
  <c r="F716" i="2"/>
  <c r="E716" i="2"/>
  <c r="G715" i="2"/>
  <c r="F715" i="2"/>
  <c r="E715" i="2"/>
  <c r="G714" i="2"/>
  <c r="F714" i="2"/>
  <c r="E714" i="2"/>
  <c r="G713" i="2"/>
  <c r="F713" i="2"/>
  <c r="E713" i="2"/>
  <c r="G712" i="2"/>
  <c r="F712" i="2"/>
  <c r="E712" i="2"/>
  <c r="G711" i="2"/>
  <c r="F711" i="2"/>
  <c r="E711" i="2"/>
  <c r="G710" i="2"/>
  <c r="F710" i="2"/>
  <c r="E710" i="2"/>
  <c r="G709" i="2"/>
  <c r="F709" i="2"/>
  <c r="E709" i="2"/>
  <c r="G708" i="2"/>
  <c r="F708" i="2"/>
  <c r="E708" i="2"/>
  <c r="G707" i="2"/>
  <c r="F707" i="2"/>
  <c r="E707" i="2"/>
  <c r="G706" i="2"/>
  <c r="F706" i="2"/>
  <c r="E706" i="2"/>
  <c r="G705" i="2"/>
  <c r="F705" i="2"/>
  <c r="E705" i="2"/>
  <c r="G704" i="2"/>
  <c r="F704" i="2"/>
  <c r="E704" i="2"/>
  <c r="G703" i="2"/>
  <c r="F703" i="2"/>
  <c r="E703" i="2"/>
  <c r="G702" i="2"/>
  <c r="F702" i="2"/>
  <c r="E702" i="2"/>
  <c r="G701" i="2"/>
  <c r="F701" i="2"/>
  <c r="E701" i="2"/>
  <c r="G700" i="2"/>
  <c r="F700" i="2"/>
  <c r="E700" i="2"/>
  <c r="G699" i="2"/>
  <c r="F699" i="2"/>
  <c r="E699" i="2"/>
  <c r="G698" i="2"/>
  <c r="F698" i="2"/>
  <c r="E698" i="2"/>
  <c r="G697" i="2"/>
  <c r="F697" i="2"/>
  <c r="E697" i="2"/>
  <c r="G696" i="2"/>
  <c r="F696" i="2"/>
  <c r="E696" i="2"/>
  <c r="G695" i="2"/>
  <c r="F695" i="2"/>
  <c r="E695" i="2"/>
  <c r="G694" i="2"/>
  <c r="F694" i="2"/>
  <c r="E694" i="2"/>
  <c r="G693" i="2"/>
  <c r="F693" i="2"/>
  <c r="E693" i="2"/>
  <c r="G692" i="2"/>
  <c r="F692" i="2"/>
  <c r="E692" i="2"/>
  <c r="G691" i="2"/>
  <c r="F691" i="2"/>
  <c r="E691" i="2"/>
  <c r="G690" i="2"/>
  <c r="F690" i="2"/>
  <c r="E690" i="2"/>
  <c r="G689" i="2"/>
  <c r="F689" i="2"/>
  <c r="E689" i="2"/>
  <c r="G688" i="2"/>
  <c r="F688" i="2"/>
  <c r="E688" i="2"/>
  <c r="G687" i="2"/>
  <c r="F687" i="2"/>
  <c r="E687" i="2"/>
  <c r="G686" i="2"/>
  <c r="F686" i="2"/>
  <c r="E686" i="2"/>
  <c r="G685" i="2"/>
  <c r="F685" i="2"/>
  <c r="E685" i="2"/>
  <c r="G684" i="2"/>
  <c r="F684" i="2"/>
  <c r="E684" i="2"/>
  <c r="G683" i="2"/>
  <c r="F683" i="2"/>
  <c r="E683" i="2"/>
  <c r="G682" i="2"/>
  <c r="F682" i="2"/>
  <c r="E682" i="2"/>
  <c r="G681" i="2"/>
  <c r="F681" i="2"/>
  <c r="E681" i="2"/>
  <c r="G680" i="2"/>
  <c r="F680" i="2"/>
  <c r="E680" i="2"/>
  <c r="G679" i="2"/>
  <c r="F679" i="2"/>
  <c r="E679" i="2"/>
  <c r="G678" i="2"/>
  <c r="F678" i="2"/>
  <c r="E678" i="2"/>
  <c r="G677" i="2"/>
  <c r="F677" i="2"/>
  <c r="E677" i="2"/>
  <c r="G676" i="2"/>
  <c r="F676" i="2"/>
  <c r="E676" i="2"/>
  <c r="G675" i="2"/>
  <c r="F675" i="2"/>
  <c r="E675" i="2"/>
  <c r="G674" i="2"/>
  <c r="F674" i="2"/>
  <c r="E674" i="2"/>
  <c r="G673" i="2"/>
  <c r="F673" i="2"/>
  <c r="E673" i="2"/>
  <c r="G672" i="2"/>
  <c r="F672" i="2"/>
  <c r="E672" i="2"/>
  <c r="G671" i="2"/>
  <c r="F671" i="2"/>
  <c r="E671" i="2"/>
  <c r="G670" i="2"/>
  <c r="F670" i="2"/>
  <c r="E670" i="2"/>
  <c r="G669" i="2"/>
  <c r="F669" i="2"/>
  <c r="E669" i="2"/>
  <c r="G668" i="2"/>
  <c r="F668" i="2"/>
  <c r="E668" i="2"/>
  <c r="G667" i="2"/>
  <c r="F667" i="2"/>
  <c r="E667" i="2"/>
  <c r="G666" i="2"/>
  <c r="F666" i="2"/>
  <c r="E666" i="2"/>
  <c r="G665" i="2"/>
  <c r="F665" i="2"/>
  <c r="E665" i="2"/>
  <c r="G664" i="2"/>
  <c r="F664" i="2"/>
  <c r="E664" i="2"/>
  <c r="G663" i="2"/>
  <c r="F663" i="2"/>
  <c r="E663" i="2"/>
  <c r="G662" i="2"/>
  <c r="F662" i="2"/>
  <c r="E662" i="2"/>
  <c r="G661" i="2"/>
  <c r="F661" i="2"/>
  <c r="E661" i="2"/>
  <c r="G660" i="2"/>
  <c r="F660" i="2"/>
  <c r="E660" i="2"/>
  <c r="G659" i="2"/>
  <c r="F659" i="2"/>
  <c r="E659" i="2"/>
  <c r="G658" i="2"/>
  <c r="F658" i="2"/>
  <c r="E658" i="2"/>
  <c r="G657" i="2"/>
  <c r="F657" i="2"/>
  <c r="E657" i="2"/>
  <c r="G656" i="2"/>
  <c r="F656" i="2"/>
  <c r="E656" i="2"/>
  <c r="G655" i="2"/>
  <c r="F655" i="2"/>
  <c r="E655" i="2"/>
  <c r="G654" i="2"/>
  <c r="F654" i="2"/>
  <c r="E654" i="2"/>
  <c r="G653" i="2"/>
  <c r="F653" i="2"/>
  <c r="E653" i="2"/>
  <c r="G652" i="2"/>
  <c r="F652" i="2"/>
  <c r="E652" i="2"/>
  <c r="G651" i="2"/>
  <c r="F651" i="2"/>
  <c r="E651" i="2"/>
  <c r="G650" i="2"/>
  <c r="F650" i="2"/>
  <c r="E650" i="2"/>
  <c r="G649" i="2"/>
  <c r="F649" i="2"/>
  <c r="E649" i="2"/>
  <c r="G648" i="2"/>
  <c r="F648" i="2"/>
  <c r="E648" i="2"/>
  <c r="G647" i="2"/>
  <c r="F647" i="2"/>
  <c r="E647" i="2"/>
  <c r="G646" i="2"/>
  <c r="F646" i="2"/>
  <c r="E646" i="2"/>
  <c r="G645" i="2"/>
  <c r="F645" i="2"/>
  <c r="E645" i="2"/>
  <c r="G644" i="2"/>
  <c r="F644" i="2"/>
  <c r="E644" i="2"/>
  <c r="G643" i="2"/>
  <c r="F643" i="2"/>
  <c r="E643" i="2"/>
  <c r="G642" i="2"/>
  <c r="F642" i="2"/>
  <c r="E642" i="2"/>
  <c r="G641" i="2"/>
  <c r="F641" i="2"/>
  <c r="E641" i="2"/>
  <c r="G640" i="2"/>
  <c r="F640" i="2"/>
  <c r="E640" i="2"/>
  <c r="G639" i="2"/>
  <c r="F639" i="2"/>
  <c r="E639" i="2"/>
  <c r="G638" i="2"/>
  <c r="F638" i="2"/>
  <c r="E638" i="2"/>
  <c r="G637" i="2"/>
  <c r="F637" i="2"/>
  <c r="E637" i="2"/>
  <c r="G636" i="2"/>
  <c r="F636" i="2"/>
  <c r="E636" i="2"/>
  <c r="G635" i="2"/>
  <c r="F635" i="2"/>
  <c r="E635" i="2"/>
  <c r="G634" i="2"/>
  <c r="F634" i="2"/>
  <c r="E634" i="2"/>
  <c r="G633" i="2"/>
  <c r="F633" i="2"/>
  <c r="E633" i="2"/>
  <c r="G632" i="2"/>
  <c r="F632" i="2"/>
  <c r="E632" i="2"/>
  <c r="G631" i="2"/>
  <c r="F631" i="2"/>
  <c r="E631" i="2"/>
  <c r="G630" i="2"/>
  <c r="F630" i="2"/>
  <c r="E630" i="2"/>
  <c r="G629" i="2"/>
  <c r="F629" i="2"/>
  <c r="E629" i="2"/>
  <c r="G628" i="2"/>
  <c r="F628" i="2"/>
  <c r="E628" i="2"/>
  <c r="G627" i="2"/>
  <c r="F627" i="2"/>
  <c r="E627" i="2"/>
  <c r="G626" i="2"/>
  <c r="F626" i="2"/>
  <c r="E626" i="2"/>
  <c r="G625" i="2"/>
  <c r="F625" i="2"/>
  <c r="E625" i="2"/>
  <c r="G624" i="2"/>
  <c r="F624" i="2"/>
  <c r="E624" i="2"/>
  <c r="G623" i="2"/>
  <c r="F623" i="2"/>
  <c r="E623" i="2"/>
  <c r="G622" i="2"/>
  <c r="F622" i="2"/>
  <c r="E622" i="2"/>
  <c r="G621" i="2"/>
  <c r="F621" i="2"/>
  <c r="E621" i="2"/>
  <c r="G620" i="2"/>
  <c r="F620" i="2"/>
  <c r="E620" i="2"/>
  <c r="G619" i="2"/>
  <c r="F619" i="2"/>
  <c r="E619" i="2"/>
  <c r="G618" i="2"/>
  <c r="F618" i="2"/>
  <c r="E618" i="2"/>
  <c r="G617" i="2"/>
  <c r="F617" i="2"/>
  <c r="E617" i="2"/>
  <c r="G616" i="2"/>
  <c r="F616" i="2"/>
  <c r="E616" i="2"/>
  <c r="G615" i="2"/>
  <c r="F615" i="2"/>
  <c r="E615" i="2"/>
  <c r="G614" i="2"/>
  <c r="F614" i="2"/>
  <c r="E614" i="2"/>
  <c r="G613" i="2"/>
  <c r="F613" i="2"/>
  <c r="E613" i="2"/>
  <c r="G612" i="2"/>
  <c r="F612" i="2"/>
  <c r="E612" i="2"/>
  <c r="G611" i="2"/>
  <c r="F611" i="2"/>
  <c r="E611" i="2"/>
  <c r="G610" i="2"/>
  <c r="F610" i="2"/>
  <c r="E610" i="2"/>
  <c r="G609" i="2"/>
  <c r="F609" i="2"/>
  <c r="E609" i="2"/>
  <c r="G608" i="2"/>
  <c r="F608" i="2"/>
  <c r="E608" i="2"/>
  <c r="G607" i="2"/>
  <c r="F607" i="2"/>
  <c r="E607" i="2"/>
  <c r="G606" i="2"/>
  <c r="F606" i="2"/>
  <c r="E606" i="2"/>
  <c r="G605" i="2"/>
  <c r="F605" i="2"/>
  <c r="E605" i="2"/>
  <c r="G604" i="2"/>
  <c r="F604" i="2"/>
  <c r="E604" i="2"/>
  <c r="G603" i="2"/>
  <c r="F603" i="2"/>
  <c r="E603" i="2"/>
  <c r="G602" i="2"/>
  <c r="F602" i="2"/>
  <c r="E602" i="2"/>
  <c r="G601" i="2"/>
  <c r="F601" i="2"/>
  <c r="E601" i="2"/>
  <c r="G600" i="2"/>
  <c r="F600" i="2"/>
  <c r="E600" i="2"/>
  <c r="G599" i="2"/>
  <c r="F599" i="2"/>
  <c r="E599" i="2"/>
  <c r="G598" i="2"/>
  <c r="F598" i="2"/>
  <c r="E598" i="2"/>
  <c r="G597" i="2"/>
  <c r="F597" i="2"/>
  <c r="E597" i="2"/>
  <c r="G596" i="2"/>
  <c r="F596" i="2"/>
  <c r="E596" i="2"/>
  <c r="G595" i="2"/>
  <c r="F595" i="2"/>
  <c r="E595" i="2"/>
  <c r="G594" i="2"/>
  <c r="F594" i="2"/>
  <c r="E594" i="2"/>
  <c r="G593" i="2"/>
  <c r="F593" i="2"/>
  <c r="E593" i="2"/>
  <c r="G592" i="2"/>
  <c r="F592" i="2"/>
  <c r="E592" i="2"/>
  <c r="G591" i="2"/>
  <c r="F591" i="2"/>
  <c r="E591" i="2"/>
  <c r="G590" i="2"/>
  <c r="F590" i="2"/>
  <c r="E590" i="2"/>
  <c r="G589" i="2"/>
  <c r="F589" i="2"/>
  <c r="E589" i="2"/>
  <c r="G588" i="2"/>
  <c r="F588" i="2"/>
  <c r="E588" i="2"/>
  <c r="G587" i="2"/>
  <c r="F587" i="2"/>
  <c r="E587" i="2"/>
  <c r="G586" i="2"/>
  <c r="F586" i="2"/>
  <c r="E586" i="2"/>
  <c r="G585" i="2"/>
  <c r="F585" i="2"/>
  <c r="E585" i="2"/>
  <c r="G584" i="2"/>
  <c r="F584" i="2"/>
  <c r="E584" i="2"/>
  <c r="G583" i="2"/>
  <c r="F583" i="2"/>
  <c r="E583" i="2"/>
  <c r="G582" i="2"/>
  <c r="F582" i="2"/>
  <c r="E582" i="2"/>
  <c r="G581" i="2"/>
  <c r="F581" i="2"/>
  <c r="E581" i="2"/>
  <c r="G580" i="2"/>
  <c r="F580" i="2"/>
  <c r="E580" i="2"/>
  <c r="G579" i="2"/>
  <c r="F579" i="2"/>
  <c r="E579" i="2"/>
  <c r="G578" i="2"/>
  <c r="F578" i="2"/>
  <c r="E578" i="2"/>
  <c r="G577" i="2"/>
  <c r="F577" i="2"/>
  <c r="E577" i="2"/>
  <c r="G576" i="2"/>
  <c r="F576" i="2"/>
  <c r="E576" i="2"/>
  <c r="G575" i="2"/>
  <c r="F575" i="2"/>
  <c r="E575" i="2"/>
  <c r="G574" i="2"/>
  <c r="F574" i="2"/>
  <c r="E574" i="2"/>
  <c r="G573" i="2"/>
  <c r="F573" i="2"/>
  <c r="E573" i="2"/>
  <c r="G572" i="2"/>
  <c r="F572" i="2"/>
  <c r="E572" i="2"/>
  <c r="G571" i="2"/>
  <c r="F571" i="2"/>
  <c r="E571" i="2"/>
  <c r="G570" i="2"/>
  <c r="F570" i="2"/>
  <c r="E570" i="2"/>
  <c r="G569" i="2"/>
  <c r="F569" i="2"/>
  <c r="E569" i="2"/>
  <c r="G568" i="2"/>
  <c r="F568" i="2"/>
  <c r="E568" i="2"/>
  <c r="G567" i="2"/>
  <c r="F567" i="2"/>
  <c r="E567" i="2"/>
  <c r="G566" i="2"/>
  <c r="F566" i="2"/>
  <c r="E566" i="2"/>
  <c r="G565" i="2"/>
  <c r="F565" i="2"/>
  <c r="E565" i="2"/>
  <c r="G564" i="2"/>
  <c r="F564" i="2"/>
  <c r="E564" i="2"/>
  <c r="G563" i="2"/>
  <c r="F563" i="2"/>
  <c r="E563" i="2"/>
  <c r="G562" i="2"/>
  <c r="F562" i="2"/>
  <c r="E562" i="2"/>
  <c r="G561" i="2"/>
  <c r="F561" i="2"/>
  <c r="E561" i="2"/>
  <c r="G560" i="2"/>
  <c r="F560" i="2"/>
  <c r="E560" i="2"/>
  <c r="G559" i="2"/>
  <c r="F559" i="2"/>
  <c r="E559" i="2"/>
  <c r="G558" i="2"/>
  <c r="F558" i="2"/>
  <c r="E558" i="2"/>
  <c r="G557" i="2"/>
  <c r="F557" i="2"/>
  <c r="E557" i="2"/>
  <c r="G556" i="2"/>
  <c r="F556" i="2"/>
  <c r="E556" i="2"/>
  <c r="G555" i="2"/>
  <c r="F555" i="2"/>
  <c r="E555" i="2"/>
  <c r="G554" i="2"/>
  <c r="F554" i="2"/>
  <c r="E554" i="2"/>
  <c r="G553" i="2"/>
  <c r="F553" i="2"/>
  <c r="E553" i="2"/>
  <c r="G552" i="2"/>
  <c r="F552" i="2"/>
  <c r="E552" i="2"/>
  <c r="G551" i="2"/>
  <c r="F551" i="2"/>
  <c r="E551" i="2"/>
  <c r="G550" i="2"/>
  <c r="F550" i="2"/>
  <c r="E550" i="2"/>
  <c r="G549" i="2"/>
  <c r="F549" i="2"/>
  <c r="E549" i="2"/>
  <c r="G548" i="2"/>
  <c r="F548" i="2"/>
  <c r="E548" i="2"/>
  <c r="G547" i="2"/>
  <c r="F547" i="2"/>
  <c r="E547" i="2"/>
  <c r="G546" i="2"/>
  <c r="F546" i="2"/>
  <c r="E546" i="2"/>
  <c r="G545" i="2"/>
  <c r="F545" i="2"/>
  <c r="E545" i="2"/>
  <c r="G544" i="2"/>
  <c r="F544" i="2"/>
  <c r="E544" i="2"/>
  <c r="G543" i="2"/>
  <c r="F543" i="2"/>
  <c r="E543" i="2"/>
  <c r="G542" i="2"/>
  <c r="F542" i="2"/>
  <c r="E542" i="2"/>
  <c r="G541" i="2"/>
  <c r="F541" i="2"/>
  <c r="E541" i="2"/>
  <c r="G540" i="2"/>
  <c r="F540" i="2"/>
  <c r="E540" i="2"/>
  <c r="G539" i="2"/>
  <c r="F539" i="2"/>
  <c r="E539" i="2"/>
  <c r="G538" i="2"/>
  <c r="F538" i="2"/>
  <c r="E538" i="2"/>
  <c r="G537" i="2"/>
  <c r="F537" i="2"/>
  <c r="E537" i="2"/>
  <c r="G536" i="2"/>
  <c r="F536" i="2"/>
  <c r="E536" i="2"/>
  <c r="G535" i="2"/>
  <c r="F535" i="2"/>
  <c r="E535" i="2"/>
  <c r="G534" i="2"/>
  <c r="F534" i="2"/>
  <c r="E534" i="2"/>
  <c r="G533" i="2"/>
  <c r="F533" i="2"/>
  <c r="E533" i="2"/>
  <c r="G532" i="2"/>
  <c r="F532" i="2"/>
  <c r="E532" i="2"/>
  <c r="G531" i="2"/>
  <c r="F531" i="2"/>
  <c r="E531" i="2"/>
  <c r="G530" i="2"/>
  <c r="F530" i="2"/>
  <c r="E530" i="2"/>
  <c r="G529" i="2"/>
  <c r="F529" i="2"/>
  <c r="E529" i="2"/>
  <c r="G528" i="2"/>
  <c r="F528" i="2"/>
  <c r="E528" i="2"/>
  <c r="G527" i="2"/>
  <c r="F527" i="2"/>
  <c r="E527" i="2"/>
  <c r="G526" i="2"/>
  <c r="F526" i="2"/>
  <c r="E526" i="2"/>
  <c r="G525" i="2"/>
  <c r="F525" i="2"/>
  <c r="E525" i="2"/>
  <c r="G524" i="2"/>
  <c r="F524" i="2"/>
  <c r="E524" i="2"/>
  <c r="G523" i="2"/>
  <c r="F523" i="2"/>
  <c r="E523" i="2"/>
  <c r="G522" i="2"/>
  <c r="F522" i="2"/>
  <c r="E522" i="2"/>
  <c r="G521" i="2"/>
  <c r="F521" i="2"/>
  <c r="E521" i="2"/>
  <c r="G520" i="2"/>
  <c r="F520" i="2"/>
  <c r="E520" i="2"/>
  <c r="G519" i="2"/>
  <c r="F519" i="2"/>
  <c r="E519" i="2"/>
  <c r="G518" i="2"/>
  <c r="F518" i="2"/>
  <c r="E518" i="2"/>
  <c r="G517" i="2"/>
  <c r="F517" i="2"/>
  <c r="E517" i="2"/>
  <c r="G516" i="2"/>
  <c r="F516" i="2"/>
  <c r="E516" i="2"/>
  <c r="G515" i="2"/>
  <c r="F515" i="2"/>
  <c r="E515" i="2"/>
  <c r="G514" i="2"/>
  <c r="F514" i="2"/>
  <c r="E514" i="2"/>
  <c r="G513" i="2"/>
  <c r="F513" i="2"/>
  <c r="E513" i="2"/>
  <c r="G512" i="2"/>
  <c r="F512" i="2"/>
  <c r="E512" i="2"/>
  <c r="G511" i="2"/>
  <c r="F511" i="2"/>
  <c r="E511" i="2"/>
  <c r="G510" i="2"/>
  <c r="F510" i="2"/>
  <c r="E510" i="2"/>
  <c r="G509" i="2"/>
  <c r="F509" i="2"/>
  <c r="E509" i="2"/>
  <c r="G508" i="2"/>
  <c r="F508" i="2"/>
  <c r="E508" i="2"/>
  <c r="G507" i="2"/>
  <c r="F507" i="2"/>
  <c r="E507" i="2"/>
  <c r="G506" i="2"/>
  <c r="F506" i="2"/>
  <c r="E506" i="2"/>
  <c r="G505" i="2"/>
  <c r="F505" i="2"/>
  <c r="E505" i="2"/>
  <c r="G504" i="2"/>
  <c r="F504" i="2"/>
  <c r="E504" i="2"/>
  <c r="G503" i="2"/>
  <c r="F503" i="2"/>
  <c r="E503" i="2"/>
  <c r="G502" i="2"/>
  <c r="F502" i="2"/>
  <c r="E502" i="2"/>
  <c r="G501" i="2"/>
  <c r="F501" i="2"/>
  <c r="E501" i="2"/>
  <c r="G500" i="2"/>
  <c r="F500" i="2"/>
  <c r="E500" i="2"/>
  <c r="G499" i="2"/>
  <c r="F499" i="2"/>
  <c r="E499" i="2"/>
  <c r="G498" i="2"/>
  <c r="F498" i="2"/>
  <c r="E498" i="2"/>
  <c r="G497" i="2"/>
  <c r="F497" i="2"/>
  <c r="E497" i="2"/>
  <c r="G496" i="2"/>
  <c r="F496" i="2"/>
  <c r="E496" i="2"/>
  <c r="G495" i="2"/>
  <c r="F495" i="2"/>
  <c r="E495" i="2"/>
  <c r="G494" i="2"/>
  <c r="F494" i="2"/>
  <c r="E494" i="2"/>
  <c r="G493" i="2"/>
  <c r="F493" i="2"/>
  <c r="E493" i="2"/>
  <c r="G492" i="2"/>
  <c r="F492" i="2"/>
  <c r="E492" i="2"/>
  <c r="G491" i="2"/>
  <c r="F491" i="2"/>
  <c r="E491" i="2"/>
  <c r="G490" i="2"/>
  <c r="F490" i="2"/>
  <c r="E490" i="2"/>
  <c r="G489" i="2"/>
  <c r="F489" i="2"/>
  <c r="E489" i="2"/>
  <c r="G488" i="2"/>
  <c r="F488" i="2"/>
  <c r="E488" i="2"/>
  <c r="G487" i="2"/>
  <c r="F487" i="2"/>
  <c r="E487" i="2"/>
  <c r="G486" i="2"/>
  <c r="F486" i="2"/>
  <c r="E486" i="2"/>
  <c r="G485" i="2"/>
  <c r="F485" i="2"/>
  <c r="E485" i="2"/>
  <c r="G484" i="2"/>
  <c r="F484" i="2"/>
  <c r="E484" i="2"/>
  <c r="G483" i="2"/>
  <c r="F483" i="2"/>
  <c r="E483" i="2"/>
  <c r="G482" i="2"/>
  <c r="F482" i="2"/>
  <c r="E482" i="2"/>
  <c r="G481" i="2"/>
  <c r="F481" i="2"/>
  <c r="E481" i="2"/>
  <c r="G480" i="2"/>
  <c r="F480" i="2"/>
  <c r="E480" i="2"/>
  <c r="G479" i="2"/>
  <c r="F479" i="2"/>
  <c r="E479" i="2"/>
  <c r="G478" i="2"/>
  <c r="F478" i="2"/>
  <c r="E478" i="2"/>
  <c r="G477" i="2"/>
  <c r="F477" i="2"/>
  <c r="E477" i="2"/>
  <c r="G476" i="2"/>
  <c r="F476" i="2"/>
  <c r="E476" i="2"/>
  <c r="G475" i="2"/>
  <c r="F475" i="2"/>
  <c r="E475" i="2"/>
  <c r="G474" i="2"/>
  <c r="F474" i="2"/>
  <c r="E474" i="2"/>
  <c r="G473" i="2"/>
  <c r="F473" i="2"/>
  <c r="E473" i="2"/>
  <c r="G472" i="2"/>
  <c r="F472" i="2"/>
  <c r="E472" i="2"/>
  <c r="G471" i="2"/>
  <c r="F471" i="2"/>
  <c r="E471" i="2"/>
  <c r="G470" i="2"/>
  <c r="F470" i="2"/>
  <c r="E470" i="2"/>
  <c r="G469" i="2"/>
  <c r="F469" i="2"/>
  <c r="E469" i="2"/>
  <c r="G468" i="2"/>
  <c r="F468" i="2"/>
  <c r="E468" i="2"/>
  <c r="G467" i="2"/>
  <c r="F467" i="2"/>
  <c r="E467" i="2"/>
  <c r="G466" i="2"/>
  <c r="F466" i="2"/>
  <c r="E466" i="2"/>
  <c r="G465" i="2"/>
  <c r="F465" i="2"/>
  <c r="E465" i="2"/>
  <c r="G464" i="2"/>
  <c r="F464" i="2"/>
  <c r="E464" i="2"/>
  <c r="G463" i="2"/>
  <c r="F463" i="2"/>
  <c r="E463" i="2"/>
  <c r="G462" i="2"/>
  <c r="F462" i="2"/>
  <c r="E462" i="2"/>
  <c r="G461" i="2"/>
  <c r="F461" i="2"/>
  <c r="E461" i="2"/>
  <c r="G460" i="2"/>
  <c r="F460" i="2"/>
  <c r="E460" i="2"/>
  <c r="G459" i="2"/>
  <c r="F459" i="2"/>
  <c r="E459" i="2"/>
  <c r="G458" i="2"/>
  <c r="F458" i="2"/>
  <c r="E458" i="2"/>
  <c r="G457" i="2"/>
  <c r="F457" i="2"/>
  <c r="E457" i="2"/>
  <c r="G456" i="2"/>
  <c r="F456" i="2"/>
  <c r="E456" i="2"/>
  <c r="G455" i="2"/>
  <c r="F455" i="2"/>
  <c r="E455" i="2"/>
  <c r="G454" i="2"/>
  <c r="F454" i="2"/>
  <c r="E454" i="2"/>
  <c r="G453" i="2"/>
  <c r="F453" i="2"/>
  <c r="E453" i="2"/>
  <c r="G452" i="2"/>
  <c r="F452" i="2"/>
  <c r="E452" i="2"/>
  <c r="G451" i="2"/>
  <c r="F451" i="2"/>
  <c r="E451" i="2"/>
  <c r="G450" i="2"/>
  <c r="F450" i="2"/>
  <c r="E450" i="2"/>
  <c r="G449" i="2"/>
  <c r="F449" i="2"/>
  <c r="E449" i="2"/>
  <c r="G448" i="2"/>
  <c r="F448" i="2"/>
  <c r="E448" i="2"/>
  <c r="G447" i="2"/>
  <c r="F447" i="2"/>
  <c r="E447" i="2"/>
  <c r="G446" i="2"/>
  <c r="F446" i="2"/>
  <c r="E446" i="2"/>
  <c r="G445" i="2"/>
  <c r="F445" i="2"/>
  <c r="E445" i="2"/>
  <c r="G444" i="2"/>
  <c r="F444" i="2"/>
  <c r="E444" i="2"/>
  <c r="G443" i="2"/>
  <c r="F443" i="2"/>
  <c r="E443" i="2"/>
  <c r="G442" i="2"/>
  <c r="F442" i="2"/>
  <c r="E442" i="2"/>
  <c r="G441" i="2"/>
  <c r="F441" i="2"/>
  <c r="E441" i="2"/>
  <c r="G440" i="2"/>
  <c r="F440" i="2"/>
  <c r="E440" i="2"/>
  <c r="G439" i="2"/>
  <c r="F439" i="2"/>
  <c r="E439" i="2"/>
  <c r="G438" i="2"/>
  <c r="F438" i="2"/>
  <c r="E438" i="2"/>
  <c r="G437" i="2"/>
  <c r="F437" i="2"/>
  <c r="E437" i="2"/>
  <c r="G436" i="2"/>
  <c r="F436" i="2"/>
  <c r="E436" i="2"/>
  <c r="G435" i="2"/>
  <c r="F435" i="2"/>
  <c r="E435" i="2"/>
  <c r="G434" i="2"/>
  <c r="F434" i="2"/>
  <c r="E434" i="2"/>
  <c r="G433" i="2"/>
  <c r="F433" i="2"/>
  <c r="E433" i="2"/>
  <c r="G432" i="2"/>
  <c r="F432" i="2"/>
  <c r="E432" i="2"/>
  <c r="G431" i="2"/>
  <c r="F431" i="2"/>
  <c r="E431" i="2"/>
  <c r="G430" i="2"/>
  <c r="F430" i="2"/>
  <c r="E430" i="2"/>
  <c r="G429" i="2"/>
  <c r="F429" i="2"/>
  <c r="E429" i="2"/>
  <c r="G428" i="2"/>
  <c r="F428" i="2"/>
  <c r="E428" i="2"/>
  <c r="G427" i="2"/>
  <c r="F427" i="2"/>
  <c r="E427" i="2"/>
  <c r="G426" i="2"/>
  <c r="F426" i="2"/>
  <c r="E426" i="2"/>
  <c r="G425" i="2"/>
  <c r="F425" i="2"/>
  <c r="E425" i="2"/>
  <c r="G424" i="2"/>
  <c r="F424" i="2"/>
  <c r="E424" i="2"/>
  <c r="G423" i="2"/>
  <c r="F423" i="2"/>
  <c r="E423" i="2"/>
  <c r="G422" i="2"/>
  <c r="F422" i="2"/>
  <c r="E422" i="2"/>
  <c r="G421" i="2"/>
  <c r="F421" i="2"/>
  <c r="E421" i="2"/>
  <c r="G420" i="2"/>
  <c r="F420" i="2"/>
  <c r="E420" i="2"/>
  <c r="G419" i="2"/>
  <c r="F419" i="2"/>
  <c r="E419" i="2"/>
  <c r="G418" i="2"/>
  <c r="F418" i="2"/>
  <c r="E418" i="2"/>
  <c r="G417" i="2"/>
  <c r="F417" i="2"/>
  <c r="E417" i="2"/>
  <c r="G416" i="2"/>
  <c r="F416" i="2"/>
  <c r="E416" i="2"/>
  <c r="G415" i="2"/>
  <c r="F415" i="2"/>
  <c r="E415" i="2"/>
  <c r="G414" i="2"/>
  <c r="F414" i="2"/>
  <c r="E414" i="2"/>
  <c r="G413" i="2"/>
  <c r="F413" i="2"/>
  <c r="E413" i="2"/>
  <c r="G412" i="2"/>
  <c r="F412" i="2"/>
  <c r="E412" i="2"/>
  <c r="G411" i="2"/>
  <c r="F411" i="2"/>
  <c r="E411" i="2"/>
  <c r="G410" i="2"/>
  <c r="F410" i="2"/>
  <c r="E410" i="2"/>
  <c r="G409" i="2"/>
  <c r="F409" i="2"/>
  <c r="E409" i="2"/>
  <c r="G408" i="2"/>
  <c r="F408" i="2"/>
  <c r="E408" i="2"/>
  <c r="G407" i="2"/>
  <c r="F407" i="2"/>
  <c r="E407" i="2"/>
  <c r="G406" i="2"/>
  <c r="F406" i="2"/>
  <c r="E406" i="2"/>
  <c r="G405" i="2"/>
  <c r="F405" i="2"/>
  <c r="E405" i="2"/>
  <c r="G404" i="2"/>
  <c r="F404" i="2"/>
  <c r="E404" i="2"/>
  <c r="G403" i="2"/>
  <c r="F403" i="2"/>
  <c r="E403" i="2"/>
  <c r="G402" i="2"/>
  <c r="F402" i="2"/>
  <c r="E402" i="2"/>
  <c r="G401" i="2"/>
  <c r="F401" i="2"/>
  <c r="E401" i="2"/>
  <c r="G400" i="2"/>
  <c r="F400" i="2"/>
  <c r="E400" i="2"/>
  <c r="G399" i="2"/>
  <c r="F399" i="2"/>
  <c r="E399" i="2"/>
  <c r="G398" i="2"/>
  <c r="F398" i="2"/>
  <c r="E398" i="2"/>
  <c r="G397" i="2"/>
  <c r="F397" i="2"/>
  <c r="E397" i="2"/>
  <c r="G396" i="2"/>
  <c r="F396" i="2"/>
  <c r="E396" i="2"/>
  <c r="G395" i="2"/>
  <c r="F395" i="2"/>
  <c r="E395" i="2"/>
  <c r="G394" i="2"/>
  <c r="F394" i="2"/>
  <c r="E394" i="2"/>
  <c r="G393" i="2"/>
  <c r="F393" i="2"/>
  <c r="E393" i="2"/>
  <c r="G392" i="2"/>
  <c r="F392" i="2"/>
  <c r="E392" i="2"/>
  <c r="G391" i="2"/>
  <c r="F391" i="2"/>
  <c r="E391" i="2"/>
  <c r="G390" i="2"/>
  <c r="F390" i="2"/>
  <c r="E390" i="2"/>
  <c r="G389" i="2"/>
  <c r="F389" i="2"/>
  <c r="E389" i="2"/>
  <c r="G388" i="2"/>
  <c r="F388" i="2"/>
  <c r="E388" i="2"/>
  <c r="G387" i="2"/>
  <c r="F387" i="2"/>
  <c r="E387" i="2"/>
  <c r="G386" i="2"/>
  <c r="F386" i="2"/>
  <c r="E386" i="2"/>
  <c r="G385" i="2"/>
  <c r="F385" i="2"/>
  <c r="E385" i="2"/>
  <c r="G384" i="2"/>
  <c r="F384" i="2"/>
  <c r="E384" i="2"/>
  <c r="G383" i="2"/>
  <c r="F383" i="2"/>
  <c r="E383" i="2"/>
  <c r="G382" i="2"/>
  <c r="F382" i="2"/>
  <c r="E382" i="2"/>
  <c r="G381" i="2"/>
  <c r="F381" i="2"/>
  <c r="E381" i="2"/>
  <c r="G380" i="2"/>
  <c r="F380" i="2"/>
  <c r="E380" i="2"/>
  <c r="G379" i="2"/>
  <c r="F379" i="2"/>
  <c r="E379" i="2"/>
  <c r="G378" i="2"/>
  <c r="F378" i="2"/>
  <c r="E378" i="2"/>
  <c r="G377" i="2"/>
  <c r="F377" i="2"/>
  <c r="E377" i="2"/>
  <c r="G376" i="2"/>
  <c r="F376" i="2"/>
  <c r="E376" i="2"/>
  <c r="G375" i="2"/>
  <c r="F375" i="2"/>
  <c r="E375" i="2"/>
  <c r="G374" i="2"/>
  <c r="F374" i="2"/>
  <c r="E374" i="2"/>
  <c r="G373" i="2"/>
  <c r="F373" i="2"/>
  <c r="E373" i="2"/>
  <c r="G372" i="2"/>
  <c r="F372" i="2"/>
  <c r="E372" i="2"/>
  <c r="G371" i="2"/>
  <c r="F371" i="2"/>
  <c r="E371" i="2"/>
  <c r="G370" i="2"/>
  <c r="F370" i="2"/>
  <c r="E370" i="2"/>
  <c r="G369" i="2"/>
  <c r="F369" i="2"/>
  <c r="E369" i="2"/>
  <c r="G368" i="2"/>
  <c r="F368" i="2"/>
  <c r="E368" i="2"/>
  <c r="G367" i="2"/>
  <c r="F367" i="2"/>
  <c r="E367" i="2"/>
  <c r="G366" i="2"/>
  <c r="F366" i="2"/>
  <c r="E366" i="2"/>
  <c r="G365" i="2"/>
  <c r="F365" i="2"/>
  <c r="E365" i="2"/>
  <c r="G266" i="2"/>
  <c r="F266" i="2"/>
  <c r="E266" i="2"/>
  <c r="G265" i="2"/>
  <c r="F265" i="2"/>
  <c r="E265" i="2"/>
  <c r="G264" i="2"/>
  <c r="F264" i="2"/>
  <c r="E264" i="2"/>
  <c r="G263" i="2"/>
  <c r="F263" i="2"/>
  <c r="E263" i="2"/>
  <c r="G262" i="2"/>
  <c r="F262" i="2"/>
  <c r="E262" i="2"/>
  <c r="G261" i="2"/>
  <c r="F261" i="2"/>
  <c r="E261" i="2"/>
  <c r="G260" i="2"/>
  <c r="F260" i="2"/>
  <c r="E260" i="2"/>
  <c r="G259" i="2"/>
  <c r="F259" i="2"/>
  <c r="E259" i="2"/>
  <c r="G258" i="2"/>
  <c r="F258" i="2"/>
  <c r="E258" i="2"/>
  <c r="G257" i="2"/>
  <c r="F257" i="2"/>
  <c r="E257" i="2"/>
  <c r="G256" i="2"/>
  <c r="F256" i="2"/>
  <c r="E256" i="2"/>
  <c r="G255" i="2"/>
  <c r="F255" i="2"/>
  <c r="E255" i="2"/>
  <c r="G254" i="2"/>
  <c r="F254" i="2"/>
  <c r="E254" i="2"/>
  <c r="G253" i="2"/>
  <c r="F253" i="2"/>
  <c r="E253" i="2"/>
  <c r="G252" i="2"/>
  <c r="F252" i="2"/>
  <c r="E252" i="2"/>
  <c r="G251" i="2"/>
  <c r="F251" i="2"/>
  <c r="E251" i="2"/>
  <c r="G250" i="2"/>
  <c r="F250" i="2"/>
  <c r="E250" i="2"/>
  <c r="G249" i="2"/>
  <c r="F249" i="2"/>
  <c r="E249" i="2"/>
  <c r="G248" i="2"/>
  <c r="F248" i="2"/>
  <c r="E248" i="2"/>
  <c r="G247" i="2"/>
  <c r="F247" i="2"/>
  <c r="E247" i="2"/>
  <c r="G246" i="2"/>
  <c r="F246" i="2"/>
  <c r="E246" i="2"/>
  <c r="G245" i="2"/>
  <c r="F245" i="2"/>
  <c r="E245" i="2"/>
  <c r="G244" i="2"/>
  <c r="F244" i="2"/>
  <c r="E244" i="2"/>
  <c r="G243" i="2"/>
  <c r="F243" i="2"/>
  <c r="E243" i="2"/>
  <c r="G242" i="2"/>
  <c r="F242" i="2"/>
  <c r="E242" i="2"/>
  <c r="G241" i="2"/>
  <c r="F241" i="2"/>
  <c r="E241" i="2"/>
  <c r="G240" i="2"/>
  <c r="F240" i="2"/>
  <c r="E240" i="2"/>
  <c r="G239" i="2"/>
  <c r="F239" i="2"/>
  <c r="E239" i="2"/>
  <c r="G238" i="2"/>
  <c r="F238" i="2"/>
  <c r="E238" i="2"/>
  <c r="G236" i="2"/>
  <c r="F236" i="2"/>
  <c r="E236" i="2"/>
  <c r="G233" i="2"/>
  <c r="F233" i="2"/>
  <c r="E233" i="2"/>
  <c r="G232" i="2"/>
  <c r="F232" i="2"/>
  <c r="E232" i="2"/>
  <c r="G231" i="2"/>
  <c r="F231" i="2"/>
  <c r="E231" i="2"/>
  <c r="G230" i="2"/>
  <c r="F230" i="2"/>
  <c r="E230" i="2"/>
  <c r="G229" i="2"/>
  <c r="F229" i="2"/>
  <c r="E229" i="2"/>
  <c r="G228" i="2"/>
  <c r="F228" i="2"/>
  <c r="E228" i="2"/>
  <c r="G227" i="2"/>
  <c r="F227" i="2"/>
  <c r="E227" i="2"/>
  <c r="G226" i="2"/>
  <c r="F226" i="2"/>
  <c r="E226" i="2"/>
  <c r="G225" i="2"/>
  <c r="F225" i="2"/>
  <c r="E225" i="2"/>
  <c r="G224" i="2"/>
  <c r="F224" i="2"/>
  <c r="E224" i="2"/>
  <c r="G223" i="2"/>
  <c r="F223" i="2"/>
  <c r="E223" i="2"/>
  <c r="G222" i="2"/>
  <c r="F222" i="2"/>
  <c r="E222" i="2"/>
  <c r="G221" i="2"/>
  <c r="F221" i="2"/>
  <c r="E221" i="2"/>
  <c r="G220" i="2"/>
  <c r="F220" i="2"/>
  <c r="E220" i="2"/>
  <c r="G219" i="2"/>
  <c r="F219" i="2"/>
  <c r="E219" i="2"/>
  <c r="G218" i="2"/>
  <c r="F218" i="2"/>
  <c r="E218" i="2"/>
  <c r="G217" i="2"/>
  <c r="F217" i="2"/>
  <c r="E217" i="2"/>
  <c r="G216" i="2"/>
  <c r="F216" i="2"/>
  <c r="E216" i="2"/>
  <c r="G215" i="2"/>
  <c r="F215" i="2"/>
  <c r="E215" i="2"/>
  <c r="G214" i="2"/>
  <c r="F214" i="2"/>
  <c r="E214" i="2"/>
  <c r="G213" i="2"/>
  <c r="F213" i="2"/>
  <c r="E213" i="2"/>
  <c r="G212" i="2"/>
  <c r="F212" i="2"/>
  <c r="E212" i="2"/>
  <c r="G211" i="2"/>
  <c r="F211" i="2"/>
  <c r="E211" i="2"/>
  <c r="G210" i="2"/>
  <c r="F210" i="2"/>
  <c r="E210" i="2"/>
  <c r="G209" i="2"/>
  <c r="F209" i="2"/>
  <c r="E209" i="2"/>
  <c r="G208" i="2"/>
  <c r="F208" i="2"/>
  <c r="E208" i="2"/>
  <c r="G207" i="2"/>
  <c r="F207" i="2"/>
  <c r="E207" i="2"/>
  <c r="F206" i="2"/>
  <c r="E206" i="2"/>
  <c r="F205" i="2"/>
  <c r="E205" i="2"/>
  <c r="F204" i="2"/>
  <c r="E204" i="2"/>
  <c r="F203" i="2"/>
  <c r="E203" i="2"/>
  <c r="F202" i="2"/>
  <c r="E202" i="2"/>
  <c r="F201" i="2"/>
  <c r="E201" i="2"/>
  <c r="F200" i="2"/>
  <c r="E200" i="2"/>
  <c r="F199" i="2"/>
  <c r="E199" i="2"/>
  <c r="F198" i="2"/>
  <c r="E198" i="2"/>
  <c r="F197" i="2"/>
  <c r="E197" i="2"/>
  <c r="F195" i="2"/>
  <c r="E195" i="2"/>
  <c r="F194" i="2"/>
  <c r="E194" i="2"/>
  <c r="F193" i="2"/>
  <c r="E193" i="2"/>
  <c r="F192" i="2"/>
  <c r="E192" i="2"/>
  <c r="F191" i="2"/>
  <c r="E191" i="2"/>
  <c r="F190" i="2"/>
  <c r="E190" i="2"/>
  <c r="F189" i="2"/>
  <c r="E189" i="2"/>
  <c r="F188" i="2"/>
  <c r="E188" i="2"/>
  <c r="G187" i="2"/>
  <c r="F187" i="2"/>
  <c r="E187" i="2"/>
  <c r="G186" i="2"/>
  <c r="F186" i="2"/>
  <c r="E186" i="2"/>
  <c r="G185" i="2"/>
  <c r="F185" i="2"/>
  <c r="E185" i="2"/>
  <c r="G184" i="2"/>
  <c r="F184" i="2"/>
  <c r="E184" i="2"/>
  <c r="G183" i="2"/>
  <c r="F183" i="2"/>
  <c r="E183" i="2"/>
  <c r="G182" i="2"/>
  <c r="F182" i="2"/>
  <c r="E182" i="2"/>
  <c r="G181" i="2"/>
  <c r="F181" i="2"/>
  <c r="E181" i="2"/>
  <c r="G180" i="2"/>
  <c r="F180" i="2"/>
  <c r="E180" i="2"/>
  <c r="G179" i="2"/>
  <c r="F179" i="2"/>
  <c r="E179" i="2"/>
  <c r="G178" i="2"/>
  <c r="F178" i="2"/>
  <c r="E178" i="2"/>
  <c r="G177" i="2"/>
  <c r="F177" i="2"/>
  <c r="E177" i="2"/>
  <c r="G176" i="2"/>
  <c r="F176" i="2"/>
  <c r="E176" i="2"/>
  <c r="G175" i="2"/>
  <c r="F175" i="2"/>
  <c r="E175" i="2"/>
  <c r="G174" i="2"/>
  <c r="F174" i="2"/>
  <c r="E174" i="2"/>
  <c r="G173" i="2"/>
  <c r="F173" i="2"/>
  <c r="E173" i="2"/>
  <c r="G172" i="2"/>
  <c r="F172" i="2"/>
  <c r="E172" i="2"/>
  <c r="G171" i="2"/>
  <c r="F171" i="2"/>
  <c r="E171" i="2"/>
  <c r="G170" i="2"/>
  <c r="F170" i="2"/>
  <c r="E170" i="2"/>
  <c r="G169" i="2"/>
  <c r="F169" i="2"/>
  <c r="E169" i="2"/>
  <c r="G168" i="2"/>
  <c r="F168" i="2"/>
  <c r="E168" i="2"/>
  <c r="G167" i="2"/>
  <c r="F167" i="2"/>
  <c r="E167" i="2"/>
  <c r="G166" i="2"/>
  <c r="F166" i="2"/>
  <c r="E166" i="2"/>
  <c r="G165" i="2"/>
  <c r="F165" i="2"/>
  <c r="E165" i="2"/>
  <c r="G164" i="2"/>
  <c r="F164" i="2"/>
  <c r="E164" i="2"/>
  <c r="G162" i="2"/>
  <c r="F162" i="2"/>
  <c r="E162" i="2"/>
  <c r="G161" i="2"/>
  <c r="F161" i="2"/>
  <c r="E161" i="2"/>
  <c r="G160" i="2"/>
  <c r="F160" i="2"/>
  <c r="E160" i="2"/>
  <c r="G159" i="2"/>
  <c r="F159" i="2"/>
  <c r="E159" i="2"/>
  <c r="G158" i="2"/>
  <c r="F158" i="2"/>
  <c r="E158" i="2"/>
  <c r="G157" i="2"/>
  <c r="F157" i="2"/>
  <c r="E157" i="2"/>
  <c r="G156" i="2"/>
  <c r="F156" i="2"/>
  <c r="E156" i="2"/>
  <c r="G155" i="2"/>
  <c r="F155" i="2"/>
  <c r="E155" i="2"/>
  <c r="G154" i="2"/>
  <c r="F154" i="2"/>
  <c r="E154" i="2"/>
  <c r="G153" i="2"/>
  <c r="F153" i="2"/>
  <c r="E153" i="2"/>
  <c r="G152" i="2"/>
  <c r="F152" i="2"/>
  <c r="E152" i="2"/>
  <c r="G151" i="2"/>
  <c r="F151" i="2"/>
  <c r="E151" i="2"/>
  <c r="G149" i="2"/>
  <c r="F149" i="2"/>
  <c r="E149" i="2"/>
  <c r="G148" i="2"/>
  <c r="F148" i="2"/>
  <c r="E148" i="2"/>
  <c r="G147" i="2"/>
  <c r="F147" i="2"/>
  <c r="E147" i="2"/>
  <c r="G146" i="2"/>
  <c r="F146" i="2"/>
  <c r="E146" i="2"/>
  <c r="G145" i="2"/>
  <c r="F145" i="2"/>
  <c r="E145" i="2"/>
  <c r="G144" i="2"/>
  <c r="F144" i="2"/>
  <c r="E144" i="2"/>
  <c r="G143" i="2"/>
  <c r="F143" i="2"/>
  <c r="E143" i="2"/>
  <c r="G142" i="2"/>
  <c r="F142" i="2"/>
  <c r="E142" i="2"/>
  <c r="G141" i="2"/>
  <c r="F141" i="2"/>
  <c r="E141" i="2"/>
  <c r="G140" i="2"/>
  <c r="F140" i="2"/>
  <c r="E140" i="2"/>
  <c r="G139" i="2"/>
  <c r="F139" i="2"/>
  <c r="E139" i="2"/>
  <c r="G138" i="2"/>
  <c r="F138" i="2"/>
  <c r="E138" i="2"/>
  <c r="G137" i="2"/>
  <c r="F137" i="2"/>
  <c r="E137" i="2"/>
  <c r="G136" i="2"/>
  <c r="F136" i="2"/>
  <c r="E136" i="2"/>
  <c r="G135" i="2"/>
  <c r="F135" i="2"/>
  <c r="E135" i="2"/>
  <c r="G134" i="2"/>
  <c r="F134" i="2"/>
  <c r="E134" i="2"/>
  <c r="G133" i="2"/>
  <c r="F133" i="2"/>
  <c r="E133" i="2"/>
  <c r="G132" i="2"/>
  <c r="F132" i="2"/>
  <c r="E132" i="2"/>
  <c r="G131" i="2"/>
  <c r="F131" i="2"/>
  <c r="E131" i="2"/>
  <c r="G130" i="2"/>
  <c r="F130" i="2"/>
  <c r="E130" i="2"/>
  <c r="G129" i="2"/>
  <c r="F129" i="2"/>
  <c r="E129" i="2"/>
  <c r="G128" i="2"/>
  <c r="F128" i="2"/>
  <c r="E128" i="2"/>
  <c r="G127" i="2"/>
  <c r="F127" i="2"/>
  <c r="E127" i="2"/>
  <c r="G126" i="2"/>
  <c r="F126" i="2"/>
  <c r="E126" i="2"/>
  <c r="G125" i="2"/>
  <c r="F125" i="2"/>
  <c r="E125" i="2"/>
  <c r="G124" i="2"/>
  <c r="F124" i="2"/>
  <c r="E124" i="2"/>
  <c r="G123" i="2"/>
  <c r="F123" i="2"/>
  <c r="E123" i="2"/>
  <c r="G122" i="2"/>
  <c r="F122" i="2"/>
  <c r="E122" i="2"/>
  <c r="G121" i="2"/>
  <c r="F121" i="2"/>
  <c r="E121" i="2"/>
  <c r="G120" i="2"/>
  <c r="F120" i="2"/>
  <c r="E120" i="2"/>
  <c r="G119" i="2"/>
  <c r="F119" i="2"/>
  <c r="E119" i="2"/>
  <c r="G118" i="2"/>
  <c r="F118" i="2"/>
  <c r="E118" i="2"/>
  <c r="G117" i="2"/>
  <c r="F117" i="2"/>
  <c r="E117" i="2"/>
  <c r="G116" i="2"/>
  <c r="F116" i="2"/>
  <c r="E116" i="2"/>
  <c r="G115" i="2"/>
  <c r="F115" i="2"/>
  <c r="E115" i="2"/>
  <c r="G114" i="2"/>
  <c r="F114" i="2"/>
  <c r="E114" i="2"/>
  <c r="G113" i="2"/>
  <c r="F113" i="2"/>
  <c r="E113" i="2"/>
  <c r="G112" i="2"/>
  <c r="F112" i="2"/>
  <c r="E112" i="2"/>
  <c r="G111" i="2"/>
  <c r="F111" i="2"/>
  <c r="E111" i="2"/>
  <c r="G110" i="2"/>
  <c r="F110" i="2"/>
  <c r="E110" i="2"/>
  <c r="G109" i="2"/>
  <c r="F109" i="2"/>
  <c r="E109" i="2"/>
  <c r="G108" i="2"/>
  <c r="F108" i="2"/>
  <c r="E108" i="2"/>
  <c r="G107" i="2"/>
  <c r="F107" i="2"/>
  <c r="E107" i="2"/>
  <c r="G106" i="2"/>
  <c r="F106" i="2"/>
  <c r="E106" i="2"/>
  <c r="G105" i="2"/>
  <c r="F105" i="2"/>
  <c r="E105" i="2"/>
  <c r="G104" i="2"/>
  <c r="F104" i="2"/>
  <c r="E104" i="2"/>
  <c r="G103" i="2"/>
  <c r="F103" i="2"/>
  <c r="E103" i="2"/>
  <c r="G102" i="2"/>
  <c r="F102" i="2"/>
  <c r="E102" i="2"/>
  <c r="G101" i="2"/>
  <c r="F101" i="2"/>
  <c r="E101" i="2"/>
  <c r="G100" i="2"/>
  <c r="F100" i="2"/>
  <c r="E100" i="2"/>
  <c r="G99" i="2"/>
  <c r="F99" i="2"/>
  <c r="E99" i="2"/>
  <c r="G98" i="2"/>
  <c r="F98" i="2"/>
  <c r="E98" i="2"/>
  <c r="G97" i="2"/>
  <c r="F97" i="2"/>
  <c r="E97" i="2"/>
  <c r="G96" i="2"/>
  <c r="F96" i="2"/>
  <c r="E96" i="2"/>
  <c r="G95" i="2"/>
  <c r="F95" i="2"/>
  <c r="E95" i="2"/>
  <c r="G94" i="2"/>
  <c r="F94" i="2"/>
  <c r="E94" i="2"/>
  <c r="G93" i="2"/>
  <c r="F93" i="2"/>
  <c r="E93" i="2"/>
  <c r="G92" i="2"/>
  <c r="F92" i="2"/>
  <c r="E92" i="2"/>
  <c r="G91" i="2"/>
  <c r="F91" i="2"/>
  <c r="E91" i="2"/>
  <c r="G90" i="2"/>
  <c r="F90" i="2"/>
  <c r="E90" i="2"/>
  <c r="G89" i="2"/>
  <c r="F89" i="2"/>
  <c r="E89" i="2"/>
  <c r="G88" i="2"/>
  <c r="F88" i="2"/>
  <c r="E88" i="2"/>
  <c r="G87" i="2"/>
  <c r="F87" i="2"/>
  <c r="E87" i="2"/>
  <c r="G86" i="2"/>
  <c r="F86" i="2"/>
  <c r="E86" i="2"/>
  <c r="G85" i="2"/>
  <c r="F85" i="2"/>
  <c r="E85" i="2"/>
  <c r="G84" i="2"/>
  <c r="F84" i="2"/>
  <c r="E84" i="2"/>
  <c r="G83" i="2"/>
  <c r="F83" i="2"/>
  <c r="E83" i="2"/>
  <c r="G82" i="2"/>
  <c r="F82" i="2"/>
  <c r="E82" i="2"/>
  <c r="G81" i="2"/>
  <c r="F81" i="2"/>
  <c r="E81" i="2"/>
  <c r="G80" i="2"/>
  <c r="F80" i="2"/>
  <c r="E80" i="2"/>
  <c r="G79" i="2"/>
  <c r="F79" i="2"/>
  <c r="E79" i="2"/>
  <c r="G78" i="2"/>
  <c r="F78" i="2"/>
  <c r="E78" i="2"/>
  <c r="G77" i="2"/>
  <c r="F77" i="2"/>
  <c r="E77" i="2"/>
  <c r="G76" i="2"/>
  <c r="F76" i="2"/>
  <c r="E76" i="2"/>
  <c r="G75" i="2"/>
  <c r="F75" i="2"/>
  <c r="E75" i="2"/>
  <c r="G74" i="2"/>
  <c r="F74" i="2"/>
  <c r="E74" i="2"/>
  <c r="G73" i="2"/>
  <c r="F73" i="2"/>
  <c r="E73" i="2"/>
  <c r="G72" i="2"/>
  <c r="F72" i="2"/>
  <c r="E72" i="2"/>
  <c r="G71" i="2"/>
  <c r="F71" i="2"/>
  <c r="E71" i="2"/>
  <c r="G70" i="2"/>
  <c r="F70" i="2"/>
  <c r="E70" i="2"/>
  <c r="G69" i="2"/>
  <c r="F69" i="2"/>
  <c r="E69" i="2"/>
  <c r="G68" i="2"/>
  <c r="F68" i="2"/>
  <c r="E68" i="2"/>
  <c r="G67" i="2"/>
  <c r="F67" i="2"/>
  <c r="E67" i="2"/>
  <c r="G66" i="2"/>
  <c r="F66" i="2"/>
  <c r="E66" i="2"/>
  <c r="G65" i="2"/>
  <c r="F65" i="2"/>
  <c r="E65" i="2"/>
  <c r="G64" i="2"/>
  <c r="F64" i="2"/>
  <c r="E64" i="2"/>
  <c r="G63" i="2"/>
  <c r="F63" i="2"/>
  <c r="E63" i="2"/>
  <c r="G62" i="2"/>
  <c r="F62" i="2"/>
  <c r="E62" i="2"/>
  <c r="G61" i="2"/>
  <c r="F61" i="2"/>
  <c r="E61" i="2"/>
  <c r="G60" i="2"/>
  <c r="F60" i="2"/>
  <c r="E60" i="2"/>
  <c r="G59" i="2"/>
  <c r="F59" i="2"/>
  <c r="E59" i="2"/>
  <c r="G58" i="2"/>
  <c r="F58" i="2"/>
  <c r="E58" i="2"/>
  <c r="G57" i="2"/>
  <c r="F57" i="2"/>
  <c r="E57" i="2"/>
  <c r="G56" i="2"/>
  <c r="F56" i="2"/>
  <c r="E56" i="2"/>
  <c r="G55" i="2"/>
  <c r="F55" i="2"/>
  <c r="E55" i="2"/>
  <c r="G54" i="2"/>
  <c r="F54" i="2"/>
  <c r="E54" i="2"/>
  <c r="G53" i="2"/>
  <c r="F53" i="2"/>
  <c r="E53" i="2"/>
  <c r="G52" i="2"/>
  <c r="F52" i="2"/>
  <c r="E52" i="2"/>
  <c r="G51" i="2"/>
  <c r="F51" i="2"/>
  <c r="E51" i="2"/>
  <c r="G50" i="2"/>
  <c r="F50" i="2"/>
  <c r="E50" i="2"/>
  <c r="G49" i="2"/>
  <c r="F49" i="2"/>
  <c r="E49" i="2"/>
  <c r="G48" i="2"/>
  <c r="F48" i="2"/>
  <c r="E48" i="2"/>
  <c r="G47" i="2"/>
  <c r="F47" i="2"/>
  <c r="E47" i="2"/>
  <c r="G46" i="2"/>
  <c r="F46" i="2"/>
  <c r="E46" i="2"/>
  <c r="G45" i="2"/>
  <c r="F45" i="2"/>
  <c r="E45" i="2"/>
  <c r="G44" i="2"/>
  <c r="F44" i="2"/>
  <c r="E44" i="2"/>
  <c r="G43" i="2"/>
  <c r="F43" i="2"/>
  <c r="E43" i="2"/>
  <c r="G42" i="2"/>
  <c r="F42" i="2"/>
  <c r="E42" i="2"/>
  <c r="G41" i="2"/>
  <c r="F41" i="2"/>
  <c r="E41" i="2"/>
  <c r="G40" i="2"/>
  <c r="F40" i="2"/>
  <c r="E40" i="2"/>
  <c r="G39" i="2"/>
  <c r="F39" i="2"/>
  <c r="E39" i="2"/>
  <c r="G38" i="2"/>
  <c r="F38" i="2"/>
  <c r="E38" i="2"/>
  <c r="G37" i="2"/>
  <c r="F37" i="2"/>
  <c r="E37" i="2"/>
  <c r="G36" i="2"/>
  <c r="F36" i="2"/>
  <c r="E36" i="2"/>
  <c r="G35" i="2"/>
  <c r="F35" i="2"/>
  <c r="E35" i="2"/>
  <c r="G34" i="2"/>
  <c r="F34" i="2"/>
  <c r="E34" i="2"/>
  <c r="G33" i="2"/>
  <c r="F33" i="2"/>
  <c r="E33" i="2"/>
  <c r="G32" i="2"/>
  <c r="F32" i="2"/>
  <c r="E32" i="2"/>
  <c r="G31" i="2"/>
  <c r="F31" i="2"/>
  <c r="E31" i="2"/>
  <c r="G30" i="2"/>
  <c r="F30" i="2"/>
  <c r="E30" i="2"/>
  <c r="G29" i="2"/>
  <c r="F29" i="2"/>
  <c r="E29" i="2"/>
  <c r="G28" i="2"/>
  <c r="F28" i="2"/>
  <c r="E28" i="2"/>
  <c r="G27" i="2"/>
  <c r="F27" i="2"/>
  <c r="E27" i="2"/>
  <c r="G26" i="2"/>
  <c r="F26" i="2"/>
  <c r="E26" i="2"/>
  <c r="G25" i="2"/>
  <c r="F25" i="2"/>
  <c r="E25" i="2"/>
  <c r="G24" i="2"/>
  <c r="F24" i="2"/>
  <c r="E24" i="2"/>
  <c r="G23" i="2"/>
  <c r="F23" i="2"/>
  <c r="E23" i="2"/>
  <c r="G22" i="2"/>
  <c r="F22" i="2"/>
  <c r="E22" i="2"/>
  <c r="F21" i="2"/>
  <c r="E21" i="2"/>
  <c r="G20" i="2"/>
  <c r="F20" i="2"/>
  <c r="E20" i="2"/>
  <c r="G19" i="2"/>
  <c r="F19" i="2"/>
  <c r="E19" i="2"/>
  <c r="G18" i="2"/>
  <c r="F18" i="2"/>
  <c r="E18" i="2"/>
  <c r="G17" i="2"/>
  <c r="F17" i="2"/>
  <c r="E17" i="2"/>
  <c r="G16" i="2"/>
  <c r="F16" i="2"/>
  <c r="E16" i="2"/>
  <c r="G13" i="2"/>
  <c r="F13" i="2"/>
  <c r="E13" i="2"/>
  <c r="G12" i="2"/>
  <c r="F12" i="2"/>
  <c r="E12" i="2"/>
  <c r="G11" i="2"/>
  <c r="F11" i="2"/>
  <c r="E11" i="2"/>
  <c r="G10" i="2"/>
  <c r="F10" i="2"/>
  <c r="E10" i="2"/>
  <c r="G8" i="2"/>
  <c r="F8" i="2"/>
  <c r="E8" i="2"/>
  <c r="G7" i="2"/>
  <c r="F7" i="2"/>
  <c r="E7" i="2"/>
  <c r="G6" i="2"/>
  <c r="F6" i="2"/>
  <c r="E6" i="2"/>
  <c r="G5" i="2"/>
  <c r="F5" i="2"/>
  <c r="E5" i="2"/>
  <c r="G4" i="2"/>
  <c r="F4" i="2"/>
  <c r="E4" i="2"/>
  <c r="G3" i="2"/>
  <c r="F3" i="2"/>
  <c r="E3" i="2"/>
  <c r="N16" i="2" l="1"/>
  <c r="N21" i="2"/>
  <c r="N2" i="2"/>
  <c r="O2" i="3"/>
  <c r="C20" i="11" l="1"/>
  <c r="N1133" i="2" l="1"/>
  <c r="N1134" i="2"/>
  <c r="N1135" i="2"/>
  <c r="N1136" i="2"/>
  <c r="N1137" i="2"/>
  <c r="N1138" i="2"/>
  <c r="N1139" i="2"/>
  <c r="N1140" i="2"/>
  <c r="N1141" i="2"/>
  <c r="N1142" i="2"/>
  <c r="N1143" i="2"/>
  <c r="N1144" i="2"/>
  <c r="N1145" i="2"/>
  <c r="N1146" i="2"/>
  <c r="N1147" i="2"/>
  <c r="N1148" i="2"/>
  <c r="N1149" i="2"/>
  <c r="N1150" i="2"/>
  <c r="M1133" i="2" l="1"/>
  <c r="M1134" i="2"/>
  <c r="M1135" i="2"/>
  <c r="M1136" i="2"/>
  <c r="M1137" i="2"/>
  <c r="M1138" i="2"/>
  <c r="M1139" i="2"/>
  <c r="M1140" i="2"/>
  <c r="M1141" i="2"/>
  <c r="M1142" i="2"/>
  <c r="M1143" i="2"/>
  <c r="M1144" i="2"/>
  <c r="M1145" i="2"/>
  <c r="M1146" i="2"/>
  <c r="M1147" i="2"/>
  <c r="M1148" i="2"/>
  <c r="M1149" i="2"/>
  <c r="M1150" i="2"/>
  <c r="C19" i="10" l="1"/>
  <c r="F20" i="12" l="1"/>
  <c r="F19" i="12"/>
  <c r="F18" i="12"/>
  <c r="F16" i="12"/>
  <c r="F15" i="12"/>
  <c r="F14" i="12"/>
  <c r="F13" i="12"/>
  <c r="F12" i="12"/>
  <c r="F11" i="12"/>
  <c r="F10" i="12"/>
  <c r="F9" i="12"/>
  <c r="F8" i="12"/>
  <c r="C32" i="12"/>
  <c r="C27" i="12"/>
  <c r="C26" i="12"/>
  <c r="C24" i="12"/>
  <c r="C23" i="12"/>
  <c r="C22" i="12"/>
  <c r="C21" i="12"/>
  <c r="C20" i="12"/>
  <c r="C19" i="12"/>
  <c r="C17" i="12"/>
  <c r="C16" i="12"/>
  <c r="C15" i="12"/>
  <c r="C14" i="12"/>
  <c r="C13" i="12"/>
  <c r="C12" i="12"/>
  <c r="C11" i="12"/>
  <c r="C10" i="12"/>
  <c r="C26" i="11" l="1"/>
  <c r="C25" i="11"/>
  <c r="C24" i="11"/>
  <c r="C23" i="11"/>
  <c r="C22" i="11"/>
  <c r="C21" i="11"/>
  <c r="C19" i="11"/>
  <c r="N1152" i="2"/>
  <c r="N1156" i="2"/>
  <c r="N1160" i="2"/>
  <c r="N1164" i="2"/>
  <c r="N1171" i="2"/>
  <c r="N1173" i="2"/>
  <c r="N1175" i="2"/>
  <c r="N1178" i="2"/>
  <c r="N1179" i="2"/>
  <c r="N1180" i="2"/>
  <c r="N1181" i="2"/>
  <c r="N1182" i="2"/>
  <c r="N1183" i="2"/>
  <c r="N1184" i="2"/>
  <c r="N1185" i="2"/>
  <c r="N1186" i="2"/>
  <c r="N1187" i="2"/>
  <c r="N1189" i="2"/>
  <c r="N1190" i="2"/>
  <c r="N1191" i="2"/>
  <c r="N1192" i="2"/>
  <c r="N1193" i="2"/>
  <c r="N1196" i="2"/>
  <c r="N1197" i="2"/>
  <c r="N1198" i="2"/>
  <c r="N1199" i="2"/>
  <c r="N1202" i="2"/>
  <c r="N1203" i="2"/>
  <c r="N1205" i="2"/>
  <c r="N1206" i="2"/>
  <c r="N1207" i="2"/>
  <c r="N1208" i="2"/>
  <c r="N1209" i="2"/>
  <c r="N1211" i="2"/>
  <c r="N1213" i="2"/>
  <c r="N1214" i="2"/>
  <c r="N1216" i="2"/>
  <c r="N1219" i="2"/>
  <c r="N1220" i="2"/>
  <c r="N1221" i="2"/>
  <c r="N1222" i="2"/>
  <c r="N1223" i="2"/>
  <c r="N1227" i="2"/>
  <c r="N1228" i="2"/>
  <c r="N1230" i="2"/>
  <c r="N1235" i="2"/>
  <c r="N1237" i="2"/>
  <c r="N1238" i="2"/>
  <c r="N1239" i="2"/>
  <c r="N1240" i="2"/>
  <c r="N1242" i="2"/>
  <c r="N1243" i="2"/>
  <c r="N1245" i="2"/>
  <c r="N1251" i="2"/>
  <c r="N1252" i="2"/>
  <c r="N1253" i="2"/>
  <c r="N1254" i="2"/>
  <c r="N1255" i="2"/>
  <c r="N1256" i="2"/>
  <c r="N1257" i="2"/>
  <c r="N1261" i="2"/>
  <c r="N1263" i="2"/>
  <c r="N1264" i="2"/>
  <c r="N1265" i="2"/>
  <c r="N1266" i="2"/>
  <c r="N1267" i="2"/>
  <c r="N1268" i="2"/>
  <c r="N1269" i="2"/>
  <c r="N1270" i="2"/>
  <c r="N1271" i="2"/>
  <c r="N1272" i="2"/>
  <c r="N1273" i="2"/>
  <c r="N1274" i="2"/>
  <c r="N1275" i="2"/>
  <c r="N1276" i="2"/>
  <c r="N1277" i="2"/>
  <c r="N1278" i="2"/>
  <c r="N1279" i="2"/>
  <c r="N1280" i="2"/>
  <c r="N1281" i="2"/>
  <c r="N1282" i="2"/>
  <c r="G1282" i="2"/>
  <c r="F1282" i="2"/>
  <c r="E1282" i="2"/>
  <c r="G1281" i="2"/>
  <c r="F1281" i="2"/>
  <c r="E1281" i="2"/>
  <c r="G1280" i="2"/>
  <c r="F1280" i="2"/>
  <c r="E1280" i="2"/>
  <c r="G1278" i="2"/>
  <c r="F1278" i="2"/>
  <c r="E1278" i="2"/>
  <c r="G1277" i="2"/>
  <c r="F1277" i="2"/>
  <c r="E1277" i="2"/>
  <c r="G1276" i="2"/>
  <c r="F1276" i="2"/>
  <c r="E1276" i="2"/>
  <c r="G1275" i="2"/>
  <c r="F1275" i="2"/>
  <c r="E1275" i="2"/>
  <c r="G1274" i="2"/>
  <c r="F1274" i="2"/>
  <c r="E1274" i="2"/>
  <c r="G1273" i="2"/>
  <c r="F1273" i="2"/>
  <c r="E1273" i="2"/>
  <c r="G1272" i="2"/>
  <c r="F1272" i="2"/>
  <c r="E1272" i="2"/>
  <c r="G1271" i="2"/>
  <c r="F1271" i="2"/>
  <c r="E1271" i="2"/>
  <c r="G1270" i="2"/>
  <c r="F1270" i="2"/>
  <c r="E1270" i="2"/>
  <c r="G1269" i="2"/>
  <c r="F1269" i="2"/>
  <c r="E1269" i="2"/>
  <c r="G1268" i="2"/>
  <c r="F1268" i="2"/>
  <c r="E1268" i="2"/>
  <c r="G1267" i="2"/>
  <c r="F1267" i="2"/>
  <c r="E1267" i="2"/>
  <c r="G1266" i="2"/>
  <c r="F1266" i="2"/>
  <c r="E1266" i="2"/>
  <c r="G1265" i="2"/>
  <c r="F1265" i="2"/>
  <c r="E1265" i="2"/>
  <c r="G1264" i="2"/>
  <c r="F1264" i="2"/>
  <c r="E1264" i="2"/>
  <c r="G1263" i="2"/>
  <c r="F1263" i="2"/>
  <c r="E1263" i="2"/>
  <c r="G1262" i="2"/>
  <c r="N1262" i="2"/>
  <c r="F1262" i="2"/>
  <c r="E1262" i="2"/>
  <c r="G1261" i="2"/>
  <c r="F1261" i="2"/>
  <c r="E1261" i="2"/>
  <c r="G1260" i="2"/>
  <c r="N1260" i="2"/>
  <c r="F1260" i="2"/>
  <c r="E1260" i="2"/>
  <c r="G1259" i="2"/>
  <c r="N1259" i="2"/>
  <c r="F1259" i="2"/>
  <c r="E1259" i="2"/>
  <c r="G1258" i="2"/>
  <c r="N1258" i="2"/>
  <c r="F1258" i="2"/>
  <c r="E1258" i="2"/>
  <c r="G1257" i="2"/>
  <c r="F1257" i="2"/>
  <c r="E1257" i="2"/>
  <c r="G1256" i="2"/>
  <c r="F1256" i="2"/>
  <c r="E1256" i="2"/>
  <c r="G1255" i="2"/>
  <c r="F1255" i="2"/>
  <c r="E1255" i="2"/>
  <c r="G1254" i="2"/>
  <c r="F1254" i="2"/>
  <c r="E1254" i="2"/>
  <c r="G1253" i="2"/>
  <c r="F1253" i="2"/>
  <c r="E1253" i="2"/>
  <c r="G1252" i="2"/>
  <c r="F1252" i="2"/>
  <c r="E1252" i="2"/>
  <c r="G1251" i="2"/>
  <c r="F1251" i="2"/>
  <c r="E1251" i="2"/>
  <c r="G1250" i="2"/>
  <c r="N1250" i="2"/>
  <c r="F1250" i="2"/>
  <c r="E1250" i="2"/>
  <c r="G1249" i="2"/>
  <c r="N1249" i="2"/>
  <c r="F1249" i="2"/>
  <c r="E1249" i="2"/>
  <c r="G1248" i="2"/>
  <c r="N1248" i="2"/>
  <c r="F1248" i="2"/>
  <c r="E1248" i="2"/>
  <c r="G1247" i="2"/>
  <c r="N1247" i="2"/>
  <c r="F1247" i="2"/>
  <c r="E1247" i="2"/>
  <c r="G1246" i="2"/>
  <c r="N1246" i="2"/>
  <c r="F1246" i="2"/>
  <c r="E1246" i="2"/>
  <c r="G1245" i="2"/>
  <c r="F1245" i="2"/>
  <c r="E1245" i="2"/>
  <c r="G1244" i="2"/>
  <c r="N1244" i="2"/>
  <c r="F1244" i="2"/>
  <c r="E1244" i="2"/>
  <c r="G1243" i="2"/>
  <c r="F1243" i="2"/>
  <c r="E1243" i="2"/>
  <c r="G1242" i="2"/>
  <c r="F1242" i="2"/>
  <c r="E1242" i="2"/>
  <c r="G1241" i="2"/>
  <c r="N1241" i="2"/>
  <c r="F1241" i="2"/>
  <c r="E1241" i="2"/>
  <c r="G1240" i="2"/>
  <c r="F1240" i="2"/>
  <c r="E1240" i="2"/>
  <c r="G1239" i="2"/>
  <c r="F1239" i="2"/>
  <c r="E1239" i="2"/>
  <c r="G1238" i="2"/>
  <c r="F1238" i="2"/>
  <c r="E1238" i="2"/>
  <c r="G1237" i="2"/>
  <c r="F1237" i="2"/>
  <c r="E1237" i="2"/>
  <c r="G1236" i="2"/>
  <c r="N1236" i="2"/>
  <c r="F1236" i="2"/>
  <c r="E1236" i="2"/>
  <c r="G1235" i="2"/>
  <c r="F1235" i="2"/>
  <c r="E1235" i="2"/>
  <c r="G1234" i="2"/>
  <c r="N1234" i="2"/>
  <c r="F1234" i="2"/>
  <c r="E1234" i="2"/>
  <c r="G1233" i="2"/>
  <c r="N1233" i="2"/>
  <c r="F1233" i="2"/>
  <c r="E1233" i="2"/>
  <c r="G1232" i="2"/>
  <c r="N1232" i="2"/>
  <c r="F1232" i="2"/>
  <c r="E1232" i="2"/>
  <c r="G1231" i="2"/>
  <c r="N1231" i="2"/>
  <c r="F1231" i="2"/>
  <c r="E1231" i="2"/>
  <c r="G1230" i="2"/>
  <c r="F1230" i="2"/>
  <c r="E1230" i="2"/>
  <c r="G1229" i="2"/>
  <c r="N1229" i="2"/>
  <c r="F1229" i="2"/>
  <c r="E1229" i="2"/>
  <c r="G1228" i="2"/>
  <c r="F1228" i="2"/>
  <c r="E1228" i="2"/>
  <c r="G1227" i="2"/>
  <c r="F1227" i="2"/>
  <c r="E1227" i="2"/>
  <c r="G1226" i="2"/>
  <c r="N1226" i="2"/>
  <c r="F1226" i="2"/>
  <c r="E1226" i="2"/>
  <c r="G1225" i="2"/>
  <c r="N1225" i="2"/>
  <c r="F1225" i="2"/>
  <c r="E1225" i="2"/>
  <c r="G1224" i="2"/>
  <c r="N1224" i="2"/>
  <c r="F1224" i="2"/>
  <c r="E1224" i="2"/>
  <c r="G1223" i="2"/>
  <c r="F1223" i="2"/>
  <c r="E1223" i="2"/>
  <c r="G1222" i="2"/>
  <c r="F1222" i="2"/>
  <c r="E1222" i="2"/>
  <c r="G1221" i="2"/>
  <c r="F1221" i="2"/>
  <c r="E1221" i="2"/>
  <c r="G1220" i="2"/>
  <c r="F1220" i="2"/>
  <c r="E1220" i="2"/>
  <c r="G1219" i="2"/>
  <c r="F1219" i="2"/>
  <c r="E1219" i="2"/>
  <c r="G1218" i="2"/>
  <c r="N1218" i="2"/>
  <c r="F1218" i="2"/>
  <c r="E1218" i="2"/>
  <c r="G1217" i="2"/>
  <c r="N1217" i="2"/>
  <c r="F1217" i="2"/>
  <c r="E1217" i="2"/>
  <c r="G1216" i="2"/>
  <c r="F1216" i="2"/>
  <c r="E1216" i="2"/>
  <c r="G1215" i="2"/>
  <c r="N1215" i="2"/>
  <c r="F1215" i="2"/>
  <c r="E1215" i="2"/>
  <c r="G1214" i="2"/>
  <c r="F1214" i="2"/>
  <c r="E1214" i="2"/>
  <c r="G1213" i="2"/>
  <c r="F1213" i="2"/>
  <c r="E1213" i="2"/>
  <c r="G1212" i="2"/>
  <c r="N1212" i="2"/>
  <c r="F1212" i="2"/>
  <c r="E1212" i="2"/>
  <c r="G1211" i="2"/>
  <c r="F1211" i="2"/>
  <c r="E1211" i="2"/>
  <c r="G1210" i="2"/>
  <c r="N1210" i="2"/>
  <c r="F1210" i="2"/>
  <c r="E1210" i="2"/>
  <c r="G1209" i="2"/>
  <c r="F1209" i="2"/>
  <c r="E1209" i="2"/>
  <c r="G1208" i="2"/>
  <c r="F1208" i="2"/>
  <c r="E1208" i="2"/>
  <c r="G1207" i="2"/>
  <c r="F1207" i="2"/>
  <c r="E1207" i="2"/>
  <c r="G1206" i="2"/>
  <c r="F1206" i="2"/>
  <c r="E1206" i="2"/>
  <c r="G1205" i="2"/>
  <c r="F1205" i="2"/>
  <c r="E1205" i="2"/>
  <c r="G1204" i="2"/>
  <c r="N1204" i="2"/>
  <c r="F1204" i="2"/>
  <c r="E1204" i="2"/>
  <c r="G1203" i="2"/>
  <c r="F1203" i="2"/>
  <c r="E1203" i="2"/>
  <c r="G1202" i="2"/>
  <c r="F1202" i="2"/>
  <c r="E1202" i="2"/>
  <c r="G1201" i="2"/>
  <c r="N1201" i="2"/>
  <c r="F1201" i="2"/>
  <c r="E1201" i="2"/>
  <c r="G1200" i="2"/>
  <c r="N1200" i="2"/>
  <c r="F1200" i="2"/>
  <c r="E1200" i="2"/>
  <c r="G1199" i="2"/>
  <c r="F1199" i="2"/>
  <c r="E1199" i="2"/>
  <c r="G1198" i="2"/>
  <c r="F1198" i="2"/>
  <c r="E1198" i="2"/>
  <c r="G1197" i="2"/>
  <c r="F1197" i="2"/>
  <c r="E1197" i="2"/>
  <c r="G1196" i="2"/>
  <c r="F1196" i="2"/>
  <c r="E1196" i="2"/>
  <c r="G1195" i="2"/>
  <c r="N1195" i="2"/>
  <c r="F1195" i="2"/>
  <c r="E1195" i="2"/>
  <c r="G1194" i="2"/>
  <c r="N1194" i="2"/>
  <c r="F1194" i="2"/>
  <c r="E1194" i="2"/>
  <c r="G1193" i="2"/>
  <c r="F1193" i="2"/>
  <c r="E1193" i="2"/>
  <c r="G1192" i="2"/>
  <c r="F1192" i="2"/>
  <c r="E1192" i="2"/>
  <c r="G1191" i="2"/>
  <c r="F1191" i="2"/>
  <c r="E1191" i="2"/>
  <c r="G1190" i="2"/>
  <c r="F1190" i="2"/>
  <c r="E1190" i="2"/>
  <c r="G1189" i="2"/>
  <c r="F1189" i="2"/>
  <c r="E1189" i="2"/>
  <c r="G1188" i="2"/>
  <c r="N1188" i="2"/>
  <c r="F1188" i="2"/>
  <c r="E1188" i="2"/>
  <c r="G1187" i="2"/>
  <c r="F1187" i="2"/>
  <c r="E1187" i="2"/>
  <c r="G1186" i="2"/>
  <c r="F1186" i="2"/>
  <c r="E1186" i="2"/>
  <c r="G1185" i="2"/>
  <c r="F1185" i="2"/>
  <c r="E1185" i="2"/>
  <c r="G1184" i="2"/>
  <c r="F1184" i="2"/>
  <c r="E1184" i="2"/>
  <c r="G1183" i="2"/>
  <c r="F1183" i="2"/>
  <c r="E1183" i="2"/>
  <c r="G1182" i="2"/>
  <c r="F1182" i="2"/>
  <c r="E1182" i="2"/>
  <c r="G1181" i="2"/>
  <c r="F1181" i="2"/>
  <c r="E1181" i="2"/>
  <c r="G1180" i="2"/>
  <c r="F1180" i="2"/>
  <c r="E1180" i="2"/>
  <c r="G1179" i="2"/>
  <c r="F1179" i="2"/>
  <c r="E1179" i="2"/>
  <c r="G1178" i="2"/>
  <c r="F1178" i="2"/>
  <c r="E1178" i="2"/>
  <c r="G1177" i="2"/>
  <c r="N1177" i="2"/>
  <c r="F1177" i="2"/>
  <c r="E1177" i="2"/>
  <c r="G1176" i="2"/>
  <c r="N1176" i="2"/>
  <c r="F1176" i="2"/>
  <c r="E1176" i="2"/>
  <c r="G1175" i="2"/>
  <c r="F1175" i="2"/>
  <c r="E1175" i="2"/>
  <c r="G1174" i="2"/>
  <c r="N1174" i="2"/>
  <c r="F1174" i="2"/>
  <c r="E1174" i="2"/>
  <c r="G1173" i="2"/>
  <c r="F1173" i="2"/>
  <c r="E1173" i="2"/>
  <c r="G1172" i="2"/>
  <c r="N1172" i="2"/>
  <c r="F1172" i="2"/>
  <c r="E1172" i="2"/>
  <c r="E1166" i="2"/>
  <c r="G1171" i="2"/>
  <c r="F1171" i="2"/>
  <c r="E1171" i="2"/>
  <c r="G1170" i="2"/>
  <c r="N1170" i="2"/>
  <c r="F1170" i="2"/>
  <c r="E1170" i="2"/>
  <c r="G1169" i="2"/>
  <c r="N1169" i="2"/>
  <c r="F1169" i="2"/>
  <c r="E1169" i="2"/>
  <c r="G1168" i="2"/>
  <c r="N1168" i="2"/>
  <c r="F1168" i="2"/>
  <c r="E1168" i="2"/>
  <c r="G1167" i="2"/>
  <c r="N1167" i="2"/>
  <c r="F1167" i="2"/>
  <c r="E1167" i="2"/>
  <c r="G1166" i="2"/>
  <c r="N1166" i="2"/>
  <c r="F1166" i="2"/>
  <c r="G1165" i="2"/>
  <c r="N1165" i="2"/>
  <c r="F1165" i="2"/>
  <c r="E1165" i="2"/>
  <c r="G1164" i="2"/>
  <c r="F1164" i="2"/>
  <c r="E1164" i="2"/>
  <c r="G1163" i="2"/>
  <c r="N1163" i="2"/>
  <c r="F1163" i="2"/>
  <c r="E1163" i="2"/>
  <c r="G1162" i="2"/>
  <c r="N1162" i="2"/>
  <c r="F1162" i="2"/>
  <c r="E1162" i="2"/>
  <c r="G1161" i="2"/>
  <c r="N1161" i="2"/>
  <c r="F1161" i="2"/>
  <c r="E1161" i="2"/>
  <c r="G1160" i="2"/>
  <c r="F1160" i="2"/>
  <c r="E1160" i="2"/>
  <c r="G1159" i="2"/>
  <c r="N1159" i="2"/>
  <c r="F1159" i="2"/>
  <c r="E1159" i="2"/>
  <c r="G1158" i="2"/>
  <c r="N1158" i="2"/>
  <c r="F1158" i="2"/>
  <c r="E1158" i="2"/>
  <c r="G1157" i="2"/>
  <c r="N1157" i="2"/>
  <c r="F1157" i="2"/>
  <c r="E1157" i="2"/>
  <c r="G1156" i="2"/>
  <c r="F1156" i="2"/>
  <c r="E1156" i="2"/>
  <c r="G1155" i="2"/>
  <c r="N1155" i="2"/>
  <c r="F1155" i="2"/>
  <c r="E1155" i="2"/>
  <c r="G1154" i="2"/>
  <c r="N1154" i="2"/>
  <c r="F1154" i="2"/>
  <c r="E1154" i="2"/>
  <c r="G1153" i="2"/>
  <c r="N1153" i="2"/>
  <c r="F1153" i="2"/>
  <c r="E1153" i="2"/>
  <c r="G1152" i="2"/>
  <c r="F1152" i="2"/>
  <c r="E1152" i="2"/>
  <c r="G1150" i="2"/>
  <c r="F1150" i="2"/>
  <c r="E1150" i="2"/>
  <c r="G1149" i="2"/>
  <c r="F1149" i="2"/>
  <c r="E1149" i="2"/>
  <c r="G1148" i="2"/>
  <c r="F1148" i="2"/>
  <c r="E1148" i="2"/>
  <c r="G1147" i="2"/>
  <c r="F1147" i="2"/>
  <c r="E1147" i="2"/>
  <c r="G1146" i="2"/>
  <c r="F1146" i="2"/>
  <c r="E1146" i="2"/>
  <c r="G1145" i="2"/>
  <c r="F1145" i="2"/>
  <c r="E1145" i="2"/>
  <c r="G1144" i="2"/>
  <c r="F1144" i="2"/>
  <c r="E1144" i="2"/>
  <c r="G1143" i="2"/>
  <c r="F1143" i="2"/>
  <c r="E1143" i="2"/>
  <c r="G1142" i="2"/>
  <c r="F1142" i="2"/>
  <c r="E1142" i="2"/>
  <c r="G1141" i="2"/>
  <c r="F1141" i="2"/>
  <c r="E1141" i="2"/>
  <c r="G1140" i="2"/>
  <c r="F1140" i="2"/>
  <c r="E1140" i="2"/>
  <c r="G1139" i="2"/>
  <c r="F1139" i="2"/>
  <c r="E1139" i="2"/>
  <c r="G1138" i="2"/>
  <c r="F1138" i="2"/>
  <c r="E1138" i="2"/>
  <c r="G1137" i="2"/>
  <c r="F1137" i="2"/>
  <c r="E1137" i="2"/>
  <c r="G1136" i="2"/>
  <c r="F1136" i="2"/>
  <c r="E1136" i="2"/>
  <c r="G1135" i="2"/>
  <c r="F1135" i="2"/>
  <c r="E1135" i="2"/>
  <c r="G1134" i="2"/>
  <c r="F1134" i="2"/>
  <c r="E1134" i="2"/>
  <c r="G1133" i="2"/>
  <c r="F1133" i="2"/>
  <c r="E1133" i="2"/>
  <c r="F5262" i="2"/>
  <c r="AH16" i="2"/>
  <c r="AG16" i="2"/>
  <c r="AE16" i="2"/>
  <c r="AD16" i="2"/>
  <c r="AC16" i="2"/>
  <c r="AB16" i="2"/>
  <c r="AA11" i="2"/>
  <c r="AA10" i="2"/>
  <c r="AA9" i="2"/>
  <c r="AA8" i="2"/>
  <c r="AA7" i="2"/>
  <c r="Z7" i="3"/>
  <c r="Z8" i="3"/>
  <c r="Z9" i="3"/>
  <c r="Z10" i="3"/>
  <c r="Z11" i="3"/>
  <c r="AA16" i="3"/>
  <c r="AB16" i="3"/>
  <c r="AC16" i="3"/>
  <c r="AD16" i="3"/>
  <c r="AE16" i="3"/>
  <c r="AF16" i="3"/>
  <c r="AG16" i="3"/>
  <c r="AF16" i="2"/>
  <c r="E5262" i="2"/>
  <c r="G5262" i="2"/>
  <c r="H5262" i="2"/>
  <c r="N5262" i="2"/>
  <c r="C12" i="10" l="1"/>
  <c r="C25" i="12"/>
  <c r="C30" i="12"/>
  <c r="C20" i="10"/>
  <c r="C18" i="10"/>
  <c r="C8" i="10"/>
  <c r="C9" i="11" s="1"/>
  <c r="C16" i="10"/>
  <c r="C17" i="10"/>
  <c r="C9" i="10"/>
  <c r="C29" i="12"/>
  <c r="C9" i="12"/>
  <c r="BB2" i="2" a="1"/>
  <c r="F17" i="12"/>
  <c r="F21" i="12"/>
  <c r="C31" i="12"/>
  <c r="C18" i="12"/>
  <c r="C8" i="12"/>
  <c r="C28" i="12"/>
  <c r="C18" i="11"/>
  <c r="AC19" i="2"/>
  <c r="AC18" i="2"/>
  <c r="AD19" i="2"/>
  <c r="AE19" i="2"/>
  <c r="AD25" i="2"/>
  <c r="AD29" i="2"/>
  <c r="AC21" i="2"/>
  <c r="AF18" i="2"/>
  <c r="AG28" i="2"/>
  <c r="AB27" i="3"/>
  <c r="AB26" i="3"/>
  <c r="AB19" i="3"/>
  <c r="AE29" i="3"/>
  <c r="AE19" i="3"/>
  <c r="AF27" i="3"/>
  <c r="AE18" i="3"/>
  <c r="AH23" i="2"/>
  <c r="AH20" i="2"/>
  <c r="AG21" i="2"/>
  <c r="AG29" i="2"/>
  <c r="AD20" i="2"/>
  <c r="AC27" i="2"/>
  <c r="AF21" i="2"/>
  <c r="AC23" i="2"/>
  <c r="AE26" i="2"/>
  <c r="AE24" i="2"/>
  <c r="AB27" i="2"/>
  <c r="AF19" i="2"/>
  <c r="AB22" i="2"/>
  <c r="AH18" i="2"/>
  <c r="AH21" i="2"/>
  <c r="AB23" i="2"/>
  <c r="AB24" i="2"/>
  <c r="AE25" i="2"/>
  <c r="AD24" i="2"/>
  <c r="AC28" i="2"/>
  <c r="AC24" i="2"/>
  <c r="AB19" i="2"/>
  <c r="AD27" i="2"/>
  <c r="AE27" i="2"/>
  <c r="AD23" i="2"/>
  <c r="AB21" i="2"/>
  <c r="AE22" i="2"/>
  <c r="AF24" i="2"/>
  <c r="AB29" i="2"/>
  <c r="AD21" i="2"/>
  <c r="AC20" i="2"/>
  <c r="AF22" i="2"/>
  <c r="AF25" i="2"/>
  <c r="AB26" i="2"/>
  <c r="AD26" i="2"/>
  <c r="AC29" i="2"/>
  <c r="AB25" i="2"/>
  <c r="AF23" i="2"/>
  <c r="AC25" i="2"/>
  <c r="AC26" i="2"/>
  <c r="AE29" i="2"/>
  <c r="AE23" i="2"/>
  <c r="AB18" i="2"/>
  <c r="AF27" i="2"/>
  <c r="AD28" i="2"/>
  <c r="AE28" i="2"/>
  <c r="AB20" i="2"/>
  <c r="AF26" i="2"/>
  <c r="AF29" i="2"/>
  <c r="AD18" i="2"/>
  <c r="AC22" i="2"/>
  <c r="AB28" i="2"/>
  <c r="AF28" i="2"/>
  <c r="AE21" i="2"/>
  <c r="AD22" i="2"/>
  <c r="AF20" i="2"/>
  <c r="AE20" i="2"/>
  <c r="AE18" i="2"/>
  <c r="AB21" i="3"/>
  <c r="AC28" i="3"/>
  <c r="AC27" i="3"/>
  <c r="AE28" i="3"/>
  <c r="AF24" i="3"/>
  <c r="AC18" i="3"/>
  <c r="AB29" i="3"/>
  <c r="AG25" i="3"/>
  <c r="AF21" i="3"/>
  <c r="AF18" i="3"/>
  <c r="AG29" i="3"/>
  <c r="AG23" i="3"/>
  <c r="AA27" i="3"/>
  <c r="AA18" i="3"/>
  <c r="AA29" i="3"/>
  <c r="AC19" i="3"/>
  <c r="AA26" i="3"/>
  <c r="AB20" i="3"/>
  <c r="AE27" i="3"/>
  <c r="AC25" i="3"/>
  <c r="AE24" i="3"/>
  <c r="AF22" i="3"/>
  <c r="AC24" i="3"/>
  <c r="AE23" i="3"/>
  <c r="AG27" i="3"/>
  <c r="AC29" i="3"/>
  <c r="AE20" i="3"/>
  <c r="AC26" i="3"/>
  <c r="AE25" i="3"/>
  <c r="AE21" i="3"/>
  <c r="AG26" i="3"/>
  <c r="AB24" i="3"/>
  <c r="AB22" i="3"/>
  <c r="AE26" i="3"/>
  <c r="AB28" i="3"/>
  <c r="AA20" i="3"/>
  <c r="AC23" i="3"/>
  <c r="AG24" i="3"/>
  <c r="AC20" i="3"/>
  <c r="AG18" i="3"/>
  <c r="AF28" i="3"/>
  <c r="AG22" i="3"/>
  <c r="AA21" i="3"/>
  <c r="AA22" i="3"/>
  <c r="AA27" i="2"/>
  <c r="AG19" i="3"/>
  <c r="AB23" i="3"/>
  <c r="AB25" i="3"/>
  <c r="AA25" i="3"/>
  <c r="AA19" i="3"/>
  <c r="AA28" i="3"/>
  <c r="AF25" i="3"/>
  <c r="AG28" i="3"/>
  <c r="AG21" i="3"/>
  <c r="AA23" i="3"/>
  <c r="AE22" i="3"/>
  <c r="AF20" i="3"/>
  <c r="AF19" i="3"/>
  <c r="AG20" i="3"/>
  <c r="AF29" i="3"/>
  <c r="AC21" i="3"/>
  <c r="AC22" i="3"/>
  <c r="AA24" i="3"/>
  <c r="AF26" i="3"/>
  <c r="AF23" i="3"/>
  <c r="AB18" i="3"/>
  <c r="AG25" i="2"/>
  <c r="AA28" i="2"/>
  <c r="AG24" i="2"/>
  <c r="AA23" i="2"/>
  <c r="AA22" i="2"/>
  <c r="AA29" i="2"/>
  <c r="AA20" i="2"/>
  <c r="AH22" i="2"/>
  <c r="AA21" i="2"/>
  <c r="AA18" i="2"/>
  <c r="AH25" i="2"/>
  <c r="AG20" i="2"/>
  <c r="AH26" i="2"/>
  <c r="AA19" i="2"/>
  <c r="AG22" i="2"/>
  <c r="AG19" i="2"/>
  <c r="AH24" i="2"/>
  <c r="AH27" i="2"/>
  <c r="AA25" i="2"/>
  <c r="AG23" i="2"/>
  <c r="AA24" i="2"/>
  <c r="AA26" i="2"/>
  <c r="AG18" i="2"/>
  <c r="AG26" i="2"/>
  <c r="AH19" i="2"/>
  <c r="AH28" i="2"/>
  <c r="AG27" i="2"/>
  <c r="AH29" i="2"/>
  <c r="AI16" i="2"/>
  <c r="D14" i="14" l="1"/>
  <c r="D11" i="14"/>
  <c r="D12" i="14"/>
  <c r="D7" i="14"/>
  <c r="D6" i="14"/>
  <c r="D9" i="14"/>
  <c r="D8" i="14"/>
  <c r="E6" i="14"/>
  <c r="E9" i="14"/>
  <c r="E14" i="14"/>
  <c r="F6" i="14"/>
  <c r="F9" i="14"/>
  <c r="F14" i="14"/>
  <c r="C11" i="14"/>
  <c r="E7" i="14"/>
  <c r="E11" i="14"/>
  <c r="F7" i="14"/>
  <c r="F11" i="14"/>
  <c r="E8" i="14"/>
  <c r="F12" i="14"/>
  <c r="E12" i="14"/>
  <c r="F8" i="14"/>
  <c r="C15" i="10"/>
  <c r="C13" i="10"/>
  <c r="C8" i="11" s="1"/>
  <c r="BB2" i="2"/>
  <c r="AA3" i="2"/>
  <c r="AA4" i="2"/>
  <c r="AA2" i="2"/>
  <c r="AI29" i="2"/>
  <c r="AI21" i="2"/>
  <c r="AI28" i="2"/>
  <c r="AI23" i="2"/>
  <c r="AI20" i="2"/>
  <c r="AI18" i="2"/>
  <c r="AI25" i="2"/>
  <c r="AI24" i="2"/>
  <c r="AI26" i="2"/>
  <c r="AI22" i="2"/>
  <c r="AI19" i="2"/>
  <c r="AI27" i="2"/>
  <c r="AA16" i="2"/>
  <c r="E8" i="11" l="1"/>
  <c r="C12" i="14"/>
  <c r="G12" i="14" s="1"/>
  <c r="G11" i="14"/>
  <c r="F10" i="14"/>
  <c r="F13" i="14" s="1"/>
  <c r="C7" i="14"/>
  <c r="G7" i="14" s="1"/>
  <c r="C9" i="14"/>
  <c r="G14" i="14"/>
  <c r="C14" i="14"/>
  <c r="C6" i="14"/>
  <c r="C8" i="14"/>
  <c r="G8" i="14" s="1"/>
  <c r="E10" i="14"/>
  <c r="E13" i="14" s="1"/>
  <c r="D10" i="14"/>
  <c r="D13" i="14" s="1"/>
  <c r="AA5" i="2"/>
  <c r="AB2" i="2" s="1"/>
  <c r="F15" i="14" l="1"/>
  <c r="D15" i="14"/>
  <c r="C10" i="14"/>
  <c r="G9" i="14"/>
  <c r="G6" i="14"/>
  <c r="E15" i="14"/>
  <c r="C13" i="14" l="1"/>
  <c r="G13" i="14" s="1"/>
  <c r="G10" i="14"/>
  <c r="G15" i="14" s="1"/>
  <c r="C15" i="14"/>
  <c r="Z2" i="3" l="1"/>
  <c r="Z4" i="3"/>
  <c r="Z3" i="3"/>
  <c r="AD24" i="3" l="1"/>
  <c r="Z21" i="3" l="1"/>
  <c r="Z24" i="3"/>
  <c r="Z23" i="3"/>
  <c r="AD28" i="3"/>
  <c r="AD21" i="3"/>
  <c r="AD20" i="3"/>
  <c r="Z28" i="3"/>
  <c r="AV2" i="3" a="1"/>
  <c r="AD18" i="3"/>
  <c r="AD29" i="3"/>
  <c r="C10" i="11"/>
  <c r="AD26" i="3"/>
  <c r="Z26" i="3"/>
  <c r="Z22" i="3"/>
  <c r="Z18" i="3"/>
  <c r="Z27" i="3"/>
  <c r="AD19" i="3"/>
  <c r="AD25" i="3"/>
  <c r="AD27" i="3"/>
  <c r="Z29" i="3"/>
  <c r="AD22" i="3"/>
  <c r="Z19" i="3"/>
  <c r="Z25" i="3"/>
  <c r="Z20" i="3"/>
  <c r="AD23" i="3"/>
  <c r="K11" i="14" l="1"/>
  <c r="K12" i="14"/>
  <c r="J11" i="14"/>
  <c r="J8" i="14"/>
  <c r="J14" i="14"/>
  <c r="J12" i="14"/>
  <c r="J9" i="14"/>
  <c r="J7" i="14"/>
  <c r="J6" i="14"/>
  <c r="AV2" i="3"/>
  <c r="Z16" i="3"/>
  <c r="Z5" i="3" s="1"/>
  <c r="AA2" i="3" s="1"/>
  <c r="K14" i="14" l="1"/>
  <c r="K9" i="14"/>
  <c r="L9" i="14" s="1"/>
  <c r="K8" i="14"/>
  <c r="L8" i="14" s="1"/>
  <c r="K7" i="14"/>
  <c r="L7" i="14" s="1"/>
  <c r="K6" i="14"/>
  <c r="L12" i="14"/>
  <c r="L11" i="14"/>
  <c r="J10" i="14"/>
  <c r="L14" i="14"/>
  <c r="C14" i="11"/>
  <c r="C15" i="11"/>
  <c r="C11" i="11"/>
  <c r="C12" i="11"/>
  <c r="C16" i="11"/>
  <c r="C13" i="11"/>
  <c r="K10" i="14" l="1"/>
  <c r="K13" i="14" s="1"/>
  <c r="J13" i="14"/>
  <c r="L6" i="14"/>
  <c r="J15" i="14"/>
  <c r="L10" i="14" l="1"/>
  <c r="L15" i="14" s="1"/>
  <c r="L13" i="14"/>
  <c r="K15"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<sst xmlns="http://schemas.openxmlformats.org/spreadsheetml/2006/main" count="3177" uniqueCount="691">
  <si>
    <t>Adults &amp; Communities</t>
  </si>
  <si>
    <t>Adult Social Care - Operations</t>
  </si>
  <si>
    <t>Children &amp; Families</t>
  </si>
  <si>
    <t>Resources</t>
  </si>
  <si>
    <t>Growth, Enterprise &amp; Environment</t>
  </si>
  <si>
    <t>Commissioning and Social Care Resources - Adults and Communities</t>
  </si>
  <si>
    <t>Individual</t>
  </si>
  <si>
    <t>Public Health</t>
  </si>
  <si>
    <t>Commissioning and Social Care Resources - Children and Families</t>
  </si>
  <si>
    <t>Education &amp; Skills</t>
  </si>
  <si>
    <t>Social Care &amp; Early Help</t>
  </si>
  <si>
    <t>Environment, Sustainability and Culture</t>
  </si>
  <si>
    <t>Growth &amp; Enterprise</t>
  </si>
  <si>
    <t>Growth, Enterprise and Environment</t>
  </si>
  <si>
    <t>Neighbourhood Services</t>
  </si>
  <si>
    <t>Financial Services</t>
  </si>
  <si>
    <t>Governance</t>
  </si>
  <si>
    <t>Request
Reference</t>
  </si>
  <si>
    <t xml:space="preserve">Organisation </t>
  </si>
  <si>
    <t>Subject of the Information Requested</t>
  </si>
  <si>
    <t>Date Received</t>
  </si>
  <si>
    <t>Day 1</t>
  </si>
  <si>
    <t>Day 10</t>
  </si>
  <si>
    <t>Day 20</t>
  </si>
  <si>
    <t>Request Received Month</t>
  </si>
  <si>
    <t>Directorate</t>
  </si>
  <si>
    <t>Service</t>
  </si>
  <si>
    <t>Response
Sent
Date</t>
  </si>
  <si>
    <t>Days taken to complete FOI</t>
  </si>
  <si>
    <t>Response
Within
20 Days</t>
  </si>
  <si>
    <t>Response Time - 
Data Validation</t>
  </si>
  <si>
    <t>Request
Status</t>
  </si>
  <si>
    <t>Request
Status - 
Data Validation</t>
  </si>
  <si>
    <t>Response Type</t>
  </si>
  <si>
    <t>Response Type - 
Data Validation</t>
  </si>
  <si>
    <t>Exemption(s)
Applicable</t>
  </si>
  <si>
    <t>Indicate if some information not held</t>
  </si>
  <si>
    <t>Additional Notes</t>
  </si>
  <si>
    <t>Exemption Reference - 
Data Validation</t>
  </si>
  <si>
    <t>Qtr</t>
  </si>
  <si>
    <t>Dunlop Heywood</t>
  </si>
  <si>
    <t>Business rates in credit</t>
  </si>
  <si>
    <t>Complete</t>
  </si>
  <si>
    <t>Refused</t>
  </si>
  <si>
    <t>Full disclosure</t>
  </si>
  <si>
    <t>S31: Law Enforcement</t>
  </si>
  <si>
    <t xml:space="preserve">S12: Exceed the Cost Limit </t>
  </si>
  <si>
    <t>Within 20 days</t>
  </si>
  <si>
    <t>Compliance rate</t>
  </si>
  <si>
    <t>What do they know</t>
  </si>
  <si>
    <t>EHE statistics 2026</t>
  </si>
  <si>
    <t>In Progress</t>
  </si>
  <si>
    <t>Partial disclosure</t>
  </si>
  <si>
    <t>S14(2): Repeated Request</t>
  </si>
  <si>
    <t>Outside 20 days</t>
  </si>
  <si>
    <t>Children's Services and EHE data</t>
  </si>
  <si>
    <t>Clarification Sought</t>
  </si>
  <si>
    <t>Elapsed</t>
  </si>
  <si>
    <t>S21: Accessible by Other Means</t>
  </si>
  <si>
    <t>N/A</t>
  </si>
  <si>
    <t>Talos 360</t>
  </si>
  <si>
    <t>Applicant Tracking System</t>
  </si>
  <si>
    <t>Withdrawn</t>
  </si>
  <si>
    <t xml:space="preserve">S40: Personal Information </t>
  </si>
  <si>
    <t>S22: Intended for Future Publication</t>
  </si>
  <si>
    <t>Total minus N/A 
(for percentage formula)</t>
  </si>
  <si>
    <t>Illegal vape seizures</t>
  </si>
  <si>
    <t>S23: Security Matters</t>
  </si>
  <si>
    <t>Reach PLC</t>
  </si>
  <si>
    <t>Levelling up fund</t>
  </si>
  <si>
    <t>Information not held</t>
  </si>
  <si>
    <t>S24: National Security</t>
  </si>
  <si>
    <t>Council spending</t>
  </si>
  <si>
    <t>S25: Certificates under S23 &amp; S24</t>
  </si>
  <si>
    <t>CCTV - AI &amp; facial recognition</t>
  </si>
  <si>
    <t>S26: Defence</t>
  </si>
  <si>
    <t>Illegal immigrants</t>
  </si>
  <si>
    <t>S33: Audit Functions</t>
  </si>
  <si>
    <t>Strathclyde University</t>
  </si>
  <si>
    <t>Cyber security breaches</t>
  </si>
  <si>
    <t>S27 International Relations</t>
  </si>
  <si>
    <t>Fostering positive relationships with Home Educating Families</t>
  </si>
  <si>
    <t>S28: Relations within the UK</t>
  </si>
  <si>
    <t>Data breaches in Children's Services</t>
  </si>
  <si>
    <t>S29: The Economy</t>
  </si>
  <si>
    <t>RESPONSE TYPE</t>
  </si>
  <si>
    <t>Foreign crime - PCC</t>
  </si>
  <si>
    <t>S30: Investigations and Proceedings</t>
  </si>
  <si>
    <t>Requests</t>
  </si>
  <si>
    <t>Full</t>
  </si>
  <si>
    <t>Partial</t>
  </si>
  <si>
    <t>Not Held</t>
  </si>
  <si>
    <t>SEND Performance Comparative Study</t>
  </si>
  <si>
    <t>(Error check)</t>
  </si>
  <si>
    <t>Care records of deceased person</t>
  </si>
  <si>
    <t>S32: Court Records</t>
  </si>
  <si>
    <t>Full Year</t>
  </si>
  <si>
    <t>Bass corporation</t>
  </si>
  <si>
    <t>HMO information</t>
  </si>
  <si>
    <t>S34: Parliamentary Privilege</t>
  </si>
  <si>
    <t>Safeguarding referrals - after school activities</t>
  </si>
  <si>
    <t>S35: Formulation of Government Policy</t>
  </si>
  <si>
    <t>January</t>
  </si>
  <si>
    <t>BBC</t>
  </si>
  <si>
    <t>Library budgets</t>
  </si>
  <si>
    <t>S36: Effective Conduct of Public Affairs</t>
  </si>
  <si>
    <t>February</t>
  </si>
  <si>
    <t>Publica Group</t>
  </si>
  <si>
    <t>Public protection staffing and costs</t>
  </si>
  <si>
    <t xml:space="preserve">S37: Communications with Her Majesty </t>
  </si>
  <si>
    <t>March</t>
  </si>
  <si>
    <t>Care England</t>
  </si>
  <si>
    <t>Fee uplift for care providers</t>
  </si>
  <si>
    <t>S38: Health and Safety</t>
  </si>
  <si>
    <t>April</t>
  </si>
  <si>
    <t>Licensing of animal activities</t>
  </si>
  <si>
    <t>S39: Environmental Information</t>
  </si>
  <si>
    <t>May</t>
  </si>
  <si>
    <t>Emails re planning issue</t>
  </si>
  <si>
    <t>June</t>
  </si>
  <si>
    <t>Medway Council</t>
  </si>
  <si>
    <t>FOI/SAR information</t>
  </si>
  <si>
    <t>Yes</t>
  </si>
  <si>
    <t xml:space="preserve">S41: Provided in Confidence </t>
  </si>
  <si>
    <t>July</t>
  </si>
  <si>
    <t>Library hours</t>
  </si>
  <si>
    <t>S42: Legal Professional Privilege</t>
  </si>
  <si>
    <t>August</t>
  </si>
  <si>
    <t>Tattoo shops</t>
  </si>
  <si>
    <t xml:space="preserve">S43: Commercial Interests </t>
  </si>
  <si>
    <t>September</t>
  </si>
  <si>
    <t>Asylum seekers costs</t>
  </si>
  <si>
    <t xml:space="preserve">S44: Prohibition on Disclosure </t>
  </si>
  <si>
    <t>October</t>
  </si>
  <si>
    <t xml:space="preserve">Care Homes </t>
  </si>
  <si>
    <t>November</t>
  </si>
  <si>
    <t>Government pilot re creation of local authority-run trusts</t>
  </si>
  <si>
    <t>December</t>
  </si>
  <si>
    <t>Loughborough University</t>
  </si>
  <si>
    <t xml:space="preserve">Business rates </t>
  </si>
  <si>
    <t xml:space="preserve">If a request has been sent for clarification but that clarification was never received, ensure the status is changed to "Elapsed" </t>
  </si>
  <si>
    <t>Playgrounds</t>
  </si>
  <si>
    <t>CIL</t>
  </si>
  <si>
    <t>SEN schools</t>
  </si>
  <si>
    <t>Children's Society</t>
  </si>
  <si>
    <t>Teenage relationship abuse</t>
  </si>
  <si>
    <t>Access Pay</t>
  </si>
  <si>
    <t>BACS system</t>
  </si>
  <si>
    <t>The Telegraph</t>
  </si>
  <si>
    <t>Pensions</t>
  </si>
  <si>
    <t>Pensions &amp; Council tax</t>
  </si>
  <si>
    <t>Plus S21 applied</t>
  </si>
  <si>
    <t>Business rates</t>
  </si>
  <si>
    <t>Young Onset Dementia</t>
  </si>
  <si>
    <t>RCBC</t>
  </si>
  <si>
    <t>Members enquiries</t>
  </si>
  <si>
    <t>Recruitment data</t>
  </si>
  <si>
    <t>Taxi licencing software</t>
  </si>
  <si>
    <t>SEND transport</t>
  </si>
  <si>
    <t>Parent Connect</t>
  </si>
  <si>
    <t>School admissions distance data</t>
  </si>
  <si>
    <t>Northumbria University</t>
  </si>
  <si>
    <t>AI use by the council</t>
  </si>
  <si>
    <t>Christie</t>
  </si>
  <si>
    <t>Adult care fees</t>
  </si>
  <si>
    <t>Billion Media</t>
  </si>
  <si>
    <t>Personal injury claims</t>
  </si>
  <si>
    <t>Fishtank Agency</t>
  </si>
  <si>
    <t>Security planning in response to the Terrorism (Protection of Premises) Act</t>
  </si>
  <si>
    <t>SEND financial information</t>
  </si>
  <si>
    <t>SEND Performance, Workforce, and Provision Data</t>
  </si>
  <si>
    <t>Members questions to council meetings</t>
  </si>
  <si>
    <t>Van fines</t>
  </si>
  <si>
    <t>Adoption support funding</t>
  </si>
  <si>
    <t>Primate licences</t>
  </si>
  <si>
    <t xml:space="preserve">Taxi licencing </t>
  </si>
  <si>
    <t>Money Advice Trust</t>
  </si>
  <si>
    <t>Use of bailiffs</t>
  </si>
  <si>
    <t>National Blue Badge</t>
  </si>
  <si>
    <t>Blue badge misuse</t>
  </si>
  <si>
    <t>Children's Placements, Sufficiency, Unregistered Provision &amp; Workforce Supply</t>
  </si>
  <si>
    <t>Translation services tender</t>
  </si>
  <si>
    <t>Speed surveys</t>
  </si>
  <si>
    <t>Youth Haven</t>
  </si>
  <si>
    <t>Children's Commissioning information</t>
  </si>
  <si>
    <t>Publisure</t>
  </si>
  <si>
    <t>Digital transformation</t>
  </si>
  <si>
    <t>S21 also applied</t>
  </si>
  <si>
    <t>Sky</t>
  </si>
  <si>
    <t>Culture spending</t>
  </si>
  <si>
    <t>Tax Payers Alliance</t>
  </si>
  <si>
    <t>Internet use by staff</t>
  </si>
  <si>
    <t>Battersea dogs home</t>
  </si>
  <si>
    <t>Stray cats</t>
  </si>
  <si>
    <t>ITV</t>
  </si>
  <si>
    <t>Temporary accommodation placements involving households with dependent children</t>
  </si>
  <si>
    <t>Resolve Poverty</t>
  </si>
  <si>
    <t>Crisis and Resilience Fund &amp; Household Support Fund allocation</t>
  </si>
  <si>
    <t>SEND and AP information</t>
  </si>
  <si>
    <t>Council Tax payment instalment types</t>
  </si>
  <si>
    <t>Article 39</t>
  </si>
  <si>
    <t>Children in supported accommodation</t>
  </si>
  <si>
    <t>Wilderness Way</t>
  </si>
  <si>
    <t>Looked after children data</t>
  </si>
  <si>
    <t>Migrants in East Cleveland</t>
  </si>
  <si>
    <t>Council expenditure on cancelled, paused or not completed projects</t>
  </si>
  <si>
    <t>Commercial Waste Recycling &amp; Contamination</t>
  </si>
  <si>
    <t>CCTV cameras</t>
  </si>
  <si>
    <t>Elective Home Education training</t>
  </si>
  <si>
    <t>Plus S40 applied</t>
  </si>
  <si>
    <t>Nasal tanning sprays</t>
  </si>
  <si>
    <t>Oyo rooms</t>
  </si>
  <si>
    <t>Hotels owned by the council</t>
  </si>
  <si>
    <t>Business rates data</t>
  </si>
  <si>
    <t>Traffic lights software</t>
  </si>
  <si>
    <t>Social Worker and Support Worker vacancies</t>
  </si>
  <si>
    <t>Better Transport</t>
  </si>
  <si>
    <t>Transport spending</t>
  </si>
  <si>
    <t>Children's homes</t>
  </si>
  <si>
    <t>Children's social care software</t>
  </si>
  <si>
    <t>Schooling  - EHE &amp; CME</t>
  </si>
  <si>
    <t>End furniture poverty</t>
  </si>
  <si>
    <t>Local welfare assistance scheme</t>
  </si>
  <si>
    <t>Supported Exempt Accommodation</t>
  </si>
  <si>
    <t>Council budgets and spending</t>
  </si>
  <si>
    <t>Household support fund</t>
  </si>
  <si>
    <t>Learning Disability Adult Social Care</t>
  </si>
  <si>
    <t>Regulation of hairdressers and barbers</t>
  </si>
  <si>
    <t>Court of protection cases</t>
  </si>
  <si>
    <t>Tank</t>
  </si>
  <si>
    <t>Council tax arrears, enforcement, and recovery data</t>
  </si>
  <si>
    <t>Deprivation of assets - complaints</t>
  </si>
  <si>
    <t>Deprivation of capital - investigations</t>
  </si>
  <si>
    <t xml:space="preserve">Council tax arrears </t>
  </si>
  <si>
    <t>Centrepoint</t>
  </si>
  <si>
    <t>Youth Homelessness</t>
  </si>
  <si>
    <t xml:space="preserve">Non-CQC regulated care and support services commissioned </t>
  </si>
  <si>
    <t>Environmental Health and aligned services</t>
  </si>
  <si>
    <t>Fleet details</t>
  </si>
  <si>
    <t>Empty homes</t>
  </si>
  <si>
    <t>Certificates of sponsorship</t>
  </si>
  <si>
    <t>Business rates software</t>
  </si>
  <si>
    <t>Money Wellness</t>
  </si>
  <si>
    <t>Holiday activities programme</t>
  </si>
  <si>
    <t>Printing and post room services</t>
  </si>
  <si>
    <t>Council tax list</t>
  </si>
  <si>
    <t>Penalty charge notices - parking</t>
  </si>
  <si>
    <t>JRF</t>
  </si>
  <si>
    <t>Community development roles</t>
  </si>
  <si>
    <t>Home to school transport</t>
  </si>
  <si>
    <t>Children with EHCPs currently awaiting placement</t>
  </si>
  <si>
    <t>EHCP annual review and phase transfer backlog</t>
  </si>
  <si>
    <t>EOTAS and interim SEND education packages</t>
  </si>
  <si>
    <t>Independent and out-of-area SEND placements</t>
  </si>
  <si>
    <t>Staff working from home</t>
  </si>
  <si>
    <t>Inform Services</t>
  </si>
  <si>
    <t>Liverpool University</t>
  </si>
  <si>
    <t>Family Safeguarding Model</t>
  </si>
  <si>
    <t>University of East London</t>
  </si>
  <si>
    <t>Equine based alternative provision</t>
  </si>
  <si>
    <t>Prime Directive AI</t>
  </si>
  <si>
    <t>Licenced premises</t>
  </si>
  <si>
    <t>Barringtons</t>
  </si>
  <si>
    <t>Penalty charge notices - school absences</t>
  </si>
  <si>
    <t>Education systems</t>
  </si>
  <si>
    <t>Fore View</t>
  </si>
  <si>
    <t>Non-domestic completions</t>
  </si>
  <si>
    <t>Wiltshire Council</t>
  </si>
  <si>
    <t>Benefits realisation and ROI of data products</t>
  </si>
  <si>
    <t>Tracking and governance of data innovation projects</t>
  </si>
  <si>
    <t>Autism Action</t>
  </si>
  <si>
    <t>Arrangements for meeting expectations under the Autism Act 2009.</t>
  </si>
  <si>
    <t>Financial cost of placements in non-Ofsted-registered / approved accommodation</t>
  </si>
  <si>
    <t>DFE letter</t>
  </si>
  <si>
    <t>LADO investigations into unregistered children's homes staff</t>
  </si>
  <si>
    <t>CFAB</t>
  </si>
  <si>
    <t>Unaccompanied Asylum Seeker Children</t>
  </si>
  <si>
    <t>Floating support</t>
  </si>
  <si>
    <t>Contract information - Liberata</t>
  </si>
  <si>
    <t>Cyber Assessment Framework</t>
  </si>
  <si>
    <t>No recourse to public funds assistance</t>
  </si>
  <si>
    <t>Debt servicing spend</t>
  </si>
  <si>
    <t>Carter Wood</t>
  </si>
  <si>
    <t>Residential and supported living services for adults</t>
  </si>
  <si>
    <t>SEND information</t>
  </si>
  <si>
    <t>Pupil compensation</t>
  </si>
  <si>
    <t>Communication spending</t>
  </si>
  <si>
    <t>Staff numbers and agency staff spending</t>
  </si>
  <si>
    <t>Benefits services</t>
  </si>
  <si>
    <t>Built environment digital systems</t>
  </si>
  <si>
    <t>Difference NE</t>
  </si>
  <si>
    <t>Taxi information</t>
  </si>
  <si>
    <t>Provision for parent and babies where child at risk of going into care</t>
  </si>
  <si>
    <t>Second home premium</t>
  </si>
  <si>
    <t>Togetherness online parenting resources</t>
  </si>
  <si>
    <t>Education &amp; Youth Justice Software Suppliers</t>
  </si>
  <si>
    <t>Brookes University</t>
  </si>
  <si>
    <t>Planning committee</t>
  </si>
  <si>
    <t>Supported Living Scheme - Romanby Crescent</t>
  </si>
  <si>
    <t>Exempt accommodation</t>
  </si>
  <si>
    <t>GPLI</t>
  </si>
  <si>
    <t>Investment Property Holdings</t>
  </si>
  <si>
    <t>Blue badge - hidden disabilities</t>
  </si>
  <si>
    <t>Administrative fees and interest charged to bereaved families for adult social care work</t>
  </si>
  <si>
    <t>The Bridging Gap</t>
  </si>
  <si>
    <t>Supported Accommodation for 16–17 Year Olds and 18+ Care Leavers</t>
  </si>
  <si>
    <t>WPI Economics</t>
  </si>
  <si>
    <t>Animal Welfare Cost Data</t>
  </si>
  <si>
    <t>TES</t>
  </si>
  <si>
    <t>PE and Sports premium</t>
  </si>
  <si>
    <t>Income Management Contract</t>
  </si>
  <si>
    <t>Sky News</t>
  </si>
  <si>
    <t>Traveller encampments</t>
  </si>
  <si>
    <t>Assaults on housing staff</t>
  </si>
  <si>
    <t>School Transport</t>
  </si>
  <si>
    <t>Transgender Children in Care</t>
  </si>
  <si>
    <t>Complaints Process, Timescales and Councillor Social Media Complaints</t>
  </si>
  <si>
    <t>Parking Charge Notices</t>
  </si>
  <si>
    <t>Modern Democracy</t>
  </si>
  <si>
    <t>Software systems used</t>
  </si>
  <si>
    <t>Park homes - housing benefit</t>
  </si>
  <si>
    <t>Ayla Care</t>
  </si>
  <si>
    <t>Commissioning and provision of post-diagnostic dementia support, Cognitive Stimulation Therapy (CST), and community-based cognitive health services.</t>
  </si>
  <si>
    <t>Trading Standards Staffing and Capacity</t>
  </si>
  <si>
    <t>Housing for women after leaving prison</t>
  </si>
  <si>
    <t>Seized Toys Trading Standards</t>
  </si>
  <si>
    <t>Knife related incidents in education settings</t>
  </si>
  <si>
    <t>Non-surgical cosmetic procedures</t>
  </si>
  <si>
    <t>Exclusion policies</t>
  </si>
  <si>
    <t>Attacks on refuse workers</t>
  </si>
  <si>
    <t>Deaths of Children in Care and Care Leavers</t>
  </si>
  <si>
    <t>Asylum Dispersal Scheme Financial Cost and Funding Shortfalls</t>
  </si>
  <si>
    <t>Renters Rights Implementation</t>
  </si>
  <si>
    <t>Council tax expenditure and public services</t>
  </si>
  <si>
    <t>Veterans and Housing Services Data</t>
  </si>
  <si>
    <t>Teessville ward members allowances spending</t>
  </si>
  <si>
    <t>MOT information for taxis</t>
  </si>
  <si>
    <t>Public weighbridges</t>
  </si>
  <si>
    <t>Consultations with Mears</t>
  </si>
  <si>
    <t>Tripod</t>
  </si>
  <si>
    <t>SEND department structure</t>
  </si>
  <si>
    <t>Faith related disability transport costs</t>
  </si>
  <si>
    <t>Cx Licensing Case Management System</t>
  </si>
  <si>
    <t>Right to Choose - assessing contracts for ADHD and Autism</t>
  </si>
  <si>
    <t>Complaint interview transcripts</t>
  </si>
  <si>
    <t>Deceased persons care records</t>
  </si>
  <si>
    <t xml:space="preserve">Tyto </t>
  </si>
  <si>
    <t>Citizens enquiries</t>
  </si>
  <si>
    <t>Colliers</t>
  </si>
  <si>
    <t>Council Tax Long Term Empty Premium</t>
  </si>
  <si>
    <t>Children in Care/UASC</t>
  </si>
  <si>
    <t>Prohibited vapes</t>
  </si>
  <si>
    <t>Email containing legal advice</t>
  </si>
  <si>
    <t>Allotment rents</t>
  </si>
  <si>
    <t>Housing benefit processing times</t>
  </si>
  <si>
    <t>Clece Group</t>
  </si>
  <si>
    <t>Cleaning and Facilities Management</t>
  </si>
  <si>
    <t>Tussell</t>
  </si>
  <si>
    <t>Call off contracts</t>
  </si>
  <si>
    <t>Education, Health and Care Plans (EHCPs) commissioned</t>
  </si>
  <si>
    <t>Request
Received
Date</t>
  </si>
  <si>
    <t>Day 40</t>
  </si>
  <si>
    <t>Request
Received
Period</t>
  </si>
  <si>
    <t>Response sent date</t>
  </si>
  <si>
    <t>Days taken to complete EIR</t>
  </si>
  <si>
    <t>Exception(s)
Applicable</t>
  </si>
  <si>
    <t>Exception Reference - 
Data Validation</t>
  </si>
  <si>
    <t>Council electricity tariffs and renewable electricity generation</t>
  </si>
  <si>
    <t>Regulation 6(1)(b) Already publicly available</t>
  </si>
  <si>
    <t>Council house EPC ratings &amp; MEES</t>
  </si>
  <si>
    <t xml:space="preserve">Regulation 13 Personal data </t>
  </si>
  <si>
    <t>Council staff working on climate action</t>
  </si>
  <si>
    <t>Regulation 12(4)(b) - Manifestly unreasonable requests</t>
  </si>
  <si>
    <t>High carbon Transport infrastructure</t>
  </si>
  <si>
    <t>Regulation 12(4)(c) Too general a manner</t>
  </si>
  <si>
    <t>Climate awareness training for senior councillors and staff</t>
  </si>
  <si>
    <t>Regulation 12(4)(d) Materials in the course of completion, unfinished documents and incomplete data</t>
  </si>
  <si>
    <t>Lobbying for climate action &amp; funding</t>
  </si>
  <si>
    <t>Regulation 12(4)(e) Disclosure of internal communications</t>
  </si>
  <si>
    <t>Staff representatives involvement in climate decision-making</t>
  </si>
  <si>
    <t>Regulation 12(5)(b) Adversely affect the course of justice</t>
  </si>
  <si>
    <t>RS Bonds</t>
  </si>
  <si>
    <t>S38 &amp; S278 schemes</t>
  </si>
  <si>
    <t>Regulation 12(5)(d) Adversely affect the confidentiality of proceedings of any public authority</t>
  </si>
  <si>
    <t>BPCA</t>
  </si>
  <si>
    <t>Pest control</t>
  </si>
  <si>
    <t xml:space="preserve">Regulation 12(5) (e) Confidentiality of commercial or industrial information  </t>
  </si>
  <si>
    <t>Performance Comms</t>
  </si>
  <si>
    <t>Potholes</t>
  </si>
  <si>
    <t>Regulation 12(5)(f) Adversely affect the interests of the person who provided the information</t>
  </si>
  <si>
    <t>Data News</t>
  </si>
  <si>
    <t>Noise complaints</t>
  </si>
  <si>
    <t>Public Rights of Way (PROW) affecting Level Crossings</t>
  </si>
  <si>
    <t>South Bank Station Footbridge Replacement</t>
  </si>
  <si>
    <t>PMSI consulting</t>
  </si>
  <si>
    <t>Building control notices</t>
  </si>
  <si>
    <t>Lapsed</t>
  </si>
  <si>
    <t>CBRE</t>
  </si>
  <si>
    <t>Wall ownership correspondence</t>
  </si>
  <si>
    <t>Breach of planning notice</t>
  </si>
  <si>
    <t>Unadopted open spaces</t>
  </si>
  <si>
    <t>Paper and cardboard recycling</t>
  </si>
  <si>
    <t>Marine Parade, Saltburn</t>
  </si>
  <si>
    <t>Playground equipment condition, corrosion, and related incidents</t>
  </si>
  <si>
    <t>North Yorkshire Council</t>
  </si>
  <si>
    <t>Arborists and TPOs</t>
  </si>
  <si>
    <t>Apr</t>
  </si>
  <si>
    <t>Paddling pool in Redcar</t>
  </si>
  <si>
    <t>Food waste</t>
  </si>
  <si>
    <t>Road Guardian</t>
  </si>
  <si>
    <t>Section 56 Notices (Highways Act 1980) – Volume and Outcomes</t>
  </si>
  <si>
    <t>Stuart Wells</t>
  </si>
  <si>
    <t>Details of privately owned non-licensed groundwater abstractions</t>
  </si>
  <si>
    <t>Groundwise</t>
  </si>
  <si>
    <t>Up-to-Date list of utilities (Statutory Undertakers)</t>
  </si>
  <si>
    <t>Lithium-ion battery and vape-related fires and disposal</t>
  </si>
  <si>
    <t xml:space="preserve">Wooden poles </t>
  </si>
  <si>
    <t>Saltburn TRO</t>
  </si>
  <si>
    <t>HTA</t>
  </si>
  <si>
    <t>Recycling of plastic plant pots</t>
  </si>
  <si>
    <t>High street planters</t>
  </si>
  <si>
    <t>Waste Compliance and Enforcement for Short-Term &amp; Holiday Lets</t>
  </si>
  <si>
    <t>Pali Ltd</t>
  </si>
  <si>
    <t>Conservation areas</t>
  </si>
  <si>
    <t>Margrove Road</t>
  </si>
  <si>
    <t>Fat Katz</t>
  </si>
  <si>
    <t>BP stakes in Net Zero Teesside</t>
  </si>
  <si>
    <t>Roseberry Field</t>
  </si>
  <si>
    <t>Graffiti</t>
  </si>
  <si>
    <t>Asbestos waste</t>
  </si>
  <si>
    <t>Reported fuel leak</t>
  </si>
  <si>
    <t>Longbeck notice board</t>
  </si>
  <si>
    <t>Smoke drift</t>
  </si>
  <si>
    <t>Tees Valley Energy Recovery Facility</t>
  </si>
  <si>
    <t>Infotrack</t>
  </si>
  <si>
    <t>Proposed Road &amp; Traffic Schemes</t>
  </si>
  <si>
    <t>S38 roads</t>
  </si>
  <si>
    <t>Parliament</t>
  </si>
  <si>
    <t>Dixons Bank - pothole and repair information</t>
  </si>
  <si>
    <t>Local Plan</t>
  </si>
  <si>
    <t>Plus Reg 6 - Publicly available</t>
  </si>
  <si>
    <t>Babcock International</t>
  </si>
  <si>
    <t>Verge cutting A171</t>
  </si>
  <si>
    <t>Littered beaches</t>
  </si>
  <si>
    <t>Active Places</t>
  </si>
  <si>
    <t>Marshall Drive playing fields</t>
  </si>
  <si>
    <t>HBF</t>
  </si>
  <si>
    <t xml:space="preserve">S278 and S38 agreements </t>
  </si>
  <si>
    <t>Lookout Building, Redcar</t>
  </si>
  <si>
    <t>Manhole cover - Aldenham Road</t>
  </si>
  <si>
    <t>Play equipment - the Stray</t>
  </si>
  <si>
    <t>Contaminated land inspections</t>
  </si>
  <si>
    <t>Drains at Church Lane, Eston</t>
  </si>
  <si>
    <t>S278 and S38 schemes</t>
  </si>
  <si>
    <t>Live CPOs</t>
  </si>
  <si>
    <t>Electric charging infrastructure</t>
  </si>
  <si>
    <t>Asbestos - Harry Dack school</t>
  </si>
  <si>
    <t>MRF locations and recycling contamination test specifications</t>
  </si>
  <si>
    <t>Nalicom</t>
  </si>
  <si>
    <t>Total FOI's</t>
  </si>
  <si>
    <t>Review Request Date</t>
  </si>
  <si>
    <t>Review Completion Date - Day 20</t>
  </si>
  <si>
    <t>Outcome</t>
  </si>
  <si>
    <t>Comments/ Notes</t>
  </si>
  <si>
    <t>EIR-2526-0324</t>
  </si>
  <si>
    <t>Original response upheld</t>
  </si>
  <si>
    <t>Original response partially upheld</t>
  </si>
  <si>
    <t>Further information provided</t>
  </si>
  <si>
    <t>EIR-2526-0329</t>
  </si>
  <si>
    <t>Original response not upheld</t>
  </si>
  <si>
    <t>Freedom of Information</t>
  </si>
  <si>
    <t>Environmental Information Regulations</t>
  </si>
  <si>
    <t>Quarter 1</t>
  </si>
  <si>
    <t>Time Taken to Complete FOI</t>
  </si>
  <si>
    <t>Growth Enterprise &amp; Environment</t>
  </si>
  <si>
    <t>Total</t>
  </si>
  <si>
    <t>Time Taken to Complete EIR</t>
  </si>
  <si>
    <t>FOI's Completed within 5 working days</t>
  </si>
  <si>
    <t>EIR's Completed within 5 working days</t>
  </si>
  <si>
    <t>FOI's Completed between 5-10 working days</t>
  </si>
  <si>
    <t>EIR's Completed between 5-10 working days</t>
  </si>
  <si>
    <t>FOI's Completed between 10-20 working days</t>
  </si>
  <si>
    <t>EIR's Completed between 10-20 working days</t>
  </si>
  <si>
    <t>FOI's Completed outside of the 20 working days timeframe</t>
  </si>
  <si>
    <t>EIR's Completed outside of the 20 working days timeframe</t>
  </si>
  <si>
    <t>Completed FOI's</t>
  </si>
  <si>
    <t>Completed EIR's</t>
  </si>
  <si>
    <t>Elapsed FOI's</t>
  </si>
  <si>
    <t>Elapsed EIR's</t>
  </si>
  <si>
    <t>Open FOI's</t>
  </si>
  <si>
    <t>Open EIR's</t>
  </si>
  <si>
    <t>Total EIR's</t>
  </si>
  <si>
    <t>Average days taken to complete FOI</t>
  </si>
  <si>
    <t>Average days taken to complete EIR</t>
  </si>
  <si>
    <t>% of FOI's Completed within 20 working days</t>
  </si>
  <si>
    <t>% of EIR's Completed within 20 working days</t>
  </si>
  <si>
    <t>Key data collection</t>
  </si>
  <si>
    <t>Name of organisation:</t>
  </si>
  <si>
    <t>Redcar &amp; Cleveland Borough Council</t>
  </si>
  <si>
    <t>Date of most recent data collection:</t>
  </si>
  <si>
    <t xml:space="preserve">Data </t>
  </si>
  <si>
    <t>Total FOI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</si>
  <si>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</si>
  <si>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</si>
  <si>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</si>
  <si>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</si>
  <si>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</si>
  <si>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</si>
  <si>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</si>
  <si>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</si>
  <si>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</si>
  <si>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</si>
  <si>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</si>
  <si>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</si>
  <si>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r>
      <t xml:space="preserve">Total requests with a </t>
    </r>
    <r>
      <rPr>
        <sz val="12"/>
        <rFont val="Verdana"/>
        <family val="2"/>
      </rPr>
      <t>paused</t>
    </r>
    <r>
      <rPr>
        <sz val="12"/>
        <color theme="1"/>
        <rFont val="Verdana"/>
        <family val="2"/>
      </rPr>
      <t xml:space="preserve"> clock for fees notice</t>
    </r>
  </si>
  <si>
    <t>Additional data collection</t>
  </si>
  <si>
    <t>FOI Compliance rate</t>
  </si>
  <si>
    <t>Total EIR requests received</t>
  </si>
  <si>
    <t>Total of overdue requests</t>
  </si>
  <si>
    <t>Total of overdue requests over one month old at the end of the period.</t>
  </si>
  <si>
    <t>Total of overdue requests over three months old</t>
  </si>
  <si>
    <t>Total of overdue requests over six months old</t>
  </si>
  <si>
    <t>Total of overdue requests over nine months old</t>
  </si>
  <si>
    <t>Total of overdue requests over one year old</t>
  </si>
  <si>
    <t>Exemptions and exceptions applied</t>
  </si>
  <si>
    <t>See Exemptions and exceptions tab, please use the additional tables provided</t>
  </si>
  <si>
    <t>Total closed requests where information was withheld under the provision at section 12</t>
  </si>
  <si>
    <t>Total closed requests where information was withheld under the provision at section 14</t>
  </si>
  <si>
    <t>Total internal reviews closed</t>
  </si>
  <si>
    <t>Total internal reviews closed within code of practice and statutory timescales</t>
  </si>
  <si>
    <t>Total internal reviews closed outside code of practice and statutory timescales</t>
  </si>
  <si>
    <t>Total internal reviews closed and original decision upheld</t>
  </si>
  <si>
    <t>Total internal reviews closed and partially upheld</t>
  </si>
  <si>
    <t>Total internal reviews closed and decision overturned</t>
  </si>
  <si>
    <t>Total internal reviews open</t>
  </si>
  <si>
    <t>Exemptions and exceptions data collection</t>
  </si>
  <si>
    <t xml:space="preserve">Exemption </t>
  </si>
  <si>
    <t>Exception</t>
  </si>
  <si>
    <t>Section 21 - Information accessible by other means</t>
  </si>
  <si>
    <t>Regulation 12(4)(a) - Information not held</t>
  </si>
  <si>
    <t>Section 22 - Information Intended for Future Publication</t>
  </si>
  <si>
    <t>Section 22A - Research Information</t>
  </si>
  <si>
    <t>Regulation 12(4)(c) - Requests formulated in too general a manner</t>
  </si>
  <si>
    <t>Section 23 - National Security (Security Bodies)</t>
  </si>
  <si>
    <t>Regulation 12(4)(d) - Material in the course of completion, unfinished documents and incomplete data</t>
  </si>
  <si>
    <t>Section 24 - National Security</t>
  </si>
  <si>
    <t>Regulation 12(4)(e) - Internal communications</t>
  </si>
  <si>
    <t>Section 26 - Defence</t>
  </si>
  <si>
    <t>Regulation 12(5)(a) - International relations, defence, national security or public safety</t>
  </si>
  <si>
    <t>Section 27 - International Relations</t>
  </si>
  <si>
    <t>Regulation 12(5)(b) – The course of justice and inquiries exception</t>
  </si>
  <si>
    <t>Section 28 - Relations within the UK</t>
  </si>
  <si>
    <t>Regulation 12(5)(c) - Intellectual property rights</t>
  </si>
  <si>
    <t>Section 29 - The Economy</t>
  </si>
  <si>
    <t>Regulation 12(5)(d) - Confidentiality of proceedings</t>
  </si>
  <si>
    <t>Section 30 - Investigations and Proceedings Conducted by Public Authorities</t>
  </si>
  <si>
    <t>Regulation 12(5)(e) - Confidentiality of commercial or industrial information</t>
  </si>
  <si>
    <t>Section 31 - Law Enforcement</t>
  </si>
  <si>
    <t>Regulation 12(5)(f) - Interests of the person who provided the information to the public authority</t>
  </si>
  <si>
    <t>Section 32 - Court Records</t>
  </si>
  <si>
    <t>Regulation 12(5)(g) - Protection of the environment</t>
  </si>
  <si>
    <t>Section 33 - Audit Function</t>
  </si>
  <si>
    <t>Regulation 13 - Personal information</t>
  </si>
  <si>
    <t>Section 34 - Parliamentary Privilege</t>
  </si>
  <si>
    <t>Regulation 6(1)(b) - Already Publicly Available</t>
  </si>
  <si>
    <t>Section 35 - Formulation of government policy and Ministerial Communications</t>
  </si>
  <si>
    <t>Section 36 - Effective Conduct of Public Affairs</t>
  </si>
  <si>
    <t>Section 37 - Communications with the Royal Family and the granting of honours</t>
  </si>
  <si>
    <t>Section 38 - Health and Safety</t>
  </si>
  <si>
    <t>Section 39 - Environmental Information</t>
  </si>
  <si>
    <t>Section 40(1) - Personal Information of the requester</t>
  </si>
  <si>
    <t>Section 40(2) - Personal Information</t>
  </si>
  <si>
    <t>Section 41 - Information provided 'In Confidence'</t>
  </si>
  <si>
    <t>Section 42 - Legal Professional Privilege</t>
  </si>
  <si>
    <t>Section 43 - Commercial Interest</t>
  </si>
  <si>
    <t>Section 44 - Prohibitions on Disclosure</t>
  </si>
  <si>
    <t>HMOs in residential areas</t>
  </si>
  <si>
    <t>Rodent control impact on non-target species</t>
  </si>
  <si>
    <t>ITN</t>
  </si>
  <si>
    <t xml:space="preserve">Recycling  </t>
  </si>
  <si>
    <t>Young carers</t>
  </si>
  <si>
    <t>WCL</t>
  </si>
  <si>
    <t>Game Farm Inspections data</t>
  </si>
  <si>
    <t>Digital dictation system</t>
  </si>
  <si>
    <t>Care homes for older people, beds, waiting lists, fees and resident breakdowns</t>
  </si>
  <si>
    <t>Spending on external consultants</t>
  </si>
  <si>
    <t>2 Sec</t>
  </si>
  <si>
    <t>Core Concept Security Ltd</t>
  </si>
  <si>
    <t>Firswood Intelligence</t>
  </si>
  <si>
    <t>Software contracts (resident-services / CX / AI)</t>
  </si>
  <si>
    <t>Homecare Association</t>
  </si>
  <si>
    <t>Direct payments and personal assistants</t>
  </si>
  <si>
    <t>Jun</t>
  </si>
  <si>
    <t>Clean Up Britain</t>
  </si>
  <si>
    <t>Roadside Clutter</t>
  </si>
  <si>
    <t>Food waste liners</t>
  </si>
  <si>
    <t>Cost of emptying bins</t>
  </si>
  <si>
    <t>Business rates at Tees Works</t>
  </si>
  <si>
    <t xml:space="preserve">Pupil-facing educational technology expenditure </t>
  </si>
  <si>
    <t>Artwork owned by the council</t>
  </si>
  <si>
    <t>Porter Gunn</t>
  </si>
  <si>
    <t>S22 also applied</t>
  </si>
  <si>
    <t>Techno Gym</t>
  </si>
  <si>
    <t>Contact details</t>
  </si>
  <si>
    <t>FOI-2627-0030</t>
  </si>
  <si>
    <t>Dispersal powers</t>
  </si>
  <si>
    <t>Blue badge data</t>
  </si>
  <si>
    <t>Number 10 Interim</t>
  </si>
  <si>
    <t>Business Intelligence &amp; ICT</t>
  </si>
  <si>
    <t>Carbon offset contributions</t>
  </si>
  <si>
    <t>Licensed vehicles</t>
  </si>
  <si>
    <t>Bauer</t>
  </si>
  <si>
    <t>Spending on biscuits</t>
  </si>
  <si>
    <t>CPNs</t>
  </si>
  <si>
    <t>FOI-2627-0107</t>
  </si>
  <si>
    <t>Blue badges for motability vehicles</t>
  </si>
  <si>
    <t>Stradey Park Care Homes</t>
  </si>
  <si>
    <t>Adult Commissioning contact details</t>
  </si>
  <si>
    <t>Persistent absence</t>
  </si>
  <si>
    <t>Workplace smoking compliance</t>
  </si>
  <si>
    <t>Public Health Specialists - capacity and pay</t>
  </si>
  <si>
    <t>Drug Testing Safeguards in Substance Misuse Services</t>
  </si>
  <si>
    <t>Blue badges for adapted vehicles</t>
  </si>
  <si>
    <t>Clarity</t>
  </si>
  <si>
    <t>Workforce Spend and Workforce Supply Arrangements</t>
  </si>
  <si>
    <t>Bridge inspections</t>
  </si>
  <si>
    <t>Food hygiene report</t>
  </si>
  <si>
    <t>Blue badge - vehicle types</t>
  </si>
  <si>
    <t>Springgays Limited</t>
  </si>
  <si>
    <t>Section 106/Flatts Lane</t>
  </si>
  <si>
    <t>Trading standards fish seller complaints</t>
  </si>
  <si>
    <t>Planning applications</t>
  </si>
  <si>
    <t>Recycling</t>
  </si>
  <si>
    <t>Households with council tax arrears</t>
  </si>
  <si>
    <t>Intranet redesign / internal digital workplace project</t>
  </si>
  <si>
    <t>Dunsdale recycling centre</t>
  </si>
  <si>
    <t>Blue badge - nominated drivers</t>
  </si>
  <si>
    <t>Global</t>
  </si>
  <si>
    <t>Complaints, Challenges and Removal Requests Relating to Library Stock</t>
  </si>
  <si>
    <t>Class E planning applications</t>
  </si>
  <si>
    <t>Missing records</t>
  </si>
  <si>
    <t>EIR-2627-0030</t>
  </si>
  <si>
    <t>Primary school catchment areas</t>
  </si>
  <si>
    <t>Avenues North</t>
  </si>
  <si>
    <t>Tracking of 18–24 Year Olds Not in Education, Employment or Training</t>
  </si>
  <si>
    <t>NCCIS/NISS Data Fields and Suitability Recording</t>
  </si>
  <si>
    <t>Identification and Support for Young People “At Risk of NEET” (16–17 Year Olds)</t>
  </si>
  <si>
    <t>Distinctly PR</t>
  </si>
  <si>
    <t xml:space="preserve">Council tax spending </t>
  </si>
  <si>
    <t>On street disabled parking bays</t>
  </si>
  <si>
    <t>Haymarket</t>
  </si>
  <si>
    <t>Glyphosate and pesticide management</t>
  </si>
  <si>
    <t>Exempt Supported Housing Rent Levels for one Bedroom Flats</t>
  </si>
  <si>
    <t>Billion Media Limited</t>
  </si>
  <si>
    <t>MALD Research &amp; Development</t>
  </si>
  <si>
    <t>MALD Assessment tool</t>
  </si>
  <si>
    <t>Core Back-Office Software and ERP Systems</t>
  </si>
  <si>
    <t>Occupational Licences on Council Land at Saltburn</t>
  </si>
  <si>
    <t>EIR-2627-0200</t>
  </si>
  <si>
    <t>EIR-2627-0067</t>
  </si>
  <si>
    <t>Learning disabilities social care information</t>
  </si>
  <si>
    <t>Tees Valley Sanctuary funding</t>
  </si>
  <si>
    <t>Cabinet Member Allowances</t>
  </si>
  <si>
    <t>Project &amp; Programme management office</t>
  </si>
  <si>
    <t>Litter enforcement and use of private contractors</t>
  </si>
  <si>
    <t>RSPH</t>
  </si>
  <si>
    <t>Drinking water fountains and water refills</t>
  </si>
  <si>
    <t>Workforce training</t>
  </si>
  <si>
    <t>Vulnerable adults - extreme weather</t>
  </si>
  <si>
    <t>Teesside University</t>
  </si>
  <si>
    <t>AirBnB use</t>
  </si>
  <si>
    <t>20mph speed limits</t>
  </si>
  <si>
    <t>Specialist sensory provision</t>
  </si>
  <si>
    <t>Parking permits</t>
  </si>
  <si>
    <t>Plus regulation 13</t>
  </si>
  <si>
    <t>Assaults in school</t>
  </si>
  <si>
    <t>Stray dogs trust</t>
  </si>
  <si>
    <t>Stray dog survey</t>
  </si>
  <si>
    <t>Potholes compensation payments</t>
  </si>
  <si>
    <t>S12 exemption applied and S43 removed</t>
  </si>
  <si>
    <t>Opitma Consulting</t>
  </si>
  <si>
    <t>Abandoned vehicles</t>
  </si>
  <si>
    <t>DPG Law</t>
  </si>
  <si>
    <t xml:space="preserve">Further information provided </t>
  </si>
  <si>
    <t>Response provided date</t>
  </si>
  <si>
    <t>Response provided  within time scales?</t>
  </si>
  <si>
    <t>Data centres planning information held</t>
  </si>
  <si>
    <t>School absence prosecutions</t>
  </si>
  <si>
    <t>Phi Property Acquisitions Limited / Phi Capital Investments / SimplyPhi</t>
  </si>
  <si>
    <t>Cowbar 'stopping up' order</t>
  </si>
  <si>
    <t>FOI-2627-0222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</si>
</sst>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quot;FOI/2627/&quot;0000"/>
    <numFmt numFmtId="166" formatCode="&quot;EIR/2627/&quot;0000"/>
  </numFmts>
  <fonts count="18" x14ac:knownFonts="1">
    <font>
      <sz val="10"/>
      <name val="Arial"/>
    </font>
    <font>
      <sz val="8"/>
      <name val="Arial"/>
      <family val="2"/>
    </font>
    <font>
      <u/>
      <sz val="10"/>
      <color indexed="12"/>
      <name val="Arial"/>
      <family val="2"/>
    </font>
    <font>
      <b/>
      <sz val="12"/>
      <name val="Arial"/>
      <family val="2"/>
    </font>
    <font>
      <sz val="12"/>
      <name val="Arial"/>
      <family val="2"/>
    </font>
    <font>
      <sz val="10"/>
      <name val="Arial"/>
      <family val="2"/>
    </font>
    <font>
      <sz val="8"/>
      <name val="Arial"/>
      <family val="2"/>
    </font>
    <font>
      <sz val="12"/>
      <color theme="1"/>
      <name val="Arial"/>
      <family val="2"/>
    </font>
    <font>
      <sz val="12"/>
      <color theme="1"/>
      <name val="Verdana"/>
      <family val="2"/>
    </font>
    <font>
      <sz val="12"/>
      <name val="Verdana"/>
      <family val="2"/>
    </font>
    <font>
      <sz val="14"/>
      <color theme="0"/>
      <name val="Georgia"/>
      <family val="1"/>
    </font>
    <font>
      <u/>
      <sz val="16"/>
      <color theme="1"/>
      <name val="Georgia"/>
      <family val="1"/>
    </font>
    <font>
      <sz val="12"/>
      <color rgb="FF000000"/>
      <name val="Arial"/>
      <family val="2"/>
    </font>
    <font>
      <sz val="12"/>
      <color rgb="FF212529"/>
      <name val="Arial"/>
      <family val="2"/>
    </font>
    <font>
      <sz val="16"/>
      <color theme="1"/>
      <name val="Arial"/>
      <family val="2"/>
    </font>
    <font>
      <b/>
      <sz val="16"/>
      <color theme="1"/>
      <name val="Arial"/>
      <family val="2"/>
    </font>
    <font>
      <b/>
      <u/>
      <sz val="12"/>
      <color theme="10"/>
      <name val="Verdana"/>
      <family val="2"/>
    </font>
    <font>
      <b/>
      <u/>
      <sz val="16"/>
      <color theme="1"/>
      <name val="Georgia"/>
      <family val="1"/>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rgb="FFCCFFFF"/>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A3"/>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5" fillId="0" borderId="0"/>
  </cellStyleXfs>
  <cellXfs count="168">
    <xf numFmtId="0" fontId="0" fillId="0" borderId="0" xfId="0"/>
    <xf numFmtId="0" fontId="4" fillId="3" borderId="1" xfId="0" applyFont="1" applyFill="1" applyBorder="1" applyAlignment="1">
      <alignment wrapText="1"/>
    </xf>
    <xf numFmtId="0" fontId="4" fillId="0" borderId="1" xfId="0" applyFont="1" applyBorder="1"/>
    <xf numFmtId="0" fontId="4" fillId="6" borderId="1" xfId="0" applyFont="1" applyFill="1" applyBorder="1" applyAlignment="1">
      <alignment wrapText="1"/>
    </xf>
    <xf numFmtId="0" fontId="4" fillId="0" borderId="1" xfId="0" applyFont="1" applyBorder="1" applyAlignment="1">
      <alignment wrapText="1"/>
    </xf>
    <xf numFmtId="14" fontId="4" fillId="4" borderId="1" xfId="0" applyNumberFormat="1" applyFont="1" applyFill="1" applyBorder="1" applyAlignment="1">
      <alignment wrapText="1"/>
    </xf>
    <xf numFmtId="0" fontId="4" fillId="6" borderId="1" xfId="0" applyFont="1" applyFill="1" applyBorder="1"/>
    <xf numFmtId="0" fontId="3" fillId="0" borderId="1" xfId="0" applyFont="1" applyBorder="1"/>
    <xf numFmtId="0" fontId="4" fillId="5" borderId="1" xfId="0" applyFont="1" applyFill="1" applyBorder="1" applyAlignment="1">
      <alignment wrapText="1"/>
    </xf>
    <xf numFmtId="14" fontId="4" fillId="0" borderId="1" xfId="0" applyNumberFormat="1" applyFont="1" applyBorder="1" applyAlignment="1">
      <alignment wrapText="1"/>
    </xf>
    <xf numFmtId="0" fontId="0" fillId="8" borderId="0" xfId="0" applyFill="1"/>
    <xf numFmtId="0" fontId="11" fillId="8" borderId="0" xfId="0" applyFont="1" applyFill="1" applyAlignment="1">
      <alignment vertical="center" wrapText="1"/>
    </xf>
    <xf numFmtId="0" fontId="0" fillId="8" borderId="0" xfId="0" applyFill="1" applyAlignment="1">
      <alignment vertical="center"/>
    </xf>
    <xf numFmtId="0" fontId="11" fillId="8" borderId="0" xfId="0" applyFont="1" applyFill="1" applyAlignment="1">
      <alignment horizontal="center" vertical="center" wrapText="1"/>
    </xf>
    <xf numFmtId="0" fontId="10" fillId="8" borderId="0" xfId="0" applyFont="1" applyFill="1" applyAlignment="1">
      <alignment horizontal="center" vertical="center" wrapText="1"/>
    </xf>
    <xf numFmtId="0" fontId="8" fillId="8" borderId="0" xfId="0" applyFont="1" applyFill="1" applyAlignment="1">
      <alignment vertical="center" wrapText="1"/>
    </xf>
    <xf numFmtId="1" fontId="8" fillId="8" borderId="0" xfId="0" applyNumberFormat="1" applyFont="1" applyFill="1" applyAlignment="1">
      <alignment vertical="center"/>
    </xf>
    <xf numFmtId="0" fontId="0" fillId="8" borderId="0" xfId="0" applyFill="1" applyAlignment="1">
      <alignment vertical="center" wrapText="1"/>
    </xf>
    <xf numFmtId="0" fontId="8" fillId="8" borderId="0" xfId="0" applyFont="1" applyFill="1" applyAlignment="1">
      <alignment horizontal="center" vertical="center" wrapText="1"/>
    </xf>
    <xf numFmtId="0" fontId="0" fillId="8" borderId="0" xfId="0" applyFill="1" applyAlignment="1">
      <alignment horizontal="left" vertical="center" wrapText="1"/>
    </xf>
    <xf numFmtId="0" fontId="0" fillId="8" borderId="0" xfId="0" applyFill="1" applyAlignment="1">
      <alignment wrapText="1"/>
    </xf>
    <xf numFmtId="0" fontId="8" fillId="8" borderId="16" xfId="0" applyFont="1" applyFill="1" applyBorder="1" applyAlignment="1">
      <alignment vertical="center" wrapText="1"/>
    </xf>
    <xf numFmtId="1" fontId="9" fillId="8" borderId="16" xfId="0" applyNumberFormat="1" applyFont="1" applyFill="1" applyBorder="1" applyAlignment="1">
      <alignment horizontal="center" vertical="center"/>
    </xf>
    <xf numFmtId="14" fontId="4" fillId="0" borderId="1" xfId="0" applyNumberFormat="1" applyFont="1" applyBorder="1"/>
    <xf numFmtId="164" fontId="4" fillId="4" borderId="1" xfId="0" applyNumberFormat="1" applyFont="1" applyFill="1" applyBorder="1" applyAlignment="1">
      <alignment wrapText="1"/>
    </xf>
    <xf numFmtId="10" fontId="3" fillId="0" borderId="1" xfId="0" applyNumberFormat="1" applyFont="1" applyBorder="1" applyAlignment="1">
      <alignment wrapText="1"/>
    </xf>
    <xf numFmtId="164" fontId="4" fillId="0" borderId="1" xfId="0" applyNumberFormat="1" applyFont="1" applyBorder="1" applyAlignment="1">
      <alignment wrapText="1"/>
    </xf>
    <xf numFmtId="10" fontId="0" fillId="8" borderId="0" xfId="0" applyNumberFormat="1" applyFill="1" applyAlignment="1">
      <alignment vertical="center"/>
    </xf>
    <xf numFmtId="10" fontId="10" fillId="8" borderId="0" xfId="0" applyNumberFormat="1" applyFont="1" applyFill="1" applyAlignment="1">
      <alignment horizontal="center" vertical="center" wrapText="1"/>
    </xf>
    <xf numFmtId="165" fontId="4" fillId="0" borderId="1" xfId="0" applyNumberFormat="1" applyFont="1" applyBorder="1" applyAlignment="1">
      <alignment horizontal="left" wrapText="1"/>
    </xf>
    <xf numFmtId="0" fontId="3" fillId="0" borderId="1" xfId="0" applyFont="1" applyBorder="1" applyAlignment="1">
      <alignment wrapText="1"/>
    </xf>
    <xf numFmtId="165" fontId="3" fillId="10" borderId="1" xfId="0" applyNumberFormat="1" applyFont="1" applyFill="1" applyBorder="1" applyAlignment="1">
      <alignment horizontal="left" wrapText="1"/>
    </xf>
    <xf numFmtId="0" fontId="3" fillId="10" borderId="1" xfId="0" applyFont="1" applyFill="1" applyBorder="1" applyAlignment="1">
      <alignment wrapText="1"/>
    </xf>
    <xf numFmtId="164" fontId="3" fillId="10" borderId="1" xfId="0" applyNumberFormat="1" applyFont="1" applyFill="1" applyBorder="1" applyAlignment="1">
      <alignment wrapText="1"/>
    </xf>
    <xf numFmtId="14" fontId="3" fillId="10" borderId="1" xfId="0" applyNumberFormat="1" applyFont="1" applyFill="1" applyBorder="1" applyAlignment="1">
      <alignment wrapText="1"/>
    </xf>
    <xf numFmtId="164" fontId="4" fillId="0" borderId="1" xfId="0" applyNumberFormat="1" applyFont="1" applyBorder="1" applyAlignment="1">
      <alignment horizontal="left" wrapText="1"/>
    </xf>
    <xf numFmtId="1" fontId="4" fillId="0" borderId="1" xfId="0" applyNumberFormat="1" applyFont="1" applyBorder="1" applyAlignment="1">
      <alignment wrapText="1"/>
    </xf>
    <xf numFmtId="0" fontId="3" fillId="0" borderId="1" xfId="0" applyFont="1" applyBorder="1" applyAlignment="1">
      <alignment horizontal="left" wrapText="1"/>
    </xf>
    <xf numFmtId="0" fontId="4" fillId="0" borderId="1" xfId="0" applyFont="1" applyBorder="1" applyAlignment="1">
      <alignment horizontal="left"/>
    </xf>
    <xf numFmtId="166" fontId="4" fillId="0" borderId="1" xfId="0" applyNumberFormat="1" applyFont="1" applyBorder="1" applyAlignment="1">
      <alignment horizontal="left" wrapText="1"/>
    </xf>
    <xf numFmtId="0" fontId="4" fillId="0" borderId="1" xfId="0" applyFont="1" applyBorder="1" applyAlignment="1">
      <alignment horizontal="left" wrapText="1"/>
    </xf>
    <xf numFmtId="14" fontId="4" fillId="0" borderId="1" xfId="0" applyNumberFormat="1" applyFont="1" applyBorder="1" applyAlignment="1">
      <alignment horizontal="left" wrapText="1"/>
    </xf>
    <xf numFmtId="0" fontId="3" fillId="0" borderId="1" xfId="0" applyFont="1" applyBorder="1" applyAlignment="1">
      <alignment horizontal="left"/>
    </xf>
    <xf numFmtId="10" fontId="3" fillId="0" borderId="1" xfId="0" applyNumberFormat="1" applyFont="1" applyBorder="1" applyAlignment="1">
      <alignment horizontal="left"/>
    </xf>
    <xf numFmtId="49" fontId="4" fillId="0" borderId="1" xfId="0" applyNumberFormat="1" applyFont="1" applyBorder="1" applyAlignment="1">
      <alignment horizontal="left" wrapText="1"/>
    </xf>
    <xf numFmtId="49" fontId="4" fillId="0" borderId="1" xfId="0" applyNumberFormat="1" applyFont="1" applyBorder="1" applyAlignment="1">
      <alignment horizontal="left"/>
    </xf>
    <xf numFmtId="166" fontId="4" fillId="0" borderId="1" xfId="0" applyNumberFormat="1" applyFont="1" applyBorder="1" applyAlignment="1">
      <alignment horizontal="left"/>
    </xf>
    <xf numFmtId="166" fontId="3" fillId="10" borderId="1" xfId="0" applyNumberFormat="1" applyFont="1" applyFill="1" applyBorder="1" applyAlignment="1">
      <alignment horizontal="left" wrapText="1"/>
    </xf>
    <xf numFmtId="0" fontId="3" fillId="10" borderId="1" xfId="0" applyFont="1" applyFill="1" applyBorder="1" applyAlignment="1">
      <alignment horizontal="left" wrapText="1"/>
    </xf>
    <xf numFmtId="49" fontId="3" fillId="10" borderId="1" xfId="0" applyNumberFormat="1" applyFont="1" applyFill="1" applyBorder="1" applyAlignment="1">
      <alignment horizontal="left" wrapText="1"/>
    </xf>
    <xf numFmtId="0" fontId="4" fillId="8" borderId="0" xfId="0" applyFont="1" applyFill="1"/>
    <xf numFmtId="0" fontId="8" fillId="9" borderId="11" xfId="0" applyFont="1" applyFill="1" applyBorder="1" applyAlignment="1">
      <alignment vertical="center" wrapText="1"/>
    </xf>
    <xf numFmtId="1" fontId="8" fillId="9" borderId="1" xfId="0" applyNumberFormat="1" applyFont="1" applyFill="1" applyBorder="1" applyAlignment="1">
      <alignment horizontal="center" vertical="center" wrapText="1"/>
    </xf>
    <xf numFmtId="1" fontId="9" fillId="9" borderId="1" xfId="0" applyNumberFormat="1" applyFont="1" applyFill="1" applyBorder="1" applyAlignment="1" applyProtection="1">
      <alignment horizontal="center" vertical="center" wrapText="1"/>
      <protection locked="0"/>
    </xf>
    <xf numFmtId="0" fontId="9" fillId="9" borderId="11" xfId="0" applyFont="1" applyFill="1" applyBorder="1" applyAlignment="1">
      <alignment vertical="center" wrapText="1"/>
    </xf>
    <xf numFmtId="1" fontId="8" fillId="9" borderId="1" xfId="0" applyNumberFormat="1" applyFont="1" applyFill="1" applyBorder="1" applyAlignment="1" applyProtection="1">
      <alignment horizontal="center" vertical="center" wrapText="1"/>
      <protection locked="0"/>
    </xf>
    <xf numFmtId="1" fontId="9" fillId="9" borderId="1" xfId="0" applyNumberFormat="1" applyFont="1" applyFill="1" applyBorder="1" applyAlignment="1">
      <alignment horizontal="center" vertical="center" wrapText="1"/>
    </xf>
    <xf numFmtId="0" fontId="8" fillId="9" borderId="13" xfId="0" applyFont="1" applyFill="1" applyBorder="1" applyAlignment="1">
      <alignment vertical="center" wrapText="1"/>
    </xf>
    <xf numFmtId="1" fontId="9" fillId="9" borderId="14" xfId="0" applyNumberFormat="1" applyFont="1" applyFill="1" applyBorder="1" applyAlignment="1" applyProtection="1">
      <alignment horizontal="center" vertical="center" wrapText="1"/>
      <protection locked="0"/>
    </xf>
    <xf numFmtId="0" fontId="7" fillId="9" borderId="11" xfId="0" applyFont="1" applyFill="1" applyBorder="1" applyAlignment="1">
      <alignment vertical="center" wrapText="1"/>
    </xf>
    <xf numFmtId="10" fontId="7" fillId="9" borderId="1" xfId="0" applyNumberFormat="1" applyFont="1" applyFill="1" applyBorder="1" applyAlignment="1">
      <alignment horizontal="center" vertical="center" wrapText="1"/>
    </xf>
    <xf numFmtId="1" fontId="7" fillId="9" borderId="1" xfId="0" applyNumberFormat="1" applyFont="1" applyFill="1" applyBorder="1" applyAlignment="1">
      <alignment horizontal="center" vertical="center" wrapText="1"/>
    </xf>
    <xf numFmtId="1" fontId="4" fillId="9" borderId="1" xfId="0" applyNumberFormat="1" applyFont="1" applyFill="1" applyBorder="1" applyAlignment="1">
      <alignment horizontal="center" vertical="center" wrapText="1"/>
    </xf>
    <xf numFmtId="0" fontId="4" fillId="9" borderId="11" xfId="0" applyFont="1" applyFill="1" applyBorder="1" applyAlignment="1">
      <alignment vertical="center" wrapText="1"/>
    </xf>
    <xf numFmtId="1" fontId="4" fillId="9" borderId="0" xfId="0" applyNumberFormat="1" applyFont="1" applyFill="1" applyAlignment="1">
      <alignment horizontal="center" vertical="center"/>
    </xf>
    <xf numFmtId="1" fontId="4" fillId="9" borderId="1" xfId="0" applyNumberFormat="1" applyFont="1" applyFill="1" applyBorder="1" applyAlignment="1">
      <alignment horizontal="center" vertical="center"/>
    </xf>
    <xf numFmtId="0" fontId="7" fillId="9" borderId="13" xfId="0" applyFont="1" applyFill="1" applyBorder="1" applyAlignment="1">
      <alignment vertical="center" wrapText="1"/>
    </xf>
    <xf numFmtId="1" fontId="4" fillId="9" borderId="14" xfId="0" applyNumberFormat="1" applyFont="1" applyFill="1" applyBorder="1" applyAlignment="1">
      <alignment horizontal="center" vertical="center" wrapText="1"/>
    </xf>
    <xf numFmtId="0" fontId="3" fillId="8" borderId="1" xfId="1" applyFont="1" applyFill="1" applyBorder="1" applyAlignment="1" applyProtection="1">
      <alignment horizontal="center" vertical="center" wrapText="1"/>
    </xf>
    <xf numFmtId="0" fontId="16" fillId="8" borderId="0" xfId="1" applyFont="1" applyFill="1" applyAlignment="1" applyProtection="1">
      <alignment horizontal="center" vertical="center" wrapText="1"/>
    </xf>
    <xf numFmtId="0" fontId="3" fillId="8" borderId="0" xfId="0" applyFont="1" applyFill="1"/>
    <xf numFmtId="0" fontId="17" fillId="8" borderId="0" xfId="0" applyFont="1" applyFill="1" applyAlignment="1">
      <alignment horizontal="center" vertical="center" wrapText="1"/>
    </xf>
    <xf numFmtId="0" fontId="4" fillId="8" borderId="0" xfId="0" applyFont="1" applyFill="1" applyAlignment="1">
      <alignment vertical="center"/>
    </xf>
    <xf numFmtId="0" fontId="4" fillId="8" borderId="0" xfId="0" applyFont="1" applyFill="1" applyAlignment="1">
      <alignment wrapText="1"/>
    </xf>
    <xf numFmtId="0" fontId="7" fillId="9" borderId="11" xfId="0" applyFont="1" applyFill="1" applyBorder="1" applyAlignment="1">
      <alignment horizontal="left" vertical="center" wrapText="1"/>
    </xf>
    <xf numFmtId="0" fontId="4" fillId="9" borderId="1" xfId="0" applyFont="1" applyFill="1" applyBorder="1" applyAlignment="1">
      <alignment horizontal="center" vertical="center"/>
    </xf>
    <xf numFmtId="0" fontId="4" fillId="9" borderId="12" xfId="0" applyFont="1" applyFill="1" applyBorder="1" applyAlignment="1">
      <alignment horizontal="center" vertical="center"/>
    </xf>
    <xf numFmtId="0" fontId="7" fillId="9" borderId="13" xfId="0" applyFont="1" applyFill="1" applyBorder="1" applyAlignment="1">
      <alignment horizontal="left" vertical="center" wrapText="1"/>
    </xf>
    <xf numFmtId="0" fontId="4" fillId="9" borderId="14" xfId="0" applyFont="1" applyFill="1" applyBorder="1" applyAlignment="1">
      <alignment horizontal="center" vertical="center"/>
    </xf>
    <xf numFmtId="0" fontId="4" fillId="9" borderId="17" xfId="0" applyFont="1" applyFill="1" applyBorder="1" applyAlignment="1">
      <alignment vertical="center" wrapText="1"/>
    </xf>
    <xf numFmtId="1" fontId="4" fillId="9" borderId="18" xfId="0" applyNumberFormat="1" applyFont="1" applyFill="1" applyBorder="1" applyAlignment="1">
      <alignment horizontal="center" vertical="center"/>
    </xf>
    <xf numFmtId="0" fontId="4" fillId="8" borderId="0" xfId="0" applyFont="1" applyFill="1" applyAlignment="1">
      <alignment vertical="center" wrapText="1"/>
    </xf>
    <xf numFmtId="0" fontId="4" fillId="0" borderId="0" xfId="0" applyFont="1" applyAlignment="1">
      <alignment wrapText="1"/>
    </xf>
    <xf numFmtId="0" fontId="4" fillId="0" borderId="0" xfId="0" applyFont="1"/>
    <xf numFmtId="0" fontId="7" fillId="8" borderId="0" xfId="0" applyFont="1" applyFill="1" applyAlignment="1">
      <alignment horizontal="center" vertical="center" wrapText="1"/>
    </xf>
    <xf numFmtId="0" fontId="4" fillId="10" borderId="6" xfId="0" applyFont="1" applyFill="1" applyBorder="1" applyAlignment="1">
      <alignment horizontal="center" vertical="center" wrapText="1"/>
    </xf>
    <xf numFmtId="0" fontId="4" fillId="10" borderId="24" xfId="0" applyFont="1" applyFill="1" applyBorder="1" applyAlignment="1">
      <alignment horizontal="center" vertical="center" wrapText="1"/>
    </xf>
    <xf numFmtId="0" fontId="4" fillId="10" borderId="29" xfId="0" applyFont="1" applyFill="1" applyBorder="1" applyAlignment="1">
      <alignment horizontal="center" vertical="center" wrapText="1"/>
    </xf>
    <xf numFmtId="0" fontId="4" fillId="10" borderId="21" xfId="0" applyFont="1" applyFill="1" applyBorder="1" applyAlignment="1">
      <alignment horizontal="center" vertical="center" wrapText="1"/>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7" fillId="9" borderId="22" xfId="0" applyFont="1" applyFill="1" applyBorder="1" applyAlignment="1">
      <alignment horizontal="left" vertical="center" wrapText="1"/>
    </xf>
    <xf numFmtId="0" fontId="4" fillId="9" borderId="8"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31" xfId="0" applyFont="1" applyFill="1" applyBorder="1" applyAlignment="1">
      <alignment horizontal="center" vertical="center"/>
    </xf>
    <xf numFmtId="0" fontId="7" fillId="9" borderId="19" xfId="0" applyFont="1" applyFill="1" applyBorder="1" applyAlignment="1">
      <alignment horizontal="left" vertical="center" wrapText="1"/>
    </xf>
    <xf numFmtId="0" fontId="4" fillId="9" borderId="4" xfId="0" applyFont="1" applyFill="1" applyBorder="1" applyAlignment="1">
      <alignment horizontal="center" vertical="center"/>
    </xf>
    <xf numFmtId="2" fontId="4" fillId="9" borderId="4" xfId="0" applyNumberFormat="1" applyFont="1" applyFill="1" applyBorder="1" applyAlignment="1">
      <alignment horizontal="center" vertical="center"/>
    </xf>
    <xf numFmtId="2" fontId="4" fillId="9" borderId="1" xfId="0" applyNumberFormat="1" applyFont="1" applyFill="1" applyBorder="1" applyAlignment="1">
      <alignment horizontal="center" vertical="center"/>
    </xf>
    <xf numFmtId="2" fontId="4" fillId="9" borderId="30" xfId="0" applyNumberFormat="1" applyFont="1" applyFill="1" applyBorder="1" applyAlignment="1">
      <alignment horizontal="center" vertical="center"/>
    </xf>
    <xf numFmtId="0" fontId="7" fillId="9" borderId="27" xfId="0" applyFont="1" applyFill="1" applyBorder="1" applyAlignment="1">
      <alignment horizontal="left" vertical="center" wrapText="1"/>
    </xf>
    <xf numFmtId="9" fontId="4" fillId="9" borderId="28" xfId="0" applyNumberFormat="1" applyFont="1" applyFill="1" applyBorder="1" applyAlignment="1">
      <alignment horizontal="center" vertical="center"/>
    </xf>
    <xf numFmtId="9" fontId="4" fillId="9" borderId="14" xfId="0" applyNumberFormat="1" applyFont="1" applyFill="1" applyBorder="1" applyAlignment="1">
      <alignment horizontal="center" vertical="center"/>
    </xf>
    <xf numFmtId="9" fontId="4" fillId="9" borderId="25" xfId="0" applyNumberFormat="1" applyFont="1" applyFill="1" applyBorder="1" applyAlignment="1">
      <alignment horizontal="center" vertical="center"/>
    </xf>
    <xf numFmtId="9" fontId="4" fillId="9" borderId="27" xfId="0" applyNumberFormat="1" applyFont="1" applyFill="1" applyBorder="1" applyAlignment="1">
      <alignment horizontal="center" vertical="center"/>
    </xf>
    <xf numFmtId="0" fontId="4" fillId="9" borderId="26" xfId="0" applyFont="1" applyFill="1" applyBorder="1" applyAlignment="1">
      <alignment horizontal="center" vertical="center"/>
    </xf>
    <xf numFmtId="0" fontId="4" fillId="9" borderId="20" xfId="0" applyFont="1" applyFill="1" applyBorder="1" applyAlignment="1">
      <alignment horizontal="center" vertical="center"/>
    </xf>
    <xf numFmtId="0" fontId="4" fillId="9" borderId="19" xfId="0" applyFont="1" applyFill="1" applyBorder="1" applyAlignment="1">
      <alignment horizontal="center" vertical="center"/>
    </xf>
    <xf numFmtId="2" fontId="4" fillId="9" borderId="19" xfId="0" applyNumberFormat="1" applyFont="1" applyFill="1" applyBorder="1" applyAlignment="1">
      <alignment horizontal="center" vertical="center"/>
    </xf>
    <xf numFmtId="0" fontId="4" fillId="9" borderId="23" xfId="0" applyFont="1" applyFill="1" applyBorder="1" applyAlignment="1">
      <alignment horizontal="center" vertical="center"/>
    </xf>
    <xf numFmtId="0" fontId="4" fillId="9" borderId="2" xfId="0" applyFont="1" applyFill="1" applyBorder="1" applyAlignment="1">
      <alignment horizontal="center" vertical="center"/>
    </xf>
    <xf numFmtId="2" fontId="4" fillId="9" borderId="2" xfId="0" applyNumberFormat="1" applyFont="1" applyFill="1" applyBorder="1" applyAlignment="1">
      <alignment horizontal="center" vertical="center"/>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10" xfId="0" applyFont="1" applyFill="1" applyBorder="1" applyAlignment="1">
      <alignment horizontal="center" vertical="center"/>
    </xf>
    <xf numFmtId="0" fontId="3" fillId="10" borderId="9" xfId="0" applyFont="1" applyFill="1" applyBorder="1" applyAlignment="1">
      <alignment horizontal="center" vertical="center"/>
    </xf>
    <xf numFmtId="0" fontId="4" fillId="11" borderId="1" xfId="0" applyFont="1" applyFill="1" applyBorder="1"/>
    <xf numFmtId="0" fontId="4" fillId="11" borderId="1" xfId="0" applyFont="1" applyFill="1" applyBorder="1" applyAlignment="1">
      <alignment wrapText="1"/>
    </xf>
    <xf numFmtId="165" fontId="4" fillId="12" borderId="1" xfId="0" applyNumberFormat="1" applyFont="1" applyFill="1" applyBorder="1" applyAlignment="1">
      <alignment horizontal="left" wrapText="1"/>
    </xf>
    <xf numFmtId="0" fontId="4" fillId="12" borderId="1" xfId="0" applyFont="1" applyFill="1" applyBorder="1" applyAlignment="1">
      <alignment wrapText="1"/>
    </xf>
    <xf numFmtId="164" fontId="4" fillId="12" borderId="1" xfId="0" applyNumberFormat="1" applyFont="1" applyFill="1" applyBorder="1" applyAlignment="1">
      <alignment wrapText="1"/>
    </xf>
    <xf numFmtId="164" fontId="4" fillId="12" borderId="1" xfId="0" applyNumberFormat="1" applyFont="1" applyFill="1" applyBorder="1" applyAlignment="1">
      <alignment horizontal="left" wrapText="1"/>
    </xf>
    <xf numFmtId="14" fontId="4" fillId="12" borderId="1" xfId="0" applyNumberFormat="1" applyFont="1" applyFill="1" applyBorder="1" applyAlignment="1">
      <alignment wrapText="1"/>
    </xf>
    <xf numFmtId="1" fontId="4" fillId="12" borderId="1" xfId="0" applyNumberFormat="1" applyFont="1" applyFill="1" applyBorder="1" applyAlignment="1">
      <alignment wrapText="1"/>
    </xf>
    <xf numFmtId="0" fontId="4" fillId="12" borderId="1" xfId="0" applyFont="1" applyFill="1" applyBorder="1"/>
    <xf numFmtId="14" fontId="7" fillId="12" borderId="1" xfId="0" applyNumberFormat="1" applyFont="1" applyFill="1" applyBorder="1" applyAlignment="1">
      <alignment wrapText="1"/>
    </xf>
    <xf numFmtId="0" fontId="3" fillId="12" borderId="1" xfId="0" applyFont="1" applyFill="1" applyBorder="1"/>
    <xf numFmtId="0" fontId="12" fillId="12" borderId="0" xfId="0" applyFont="1" applyFill="1"/>
    <xf numFmtId="0" fontId="12" fillId="12" borderId="1" xfId="0" applyFont="1" applyFill="1" applyBorder="1"/>
    <xf numFmtId="0" fontId="4" fillId="12" borderId="0" xfId="0" applyFont="1" applyFill="1"/>
    <xf numFmtId="0" fontId="4" fillId="12" borderId="1" xfId="0" quotePrefix="1" applyFont="1" applyFill="1" applyBorder="1" applyAlignment="1">
      <alignment wrapText="1"/>
    </xf>
    <xf numFmtId="0" fontId="4" fillId="12" borderId="1" xfId="0" applyFont="1" applyFill="1" applyBorder="1" applyAlignment="1">
      <alignment horizontal="left" vertical="top" wrapText="1"/>
    </xf>
    <xf numFmtId="0" fontId="4" fillId="12" borderId="1" xfId="0" applyFont="1" applyFill="1" applyBorder="1" applyAlignment="1">
      <alignment horizontal="left" wrapText="1"/>
    </xf>
    <xf numFmtId="0" fontId="5" fillId="12" borderId="1" xfId="0" applyFont="1" applyFill="1" applyBorder="1" applyAlignment="1">
      <alignment wrapText="1"/>
    </xf>
    <xf numFmtId="0" fontId="7" fillId="12" borderId="1" xfId="0" applyFont="1" applyFill="1" applyBorder="1" applyAlignment="1">
      <alignment wrapText="1"/>
    </xf>
    <xf numFmtId="166" fontId="4" fillId="12" borderId="1" xfId="0" applyNumberFormat="1" applyFont="1" applyFill="1" applyBorder="1" applyAlignment="1">
      <alignment horizontal="left" wrapText="1"/>
    </xf>
    <xf numFmtId="14" fontId="4" fillId="12" borderId="1" xfId="0" applyNumberFormat="1" applyFont="1" applyFill="1" applyBorder="1" applyAlignment="1">
      <alignment horizontal="left" wrapText="1"/>
    </xf>
    <xf numFmtId="49" fontId="4" fillId="12" borderId="1" xfId="0" applyNumberFormat="1" applyFont="1" applyFill="1" applyBorder="1" applyAlignment="1">
      <alignment horizontal="left" wrapText="1"/>
    </xf>
    <xf numFmtId="49" fontId="4" fillId="12" borderId="1" xfId="0" applyNumberFormat="1" applyFont="1" applyFill="1" applyBorder="1" applyAlignment="1">
      <alignment horizontal="left"/>
    </xf>
    <xf numFmtId="0" fontId="4" fillId="12" borderId="1" xfId="0" applyFont="1" applyFill="1" applyBorder="1" applyAlignment="1">
      <alignment horizontal="left"/>
    </xf>
    <xf numFmtId="49" fontId="5" fillId="9" borderId="3" xfId="0" applyNumberFormat="1" applyFont="1" applyFill="1" applyBorder="1" applyAlignment="1">
      <alignment wrapText="1"/>
    </xf>
    <xf numFmtId="14" fontId="5" fillId="9" borderId="3" xfId="0" applyNumberFormat="1" applyFont="1" applyFill="1" applyBorder="1" applyAlignment="1">
      <alignment wrapText="1"/>
    </xf>
    <xf numFmtId="164" fontId="0" fillId="0" borderId="0" xfId="0" applyNumberFormat="1"/>
    <xf numFmtId="164" fontId="4" fillId="12" borderId="1" xfId="0" applyNumberFormat="1" applyFont="1" applyFill="1" applyBorder="1" applyAlignment="1">
      <alignment horizontal="right" wrapText="1"/>
    </xf>
    <xf numFmtId="0" fontId="13" fillId="12" borderId="0" xfId="0" applyFont="1" applyFill="1"/>
    <xf numFmtId="0" fontId="4" fillId="12" borderId="0" xfId="0" applyFont="1" applyFill="1" applyAlignment="1">
      <alignment wrapText="1"/>
    </xf>
    <xf numFmtId="0" fontId="14" fillId="8" borderId="0" xfId="0" applyFont="1" applyFill="1" applyAlignment="1">
      <alignment horizontal="left" vertical="center" wrapText="1"/>
    </xf>
    <xf numFmtId="0" fontId="3" fillId="8" borderId="2" xfId="1" applyFont="1" applyFill="1" applyBorder="1" applyAlignment="1" applyProtection="1">
      <alignment horizontal="center" vertical="center" wrapText="1"/>
    </xf>
    <xf numFmtId="0" fontId="3" fillId="8" borderId="7" xfId="1" applyFont="1" applyFill="1" applyBorder="1" applyAlignment="1" applyProtection="1">
      <alignment horizontal="center" vertical="center" wrapText="1"/>
    </xf>
    <xf numFmtId="0" fontId="3" fillId="8" borderId="4" xfId="1" applyFont="1" applyFill="1" applyBorder="1" applyAlignment="1" applyProtection="1">
      <alignment horizontal="center" vertical="center" wrapText="1"/>
    </xf>
    <xf numFmtId="14" fontId="3" fillId="8" borderId="1" xfId="1" applyNumberFormat="1" applyFont="1" applyFill="1" applyBorder="1" applyAlignment="1" applyProtection="1">
      <alignment horizontal="center" vertical="center" wrapText="1"/>
    </xf>
    <xf numFmtId="0" fontId="3" fillId="8" borderId="1" xfId="1" applyFont="1" applyFill="1" applyBorder="1" applyAlignment="1" applyProtection="1">
      <alignment horizontal="center" vertical="center" wrapText="1"/>
    </xf>
    <xf numFmtId="0" fontId="3" fillId="3" borderId="1" xfId="0" applyFont="1" applyFill="1" applyBorder="1" applyAlignment="1">
      <alignment wrapText="1"/>
    </xf>
    <xf numFmtId="0" fontId="4" fillId="0" borderId="1" xfId="0" applyFont="1" applyBorder="1" applyAlignment="1">
      <alignment wrapText="1"/>
    </xf>
    <xf numFmtId="0" fontId="4" fillId="3" borderId="1" xfId="0" applyFont="1" applyFill="1" applyBorder="1" applyAlignment="1">
      <alignment wrapText="1"/>
    </xf>
    <xf numFmtId="0" fontId="3" fillId="7" borderId="1" xfId="0" applyFont="1" applyFill="1" applyBorder="1" applyAlignment="1">
      <alignment wrapText="1"/>
    </xf>
    <xf numFmtId="0" fontId="3" fillId="2" borderId="1" xfId="0" applyFont="1" applyFill="1" applyBorder="1" applyAlignment="1">
      <alignment wrapText="1"/>
    </xf>
    <xf numFmtId="0" fontId="4" fillId="2" borderId="1" xfId="0" applyFont="1" applyFill="1" applyBorder="1" applyAlignment="1">
      <alignment wrapText="1"/>
    </xf>
    <xf numFmtId="0" fontId="3" fillId="7" borderId="1" xfId="0" applyFont="1" applyFill="1" applyBorder="1"/>
    <xf numFmtId="0" fontId="3" fillId="0" borderId="1" xfId="0" applyFont="1" applyBorder="1" applyAlignment="1">
      <alignment horizontal="left" wrapText="1"/>
    </xf>
    <xf numFmtId="0" fontId="4" fillId="0" borderId="1" xfId="0" applyFont="1" applyBorder="1" applyAlignment="1">
      <alignment horizontal="left" wrapText="1"/>
    </xf>
    <xf numFmtId="0" fontId="15" fillId="8" borderId="15"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15" fillId="8" borderId="0" xfId="0" applyFont="1" applyFill="1" applyAlignment="1">
      <alignment horizontal="left" vertical="center"/>
    </xf>
    <xf numFmtId="0" fontId="15" fillId="8" borderId="0" xfId="0" applyFont="1" applyFill="1" applyAlignment="1">
      <alignment horizontal="left" vertical="center" wrapText="1"/>
    </xf>
    <xf numFmtId="49" fontId="4" fillId="9" borderId="2" xfId="0" applyNumberFormat="1" applyFont="1" applyFill="1" applyBorder="1" applyAlignment="1" applyProtection="1">
      <alignment horizontal="center" vertical="center" wrapText="1"/>
      <protection locked="0"/>
    </xf>
    <xf numFmtId="49" fontId="4" fillId="9" borderId="7" xfId="0" applyNumberFormat="1" applyFont="1" applyFill="1" applyBorder="1" applyAlignment="1" applyProtection="1">
      <alignment horizontal="center" vertical="center" wrapText="1"/>
      <protection locked="0"/>
    </xf>
    <xf numFmtId="49" fontId="4" fillId="9" borderId="34" xfId="0" applyNumberFormat="1" applyFont="1" applyFill="1" applyBorder="1" applyAlignment="1" applyProtection="1">
      <alignment horizontal="center" vertical="center" wrapText="1"/>
      <protection locked="0"/>
    </xf>
  </cellXfs>
  <cellStyles count="3">
    <cellStyle name="Hyperlink" xfId="1" builtinId="8"/>
    <cellStyle name="Normal" xfId="0" builtinId="0"/>
    <cellStyle name="Normal 2" xfId="2" xr:uid="{00000000-0005-0000-0000-000002000000}"/>
  </cellStyles>
  <dxfs count="14">
    <dxf>
      <fill>
        <patternFill>
          <bgColor rgb="FF00FF00"/>
        </patternFill>
      </fill>
    </dxf>
    <dxf>
      <fill>
        <patternFill>
          <bgColor rgb="FFFF0000"/>
        </patternFill>
      </fill>
    </dxf>
    <dxf>
      <fill>
        <patternFill>
          <bgColor theme="0" tint="-0.2499465926084170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colors>
    <mruColors>
      <color rgb="FFCCFFFF"/>
      <color rgb="FFCEEFEF"/>
      <color rgb="FFCCECFF"/>
      <color rgb="FF66FFFF"/>
      <color rgb="FFA8E8FA"/>
      <color rgb="FFB1EBF1"/>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0</xdr:colOff>
      <xdr:row>150</xdr:row>
      <xdr:rowOff>217714</xdr:rowOff>
    </xdr:from>
    <xdr:ext cx="184731" cy="264560"/>
    <xdr:sp macro="" textlink="">
      <xdr:nvSpPr>
        <xdr:cNvPr id="2" name="TextBox 1">
          <a:extLst>
            <a:ext uri="{FF2B5EF4-FFF2-40B4-BE49-F238E27FC236}">
              <a16:creationId xmlns:a16="http://schemas.microsoft.com/office/drawing/2014/main" id="{D7F74159-BE10-94FF-3AE0-DFBC355B9AFB}"/>
            </a:ext>
          </a:extLst>
        </xdr:cNvPr>
        <xdr:cNvSpPr txBox="1"/>
      </xdr:nvSpPr>
      <xdr:spPr>
        <a:xfrm>
          <a:off x="7375071" y="58909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C5262"/>
  <sheetViews>
    <sheetView zoomScale="70" zoomScaleNormal="70" zoomScaleSheetLayoutView="75" workbookViewId="0">
      <pane ySplit="1" topLeftCell="A2" activePane="bottomLeft" state="frozen"/>
      <selection activeCell="U32" sqref="U32"/>
      <selection pane="bottomLeft" activeCell="C1" sqref="C1"/>
    </sheetView>
  </sheetViews>
  <sheetFormatPr defaultColWidth="8.81640625" defaultRowHeight="31.4" customHeight="1" x14ac:dyDescent="0.35"/>
  <cols>
    <col min="1" max="1" width="16.453125" style="29" bestFit="1" customWidth="1"/>
    <col min="2" max="2" width="24.1796875" style="4" customWidth="1"/>
    <col min="3" max="3" width="38.453125" style="4" customWidth="1"/>
    <col min="4" max="4" width="15.54296875" style="26" customWidth="1"/>
    <col min="5" max="6" width="13.54296875" style="4" customWidth="1"/>
    <col min="7" max="7" width="14.453125" style="9" customWidth="1"/>
    <col min="8" max="8" width="11.54296875" style="4" customWidth="1"/>
    <col min="9" max="9" width="43.453125" style="4" customWidth="1"/>
    <col min="10" max="10" width="23.1796875" style="4" hidden="1" customWidth="1"/>
    <col min="11" max="11" width="27.54296875" style="4" customWidth="1"/>
    <col min="12" max="13" width="22.453125" style="9" customWidth="1"/>
    <col min="14" max="14" width="22" style="4" customWidth="1"/>
    <col min="15" max="16" width="6.1796875" style="1" hidden="1" customWidth="1"/>
    <col min="17" max="17" width="17.453125" style="4" customWidth="1"/>
    <col min="18" max="18" width="12.1796875" style="4" hidden="1" customWidth="1"/>
    <col min="19" max="19" width="15.81640625" style="4" customWidth="1"/>
    <col min="20" max="20" width="15.81640625" style="8" hidden="1" customWidth="1"/>
    <col min="21" max="21" width="15.81640625" style="4" customWidth="1"/>
    <col min="22" max="22" width="21.453125" style="4" customWidth="1"/>
    <col min="23" max="23" width="62" style="4" customWidth="1"/>
    <col min="24" max="24" width="18.81640625" style="8" hidden="1" customWidth="1"/>
    <col min="25" max="25" width="18.453125" style="2" customWidth="1"/>
    <col min="26" max="26" width="28" style="2" customWidth="1"/>
    <col min="27" max="29" width="12.54296875" style="2" customWidth="1"/>
    <col min="30" max="30" width="13" style="2" customWidth="1"/>
    <col min="31" max="33" width="12.54296875" style="2" customWidth="1"/>
    <col min="34" max="34" width="13.453125" style="2" customWidth="1"/>
    <col min="35" max="35" width="12.453125" style="2" customWidth="1"/>
    <col min="36" max="53" width="8.81640625" style="2"/>
    <col min="54" max="54" width="9.81640625" style="2" bestFit="1" customWidth="1"/>
    <col min="55" max="16384" width="8.81640625" style="2"/>
  </cols>
  <sheetData>
    <row r="1" spans="1:54" ht="45" customHeight="1" x14ac:dyDescent="0.35">
      <c r="A1" s="31" t="s">
        <v>17</v>
      </c>
      <c r="B1" s="32" t="s">
        <v>18</v>
      </c>
      <c r="C1" s="32" t="s">
        <v>19</v>
      </c>
      <c r="D1" s="33" t="s">
        <v>20</v>
      </c>
      <c r="E1" s="32" t="s">
        <v>21</v>
      </c>
      <c r="F1" s="32" t="s">
        <v>22</v>
      </c>
      <c r="G1" s="34" t="s">
        <v>23</v>
      </c>
      <c r="H1" s="32" t="s">
        <v>24</v>
      </c>
      <c r="I1" s="32" t="s">
        <v>25</v>
      </c>
      <c r="J1" s="32"/>
      <c r="K1" s="32" t="s">
        <v>26</v>
      </c>
      <c r="L1" s="34" t="s">
        <v>27</v>
      </c>
      <c r="M1" s="34" t="s">
        <v>28</v>
      </c>
      <c r="N1" s="32" t="s">
        <v>29</v>
      </c>
      <c r="O1" s="32" t="s">
        <v>30</v>
      </c>
      <c r="P1" s="32"/>
      <c r="Q1" s="32" t="s">
        <v>31</v>
      </c>
      <c r="R1" s="32" t="s">
        <v>32</v>
      </c>
      <c r="S1" s="32" t="s">
        <v>33</v>
      </c>
      <c r="T1" s="32" t="s">
        <v>34</v>
      </c>
      <c r="U1" s="32" t="s">
        <v>35</v>
      </c>
      <c r="V1" s="32" t="s">
        <v>36</v>
      </c>
      <c r="W1" s="32" t="s">
        <v>37</v>
      </c>
      <c r="X1" s="30" t="s">
        <v>38</v>
      </c>
      <c r="BB1" s="2" t="s">
        <v>39</v>
      </c>
    </row>
    <row r="2" spans="1:54" ht="31.4" customHeight="1" x14ac:dyDescent="0.35">
      <c r="A2" s="118">
        <v>1</v>
      </c>
      <c r="B2" s="119" t="s">
        <v>40</v>
      </c>
      <c r="C2" s="119" t="s">
        <v>41</v>
      </c>
      <c r="D2" s="120">
        <v>46113</v>
      </c>
      <c r="E2" s="121">
        <f>IF($D2="","",WORKDAY($D2,1,$Y$33:$Y$47))</f>
        <v>46114</v>
      </c>
      <c r="F2" s="121">
        <f>IF($D2="","",WORKDAY($D2,10,$Y$33:$Y$47))</f>
        <v>46127</v>
      </c>
      <c r="G2" s="121">
        <f>IF($D2="","",WORKDAY($D2,20,$Y$33:$Y$47))</f>
        <v>46141</v>
      </c>
      <c r="H2" s="120" t="str">
        <f t="shared" ref="H2:H65" si="0">IF(ISBLANK(D2),"",TEXT(D2,"mmm"))</f>
        <v>Apr</v>
      </c>
      <c r="I2" s="120" t="s">
        <v>3</v>
      </c>
      <c r="J2" s="120"/>
      <c r="K2" s="120" t="s">
        <v>16</v>
      </c>
      <c r="L2" s="122">
        <v>46113</v>
      </c>
      <c r="M2" s="123">
        <f>IF($L2="","",NETWORKDAYS($D2,$L2,$Y$33:$Y$47)-1)</f>
        <v>0</v>
      </c>
      <c r="N2" s="124" t="str">
        <f t="shared" ref="N2:N65" si="1">IF(ISBLANK($L2),"",IF($M2&lt;21,"Yes","No"))</f>
        <v>Yes</v>
      </c>
      <c r="O2" s="125"/>
      <c r="P2" s="125"/>
      <c r="Q2" s="122" t="s">
        <v>42</v>
      </c>
      <c r="R2" s="126" t="s">
        <v>42</v>
      </c>
      <c r="S2" s="119" t="s">
        <v>43</v>
      </c>
      <c r="T2" s="124" t="s">
        <v>44</v>
      </c>
      <c r="U2" s="119" t="s">
        <v>45</v>
      </c>
      <c r="V2" s="119"/>
      <c r="W2" s="119"/>
      <c r="X2" s="1" t="s">
        <v>46</v>
      </c>
      <c r="Z2" s="7" t="s">
        <v>47</v>
      </c>
      <c r="AA2" s="7">
        <f>COUNTIF(N$2:N$1499,"Yes")</f>
        <v>230</v>
      </c>
      <c r="AB2" s="25">
        <f>AA2/$AA$5</f>
        <v>0.86792452830188682</v>
      </c>
      <c r="AC2" s="2" t="s">
        <v>48</v>
      </c>
      <c r="BB2" s="2" t="str" cm="1">
        <f t="array" ref="BB2:BB2000">_xlfn.IFS($H$2:$H$2000="Apr","Quarter 1", $H$2:$H$2000="May","Quarter 1", $H$2:$H$2000="Jun","Quarter 1", $H$2:$H$2000="Jul","Quarter 2", $H$2:$H$2000="Aug","Quarter 2", $H$2:$H$2000="Sep","Quarter 2",$H$2:$H$2000="Oct","Quarter 3", $H$2:$H$2000="Nov","Quarter 3", $H$2:$H$2000="Dec","Quarter 3", $H$2:$H$2000="Jan","Quarter 4", $H$2:$H$2000="Feb","Quarter 4", $H$2:$H$2000="Mar","Quarter 4")</f>
        <v>Quarter 1</v>
      </c>
    </row>
    <row r="3" spans="1:54" ht="31.4" customHeight="1" x14ac:dyDescent="0.35">
      <c r="A3" s="118">
        <v>2</v>
      </c>
      <c r="B3" s="119" t="s">
        <v>49</v>
      </c>
      <c r="C3" s="119" t="s">
        <v>50</v>
      </c>
      <c r="D3" s="120">
        <v>46113</v>
      </c>
      <c r="E3" s="121">
        <f>IF($D3="","",WORKDAY($D3,1,$Y$33:$Y$47))</f>
        <v>46114</v>
      </c>
      <c r="F3" s="121">
        <f>IF($D3="","",WORKDAY($D3,10,$Y$33:$Y$47))</f>
        <v>46127</v>
      </c>
      <c r="G3" s="121">
        <f>IF($D3="","",WORKDAY($D3,20,$Y$33:$Y$47))</f>
        <v>46141</v>
      </c>
      <c r="H3" s="120" t="str">
        <f t="shared" si="0"/>
        <v>Apr</v>
      </c>
      <c r="I3" s="120" t="s">
        <v>2</v>
      </c>
      <c r="J3" s="120"/>
      <c r="K3" s="120" t="s">
        <v>9</v>
      </c>
      <c r="L3" s="122">
        <v>46119</v>
      </c>
      <c r="M3" s="123">
        <f>IF($L3="","",NETWORKDAYS($D3,$L3,$Y$33:$Y$47)-1)</f>
        <v>4</v>
      </c>
      <c r="N3" s="124" t="str">
        <f t="shared" si="1"/>
        <v>Yes</v>
      </c>
      <c r="O3" s="122"/>
      <c r="P3" s="122"/>
      <c r="Q3" s="122" t="s">
        <v>42</v>
      </c>
      <c r="R3" s="126" t="s">
        <v>51</v>
      </c>
      <c r="S3" s="119" t="s">
        <v>44</v>
      </c>
      <c r="T3" s="124" t="s">
        <v>52</v>
      </c>
      <c r="U3" s="119"/>
      <c r="V3" s="119"/>
      <c r="W3" s="119"/>
      <c r="X3" s="1" t="s">
        <v>53</v>
      </c>
      <c r="Z3" s="7" t="s">
        <v>54</v>
      </c>
      <c r="AA3" s="7">
        <f>COUNTIF(N$2:N$1499,"No")</f>
        <v>30</v>
      </c>
      <c r="BB3" s="2" t="str">
        <v>Quarter 1</v>
      </c>
    </row>
    <row r="4" spans="1:54" ht="31.4" customHeight="1" x14ac:dyDescent="0.35">
      <c r="A4" s="118">
        <v>3</v>
      </c>
      <c r="B4" s="119" t="s">
        <v>49</v>
      </c>
      <c r="C4" s="119" t="s">
        <v>55</v>
      </c>
      <c r="D4" s="120">
        <v>46113</v>
      </c>
      <c r="E4" s="121">
        <f>IF($D4="","",WORKDAY($D4,1,$Y$33:$Y$47))</f>
        <v>46114</v>
      </c>
      <c r="F4" s="121">
        <f>IF($D4="","",WORKDAY($D4,10,$Y$33:$Y$47))</f>
        <v>46127</v>
      </c>
      <c r="G4" s="121">
        <f>IF($D4="","",WORKDAY($D4,20,$Y$33:$Y$47))</f>
        <v>46141</v>
      </c>
      <c r="H4" s="120" t="str">
        <f t="shared" si="0"/>
        <v>Apr</v>
      </c>
      <c r="I4" s="120" t="s">
        <v>2</v>
      </c>
      <c r="J4" s="120"/>
      <c r="K4" s="120" t="s">
        <v>9</v>
      </c>
      <c r="L4" s="122">
        <v>46127</v>
      </c>
      <c r="M4" s="123">
        <f>IF($L4="","",NETWORKDAYS($D4,$L4,$Y$33:$Y$47)-1)</f>
        <v>10</v>
      </c>
      <c r="N4" s="124" t="str">
        <f t="shared" si="1"/>
        <v>Yes</v>
      </c>
      <c r="O4" s="122"/>
      <c r="P4" s="122"/>
      <c r="Q4" s="122" t="s">
        <v>42</v>
      </c>
      <c r="R4" s="126" t="s">
        <v>56</v>
      </c>
      <c r="S4" s="119" t="s">
        <v>44</v>
      </c>
      <c r="T4" s="124" t="s">
        <v>57</v>
      </c>
      <c r="U4" s="119"/>
      <c r="V4" s="119"/>
      <c r="W4" s="119"/>
      <c r="X4" s="1" t="s">
        <v>58</v>
      </c>
      <c r="Z4" s="7" t="s">
        <v>59</v>
      </c>
      <c r="AA4" s="7">
        <f>COUNTIF(N$2:N$1499,"N/A")</f>
        <v>0</v>
      </c>
      <c r="AB4" s="7"/>
      <c r="BB4" s="2" t="str">
        <v>Quarter 1</v>
      </c>
    </row>
    <row r="5" spans="1:54" ht="31.4" customHeight="1" x14ac:dyDescent="0.35">
      <c r="A5" s="118">
        <v>4</v>
      </c>
      <c r="B5" s="119" t="s">
        <v>60</v>
      </c>
      <c r="C5" s="119" t="s">
        <v>61</v>
      </c>
      <c r="D5" s="120">
        <v>46114</v>
      </c>
      <c r="E5" s="121">
        <f>IF($D5="","",WORKDAY($D5,1,$Y$33:$Y$47))</f>
        <v>46115</v>
      </c>
      <c r="F5" s="121">
        <f>IF($D5="","",WORKDAY($D5,10,$Y$33:$Y$47))</f>
        <v>46128</v>
      </c>
      <c r="G5" s="121">
        <f>IF($D5="","",WORKDAY($D5,20,$Y$33:$Y$47))</f>
        <v>46142</v>
      </c>
      <c r="H5" s="120" t="str">
        <f t="shared" si="0"/>
        <v>Apr</v>
      </c>
      <c r="I5" s="120" t="s">
        <v>3</v>
      </c>
      <c r="J5" s="120"/>
      <c r="K5" s="120" t="s">
        <v>16</v>
      </c>
      <c r="L5" s="122">
        <v>46114</v>
      </c>
      <c r="M5" s="123">
        <f>IF($L5="","",NETWORKDAYS($D5,$L5,$Y$33:$Y$47)-1)</f>
        <v>0</v>
      </c>
      <c r="N5" s="124" t="str">
        <f t="shared" si="1"/>
        <v>Yes</v>
      </c>
      <c r="O5" s="122"/>
      <c r="P5" s="122"/>
      <c r="Q5" s="122" t="s">
        <v>42</v>
      </c>
      <c r="R5" s="126" t="s">
        <v>62</v>
      </c>
      <c r="S5" s="119" t="s">
        <v>52</v>
      </c>
      <c r="T5" s="124" t="s">
        <v>43</v>
      </c>
      <c r="U5" s="119" t="s">
        <v>63</v>
      </c>
      <c r="V5" s="119"/>
      <c r="W5" s="119"/>
      <c r="X5" s="1" t="s">
        <v>64</v>
      </c>
      <c r="Z5" s="4" t="s">
        <v>65</v>
      </c>
      <c r="AA5" s="2">
        <f>SUM(AA16-AA4)</f>
        <v>265</v>
      </c>
      <c r="BB5" s="2" t="str">
        <v>Quarter 1</v>
      </c>
    </row>
    <row r="6" spans="1:54" ht="31.4" customHeight="1" x14ac:dyDescent="0.35">
      <c r="A6" s="118">
        <v>5</v>
      </c>
      <c r="B6" s="119" t="s">
        <v>49</v>
      </c>
      <c r="C6" s="119" t="s">
        <v>66</v>
      </c>
      <c r="D6" s="120">
        <v>46114</v>
      </c>
      <c r="E6" s="121">
        <f>IF($D6="","",WORKDAY($D6,1,$Y$33:$Y$47))</f>
        <v>46115</v>
      </c>
      <c r="F6" s="121">
        <f>IF($D6="","",WORKDAY($D6,10,$Y$33:$Y$47))</f>
        <v>46128</v>
      </c>
      <c r="G6" s="121">
        <f>IF($D6="","",WORKDAY($D6,20,$Y$33:$Y$47))</f>
        <v>46142</v>
      </c>
      <c r="H6" s="120" t="str">
        <f t="shared" si="0"/>
        <v>Apr</v>
      </c>
      <c r="I6" s="120" t="s">
        <v>4</v>
      </c>
      <c r="J6" s="120"/>
      <c r="K6" s="120" t="s">
        <v>12</v>
      </c>
      <c r="L6" s="122">
        <v>46132</v>
      </c>
      <c r="M6" s="123">
        <f>IF($L6="","",NETWORKDAYS($D6,$L6,$Y$33:$Y$47)-1)</f>
        <v>12</v>
      </c>
      <c r="N6" s="124" t="str">
        <f t="shared" si="1"/>
        <v>Yes</v>
      </c>
      <c r="O6" s="122"/>
      <c r="P6" s="122"/>
      <c r="Q6" s="122" t="s">
        <v>42</v>
      </c>
      <c r="R6" s="126" t="s">
        <v>57</v>
      </c>
      <c r="S6" s="119" t="s">
        <v>44</v>
      </c>
      <c r="T6" s="124" t="s">
        <v>62</v>
      </c>
      <c r="U6" s="119"/>
      <c r="V6" s="119"/>
      <c r="W6" s="119"/>
      <c r="X6" s="1" t="s">
        <v>67</v>
      </c>
      <c r="BB6" s="2" t="str">
        <v>Quarter 1</v>
      </c>
    </row>
    <row r="7" spans="1:54" ht="31.4" customHeight="1" x14ac:dyDescent="0.35">
      <c r="A7" s="118">
        <v>6</v>
      </c>
      <c r="B7" s="119" t="s">
        <v>68</v>
      </c>
      <c r="C7" s="119" t="s">
        <v>69</v>
      </c>
      <c r="D7" s="120">
        <v>46114</v>
      </c>
      <c r="E7" s="121">
        <f>IF($D7="","",WORKDAY($D7,1,$Y$33:$Y$47))</f>
        <v>46115</v>
      </c>
      <c r="F7" s="121">
        <f>IF($D7="","",WORKDAY($D7,10,$Y$33:$Y$47))</f>
        <v>46128</v>
      </c>
      <c r="G7" s="121">
        <f>IF($D7="","",WORKDAY($D7,20,$Y$33:$Y$47))</f>
        <v>46142</v>
      </c>
      <c r="H7" s="120" t="str">
        <f t="shared" si="0"/>
        <v>Apr</v>
      </c>
      <c r="I7" s="120" t="s">
        <v>4</v>
      </c>
      <c r="J7" s="120"/>
      <c r="K7" s="120" t="s">
        <v>12</v>
      </c>
      <c r="L7" s="122">
        <v>46127</v>
      </c>
      <c r="M7" s="123">
        <f>IF($L7="","",NETWORKDAYS($D7,$L7,$Y$33:$Y$47)-1)</f>
        <v>9</v>
      </c>
      <c r="N7" s="124" t="str">
        <f t="shared" si="1"/>
        <v>Yes</v>
      </c>
      <c r="O7" s="122"/>
      <c r="P7" s="122"/>
      <c r="Q7" s="122" t="s">
        <v>42</v>
      </c>
      <c r="R7" s="122"/>
      <c r="S7" s="119" t="s">
        <v>44</v>
      </c>
      <c r="T7" s="119" t="s">
        <v>70</v>
      </c>
      <c r="U7" s="119"/>
      <c r="V7" s="119"/>
      <c r="W7" s="119"/>
      <c r="X7" s="1" t="s">
        <v>71</v>
      </c>
      <c r="Z7" s="7" t="s">
        <v>42</v>
      </c>
      <c r="AA7" s="7">
        <f>COUNTIF(Q$2:Q1499,"Complete")</f>
        <v>260</v>
      </c>
      <c r="AB7" s="7"/>
      <c r="BB7" s="2" t="str">
        <v>Quarter 1</v>
      </c>
    </row>
    <row r="8" spans="1:54" ht="31.4" customHeight="1" x14ac:dyDescent="0.35">
      <c r="A8" s="118">
        <v>7</v>
      </c>
      <c r="B8" s="119" t="s">
        <v>68</v>
      </c>
      <c r="C8" s="119" t="s">
        <v>72</v>
      </c>
      <c r="D8" s="120">
        <v>46115</v>
      </c>
      <c r="E8" s="121">
        <f>IF($D8="","",WORKDAY($D8,1,$Y$33:$Y$47))</f>
        <v>46118</v>
      </c>
      <c r="F8" s="121">
        <f>IF($D8="","",WORKDAY($D8,10,$Y$33:$Y$47))</f>
        <v>46129</v>
      </c>
      <c r="G8" s="121">
        <f>IF($D8="","",WORKDAY($D8,20,$Y$33:$Y$47))</f>
        <v>46143</v>
      </c>
      <c r="H8" s="120" t="str">
        <f t="shared" si="0"/>
        <v>Apr</v>
      </c>
      <c r="I8" s="120" t="s">
        <v>3</v>
      </c>
      <c r="J8" s="120"/>
      <c r="K8" s="120" t="s">
        <v>15</v>
      </c>
      <c r="L8" s="122">
        <v>46181</v>
      </c>
      <c r="M8" s="123">
        <f>IF($L8="","",NETWORKDAYS($D8,$L8,$Y$33:$Y$47)-1)</f>
        <v>46</v>
      </c>
      <c r="N8" s="124" t="str">
        <f t="shared" si="1"/>
        <v>No</v>
      </c>
      <c r="O8" s="122"/>
      <c r="P8" s="122"/>
      <c r="Q8" s="122" t="s">
        <v>42</v>
      </c>
      <c r="R8" s="122"/>
      <c r="S8" s="119" t="s">
        <v>44</v>
      </c>
      <c r="T8" s="119"/>
      <c r="U8" s="119"/>
      <c r="V8" s="119"/>
      <c r="W8" s="119"/>
      <c r="X8" s="1" t="s">
        <v>73</v>
      </c>
      <c r="Z8" s="7" t="s">
        <v>51</v>
      </c>
      <c r="AA8" s="7">
        <f>COUNTIF(Q$2:Q1499,"In Progress")</f>
        <v>326</v>
      </c>
      <c r="AB8" s="7"/>
      <c r="AC8" s="7"/>
      <c r="BB8" s="2" t="str">
        <v>Quarter 1</v>
      </c>
    </row>
    <row r="9" spans="1:54" ht="31.4" customHeight="1" x14ac:dyDescent="0.35">
      <c r="A9" s="118">
        <v>8</v>
      </c>
      <c r="B9" s="119" t="s">
        <v>6</v>
      </c>
      <c r="C9" s="119" t="s">
        <v>74</v>
      </c>
      <c r="D9" s="120">
        <v>46114</v>
      </c>
      <c r="E9" s="121">
        <f>IF($D9="","",WORKDAY($D9,1,$Y$33:$Y$47))</f>
        <v>46115</v>
      </c>
      <c r="F9" s="121">
        <f>IF($D9="","",WORKDAY($D9,10,$Y$33:$Y$47))</f>
        <v>46128</v>
      </c>
      <c r="G9" s="121">
        <f>IF($D9="","",WORKDAY($D9,20,$Y$33:$Y$47))</f>
        <v>46142</v>
      </c>
      <c r="H9" s="120" t="str">
        <f t="shared" si="0"/>
        <v>Apr</v>
      </c>
      <c r="I9" s="120" t="s">
        <v>4</v>
      </c>
      <c r="J9" s="120"/>
      <c r="K9" s="120" t="s">
        <v>14</v>
      </c>
      <c r="L9" s="122">
        <v>46119</v>
      </c>
      <c r="M9" s="123">
        <f>IF($L9="","",NETWORKDAYS($D9,$L9,$Y$33:$Y$47)-1)</f>
        <v>3</v>
      </c>
      <c r="N9" s="124" t="str">
        <f>IF(ISBLANK($L9),"",IF($M9&lt;21,"Yes","No"))</f>
        <v>Yes</v>
      </c>
      <c r="O9" s="122"/>
      <c r="P9" s="122"/>
      <c r="Q9" s="122" t="s">
        <v>42</v>
      </c>
      <c r="R9" s="122"/>
      <c r="S9" s="119" t="s">
        <v>70</v>
      </c>
      <c r="T9" s="119"/>
      <c r="U9" s="119"/>
      <c r="V9" s="119"/>
      <c r="W9" s="119"/>
      <c r="X9" s="1" t="s">
        <v>75</v>
      </c>
      <c r="Z9" s="7" t="s">
        <v>56</v>
      </c>
      <c r="AA9" s="7">
        <f>COUNTIF(Q$2:Q$1499,"Clarification - Pending")</f>
        <v>0</v>
      </c>
      <c r="BB9" s="2" t="str">
        <v>Quarter 1</v>
      </c>
    </row>
    <row r="10" spans="1:54" ht="31.4" customHeight="1" x14ac:dyDescent="0.35">
      <c r="A10" s="118">
        <v>9</v>
      </c>
      <c r="B10" s="119" t="s">
        <v>6</v>
      </c>
      <c r="C10" s="119" t="s">
        <v>76</v>
      </c>
      <c r="D10" s="120">
        <v>46115</v>
      </c>
      <c r="E10" s="121">
        <f>IF($D10="","",WORKDAY($D10,1,$Y$33:$Y$47))</f>
        <v>46118</v>
      </c>
      <c r="F10" s="121">
        <f>IF($D10="","",WORKDAY($D10,10,$Y$33:$Y$47))</f>
        <v>46129</v>
      </c>
      <c r="G10" s="121">
        <f>IF($D10="","",WORKDAY($D10,20,$Y$33:$Y$47))</f>
        <v>46143</v>
      </c>
      <c r="H10" s="120" t="str">
        <f t="shared" si="0"/>
        <v>Apr</v>
      </c>
      <c r="I10" s="120" t="s">
        <v>3</v>
      </c>
      <c r="J10" s="120"/>
      <c r="K10" s="120" t="s">
        <v>16</v>
      </c>
      <c r="L10" s="122">
        <v>46119</v>
      </c>
      <c r="M10" s="123">
        <f>IF($L10="","",NETWORKDAYS($D10,$L10,$Y$33:$Y$47)-1)</f>
        <v>2</v>
      </c>
      <c r="N10" s="124" t="str">
        <f t="shared" si="1"/>
        <v>Yes</v>
      </c>
      <c r="O10" s="122"/>
      <c r="P10" s="122"/>
      <c r="Q10" s="122" t="s">
        <v>42</v>
      </c>
      <c r="R10" s="122"/>
      <c r="S10" s="119" t="s">
        <v>70</v>
      </c>
      <c r="T10" s="119"/>
      <c r="U10" s="119"/>
      <c r="V10" s="119"/>
      <c r="W10" s="119"/>
      <c r="X10" s="1" t="s">
        <v>77</v>
      </c>
      <c r="Z10" s="7" t="s">
        <v>62</v>
      </c>
      <c r="AA10" s="7">
        <f>COUNTIF(Q$2:Q$1499,"Withdrawn")</f>
        <v>1</v>
      </c>
      <c r="AC10" s="7"/>
      <c r="BB10" s="2" t="str">
        <v>Quarter 1</v>
      </c>
    </row>
    <row r="11" spans="1:54" ht="31.4" customHeight="1" x14ac:dyDescent="0.35">
      <c r="A11" s="118">
        <v>10</v>
      </c>
      <c r="B11" s="119" t="s">
        <v>78</v>
      </c>
      <c r="C11" s="119" t="s">
        <v>79</v>
      </c>
      <c r="D11" s="120">
        <v>46116</v>
      </c>
      <c r="E11" s="121">
        <f>IF($D11="","",WORKDAY($D11,1,$Y$33:$Y$47))</f>
        <v>46118</v>
      </c>
      <c r="F11" s="121">
        <f>IF($D11="","",WORKDAY($D11,10,$Y$33:$Y$47))</f>
        <v>46129</v>
      </c>
      <c r="G11" s="121">
        <f>IF($D11="","",WORKDAY($D11,20,$Y$33:$Y$47))</f>
        <v>46143</v>
      </c>
      <c r="H11" s="120" t="str">
        <f t="shared" si="0"/>
        <v>Apr</v>
      </c>
      <c r="I11" s="120" t="s">
        <v>3</v>
      </c>
      <c r="J11" s="120"/>
      <c r="K11" s="120" t="s">
        <v>15</v>
      </c>
      <c r="L11" s="122">
        <v>46120</v>
      </c>
      <c r="M11" s="123">
        <f>IF($L11="","",NETWORKDAYS($D11,$L11,$Y$33:$Y$47)-1)</f>
        <v>2</v>
      </c>
      <c r="N11" s="124" t="str">
        <f t="shared" si="1"/>
        <v>Yes</v>
      </c>
      <c r="O11" s="122"/>
      <c r="P11" s="122"/>
      <c r="Q11" s="122" t="s">
        <v>42</v>
      </c>
      <c r="R11" s="122"/>
      <c r="S11" s="119" t="s">
        <v>44</v>
      </c>
      <c r="T11" s="119"/>
      <c r="U11" s="119"/>
      <c r="V11" s="119"/>
      <c r="W11" s="119"/>
      <c r="X11" s="1" t="s">
        <v>80</v>
      </c>
      <c r="Z11" s="7" t="s">
        <v>57</v>
      </c>
      <c r="AA11" s="7">
        <f>COUNTIF(Q$2:Q$1499,"Elapsed")</f>
        <v>3</v>
      </c>
      <c r="BB11" s="2" t="str">
        <v>Quarter 1</v>
      </c>
    </row>
    <row r="12" spans="1:54" ht="31.4" customHeight="1" x14ac:dyDescent="0.35">
      <c r="A12" s="118">
        <v>11</v>
      </c>
      <c r="B12" s="119" t="s">
        <v>49</v>
      </c>
      <c r="C12" s="119" t="s">
        <v>81</v>
      </c>
      <c r="D12" s="120">
        <v>46116</v>
      </c>
      <c r="E12" s="121">
        <f>IF($D12="","",WORKDAY($D12,1,$Y$33:$Y$47))</f>
        <v>46118</v>
      </c>
      <c r="F12" s="121">
        <f>IF($D12="","",WORKDAY($D12,10,$Y$33:$Y$47))</f>
        <v>46129</v>
      </c>
      <c r="G12" s="121">
        <f>IF($D12="","",WORKDAY($D12,20,$Y$33:$Y$47))</f>
        <v>46143</v>
      </c>
      <c r="H12" s="120" t="str">
        <f t="shared" si="0"/>
        <v>Apr</v>
      </c>
      <c r="I12" s="120" t="s">
        <v>2</v>
      </c>
      <c r="J12" s="120"/>
      <c r="K12" s="120" t="s">
        <v>9</v>
      </c>
      <c r="L12" s="122">
        <v>46119</v>
      </c>
      <c r="M12" s="123">
        <f>IF($L12="","",NETWORKDAYS($D12,$L12,$Y$33:$Y$47)-1)</f>
        <v>1</v>
      </c>
      <c r="N12" s="124" t="str">
        <f t="shared" si="1"/>
        <v>Yes</v>
      </c>
      <c r="O12" s="122"/>
      <c r="P12" s="122"/>
      <c r="Q12" s="122" t="s">
        <v>42</v>
      </c>
      <c r="R12" s="122"/>
      <c r="S12" s="119" t="s">
        <v>44</v>
      </c>
      <c r="T12" s="119"/>
      <c r="U12" s="119"/>
      <c r="V12" s="119"/>
      <c r="W12" s="119"/>
      <c r="X12" s="1" t="s">
        <v>82</v>
      </c>
      <c r="BB12" s="2" t="str">
        <v>Quarter 1</v>
      </c>
    </row>
    <row r="13" spans="1:54" ht="31.4" customHeight="1" x14ac:dyDescent="0.35">
      <c r="A13" s="118">
        <v>12</v>
      </c>
      <c r="B13" s="119" t="s">
        <v>49</v>
      </c>
      <c r="C13" s="119" t="s">
        <v>83</v>
      </c>
      <c r="D13" s="120">
        <v>46115</v>
      </c>
      <c r="E13" s="121">
        <f>IF($D13="","",WORKDAY($D13,1,$Y$33:$Y$47))</f>
        <v>46118</v>
      </c>
      <c r="F13" s="121">
        <f>IF($D13="","",WORKDAY($D13,10,$Y$33:$Y$47))</f>
        <v>46129</v>
      </c>
      <c r="G13" s="121">
        <f>IF($D13="","",WORKDAY($D13,20,$Y$33:$Y$47))</f>
        <v>46143</v>
      </c>
      <c r="H13" s="120" t="str">
        <f t="shared" si="0"/>
        <v>Apr</v>
      </c>
      <c r="I13" s="120" t="s">
        <v>3</v>
      </c>
      <c r="J13" s="120"/>
      <c r="K13" s="120" t="s">
        <v>16</v>
      </c>
      <c r="L13" s="122">
        <v>46119</v>
      </c>
      <c r="M13" s="123">
        <f>IF($L13="","",NETWORKDAYS($D13,$L13,$Y$33:$Y$47)-1)</f>
        <v>2</v>
      </c>
      <c r="N13" s="124" t="str">
        <f t="shared" si="1"/>
        <v>Yes</v>
      </c>
      <c r="O13" s="122"/>
      <c r="P13" s="122"/>
      <c r="Q13" s="122" t="s">
        <v>42</v>
      </c>
      <c r="R13" s="122"/>
      <c r="S13" s="119" t="s">
        <v>44</v>
      </c>
      <c r="T13" s="119"/>
      <c r="U13" s="119"/>
      <c r="V13" s="119"/>
      <c r="W13" s="119"/>
      <c r="X13" s="1" t="s">
        <v>84</v>
      </c>
      <c r="AB13" s="152" t="s">
        <v>85</v>
      </c>
      <c r="AC13" s="153"/>
      <c r="AD13" s="153"/>
      <c r="AE13" s="153"/>
      <c r="AF13" s="153"/>
      <c r="AG13" s="4"/>
      <c r="BB13" s="2" t="str">
        <v>Quarter 1</v>
      </c>
    </row>
    <row r="14" spans="1:54" ht="31.4" customHeight="1" x14ac:dyDescent="0.35">
      <c r="A14" s="118">
        <v>13</v>
      </c>
      <c r="B14" s="132" t="s">
        <v>49</v>
      </c>
      <c r="C14" s="132" t="s">
        <v>86</v>
      </c>
      <c r="D14" s="120">
        <v>46119</v>
      </c>
      <c r="E14" s="121">
        <f>IF($D14="","",WORKDAY($D14,1,$Y$33:$Y$47))</f>
        <v>46120</v>
      </c>
      <c r="F14" s="121">
        <f>IF($D14="","",WORKDAY($D14,10,$Y$33:$Y$47))</f>
        <v>46133</v>
      </c>
      <c r="G14" s="121">
        <f>IF($D14="","",WORKDAY($D14,20,$Y$33:$Y$47))</f>
        <v>46147</v>
      </c>
      <c r="H14" s="120" t="str">
        <f t="shared" si="0"/>
        <v>Apr</v>
      </c>
      <c r="I14" s="120" t="s">
        <v>3</v>
      </c>
      <c r="J14" s="120"/>
      <c r="K14" s="120" t="s">
        <v>16</v>
      </c>
      <c r="L14" s="122">
        <v>46122</v>
      </c>
      <c r="M14" s="123">
        <f>IF($L14="","",NETWORKDAYS($D14,$L14,$Y$33:$Y$47)-1)</f>
        <v>3</v>
      </c>
      <c r="N14" s="124" t="str">
        <f>IF(ISBLANK($L14),"",IF($M14&lt;21,"Yes","No"))</f>
        <v>Yes</v>
      </c>
      <c r="O14" s="122"/>
      <c r="P14" s="122"/>
      <c r="Q14" s="122" t="s">
        <v>42</v>
      </c>
      <c r="R14" s="122"/>
      <c r="S14" s="119" t="s">
        <v>70</v>
      </c>
      <c r="T14" s="119"/>
      <c r="U14" s="119"/>
      <c r="V14" s="119"/>
      <c r="W14" s="119"/>
      <c r="X14" s="1" t="s">
        <v>87</v>
      </c>
      <c r="AA14" s="156" t="s">
        <v>88</v>
      </c>
      <c r="AB14" s="152" t="s">
        <v>89</v>
      </c>
      <c r="AC14" s="152" t="s">
        <v>90</v>
      </c>
      <c r="AD14" s="152" t="s">
        <v>43</v>
      </c>
      <c r="AE14" s="152" t="s">
        <v>91</v>
      </c>
      <c r="AF14" s="152" t="s">
        <v>51</v>
      </c>
      <c r="AG14" s="155" t="s">
        <v>57</v>
      </c>
      <c r="AH14" s="158" t="s">
        <v>62</v>
      </c>
      <c r="BB14" s="2" t="str">
        <v>Quarter 1</v>
      </c>
    </row>
    <row r="15" spans="1:54" ht="31.4" customHeight="1" x14ac:dyDescent="0.35">
      <c r="A15" s="118">
        <v>14</v>
      </c>
      <c r="B15" s="132" t="s">
        <v>49</v>
      </c>
      <c r="C15" s="132" t="s">
        <v>92</v>
      </c>
      <c r="D15" s="120">
        <v>46119</v>
      </c>
      <c r="E15" s="121">
        <f>IF($D15="","",WORKDAY($D15,1,$Y$33:$Y$47))</f>
        <v>46120</v>
      </c>
      <c r="F15" s="121">
        <f>IF($D15="","",WORKDAY($D15,10,$Y$33:$Y$47))</f>
        <v>46133</v>
      </c>
      <c r="G15" s="121">
        <f>IF($D15="","",WORKDAY($D15,20,$Y$33:$Y$47))</f>
        <v>46147</v>
      </c>
      <c r="H15" s="120" t="str">
        <f t="shared" si="0"/>
        <v>Apr</v>
      </c>
      <c r="I15" s="120" t="s">
        <v>2</v>
      </c>
      <c r="J15" s="120"/>
      <c r="K15" s="120" t="s">
        <v>9</v>
      </c>
      <c r="L15" s="122">
        <v>46147</v>
      </c>
      <c r="M15" s="123">
        <f>IF($L15="","",NETWORKDAYS($D15,$L15,$Y$33:$Y$47)-1)</f>
        <v>20</v>
      </c>
      <c r="N15" s="124" t="str">
        <f>IF(ISBLANK($L15),"",IF($M15&lt;21,"Yes","No"))</f>
        <v>Yes</v>
      </c>
      <c r="O15" s="122"/>
      <c r="P15" s="122"/>
      <c r="Q15" s="122" t="s">
        <v>42</v>
      </c>
      <c r="R15" s="122"/>
      <c r="S15" s="119" t="s">
        <v>44</v>
      </c>
      <c r="T15" s="119"/>
      <c r="U15" s="119"/>
      <c r="V15" s="119"/>
      <c r="W15" s="119"/>
      <c r="X15" s="1" t="s">
        <v>45</v>
      </c>
      <c r="AA15" s="157"/>
      <c r="AB15" s="154"/>
      <c r="AC15" s="154"/>
      <c r="AD15" s="154"/>
      <c r="AE15" s="154"/>
      <c r="AF15" s="152"/>
      <c r="AG15" s="155"/>
      <c r="AH15" s="158"/>
      <c r="AI15" s="2" t="s">
        <v>93</v>
      </c>
      <c r="BB15" s="2" t="str">
        <v>Quarter 1</v>
      </c>
    </row>
    <row r="16" spans="1:54" ht="31.4" customHeight="1" x14ac:dyDescent="0.35">
      <c r="A16" s="118">
        <v>15</v>
      </c>
      <c r="B16" s="119" t="s">
        <v>6</v>
      </c>
      <c r="C16" s="119" t="s">
        <v>94</v>
      </c>
      <c r="D16" s="120">
        <v>46116</v>
      </c>
      <c r="E16" s="121">
        <f>IF($D16="","",WORKDAY($D16,1,$Y$33:$Y$47))</f>
        <v>46118</v>
      </c>
      <c r="F16" s="121">
        <f>IF($D16="","",WORKDAY($D16,10,$Y$33:$Y$47))</f>
        <v>46129</v>
      </c>
      <c r="G16" s="121">
        <f>IF($D16="","",WORKDAY($D16,20,$Y$33:$Y$47))</f>
        <v>46143</v>
      </c>
      <c r="H16" s="120" t="str">
        <f t="shared" si="0"/>
        <v>Apr</v>
      </c>
      <c r="I16" s="120" t="s">
        <v>0</v>
      </c>
      <c r="J16" s="120"/>
      <c r="K16" s="120" t="s">
        <v>1</v>
      </c>
      <c r="L16" s="122">
        <v>46143</v>
      </c>
      <c r="M16" s="123">
        <f>IF($L16="","",NETWORKDAYS($D16,$L16,$Y$33:$Y$47)-1)</f>
        <v>19</v>
      </c>
      <c r="N16" s="124" t="str">
        <f t="shared" si="1"/>
        <v>Yes</v>
      </c>
      <c r="O16" s="122"/>
      <c r="P16" s="122"/>
      <c r="Q16" s="122" t="s">
        <v>42</v>
      </c>
      <c r="R16" s="122"/>
      <c r="S16" s="119" t="s">
        <v>52</v>
      </c>
      <c r="T16" s="119"/>
      <c r="U16" s="119" t="s">
        <v>63</v>
      </c>
      <c r="V16" s="119"/>
      <c r="W16" s="119"/>
      <c r="X16" s="1" t="s">
        <v>95</v>
      </c>
      <c r="Z16" s="7" t="s">
        <v>96</v>
      </c>
      <c r="AA16" s="7">
        <f>SUM(AA18:AA29)</f>
        <v>265</v>
      </c>
      <c r="AB16" s="7">
        <f>COUNTIF(S$2:S$1499,"Full Disclosure")</f>
        <v>191</v>
      </c>
      <c r="AC16" s="7">
        <f>COUNTIF(S$2:S$1499,"Partial Disclosure")</f>
        <v>27</v>
      </c>
      <c r="AD16" s="7">
        <f>COUNTIF(S$2:S$1499,"Refused")</f>
        <v>8</v>
      </c>
      <c r="AE16" s="7">
        <f>COUNTIF(S$2:S$1499,"Information Not Held")</f>
        <v>34</v>
      </c>
      <c r="AF16" s="7">
        <f>COUNTIFS(S$2:S$1499,"In Progress")</f>
        <v>0</v>
      </c>
      <c r="AG16" s="7">
        <f>COUNTIF(Q$2:Q$1499,"elapsed")</f>
        <v>3</v>
      </c>
      <c r="AH16" s="7">
        <f>COUNTIF(Q$2:Q$1499,"withdrawn")</f>
        <v>1</v>
      </c>
      <c r="AI16" s="2">
        <f>SUM(AB16:AH16)</f>
        <v>264</v>
      </c>
      <c r="BB16" s="2" t="str">
        <v>Quarter 1</v>
      </c>
    </row>
    <row r="17" spans="1:54" ht="31.4" customHeight="1" x14ac:dyDescent="0.35">
      <c r="A17" s="118">
        <v>16</v>
      </c>
      <c r="B17" s="119" t="s">
        <v>97</v>
      </c>
      <c r="C17" s="119" t="s">
        <v>98</v>
      </c>
      <c r="D17" s="120">
        <v>46118</v>
      </c>
      <c r="E17" s="121">
        <f>IF($D17="","",WORKDAY($D17,1,$Y$33:$Y$47))</f>
        <v>46119</v>
      </c>
      <c r="F17" s="121">
        <f>IF($D17="","",WORKDAY($D17,10,$Y$33:$Y$47))</f>
        <v>46132</v>
      </c>
      <c r="G17" s="121">
        <f>IF($D17="","",WORKDAY($D17,20,$Y$33:$Y$47))</f>
        <v>46146</v>
      </c>
      <c r="H17" s="120" t="str">
        <f t="shared" si="0"/>
        <v>Apr</v>
      </c>
      <c r="I17" s="120" t="s">
        <v>4</v>
      </c>
      <c r="J17" s="120"/>
      <c r="K17" s="120" t="s">
        <v>12</v>
      </c>
      <c r="L17" s="122">
        <v>46119</v>
      </c>
      <c r="M17" s="123">
        <f>IF($L17="","",NETWORKDAYS($D17,$L17,$Y$33:$Y$47)-1)</f>
        <v>1</v>
      </c>
      <c r="N17" s="124" t="str">
        <f t="shared" si="1"/>
        <v>Yes</v>
      </c>
      <c r="O17" s="122"/>
      <c r="P17" s="122"/>
      <c r="Q17" s="122" t="s">
        <v>42</v>
      </c>
      <c r="R17" s="122"/>
      <c r="S17" s="119" t="s">
        <v>70</v>
      </c>
      <c r="T17" s="119"/>
      <c r="U17" s="119"/>
      <c r="V17" s="119"/>
      <c r="W17" s="119"/>
      <c r="X17" s="1" t="s">
        <v>99</v>
      </c>
      <c r="BB17" s="2" t="str">
        <v>Quarter 1</v>
      </c>
    </row>
    <row r="18" spans="1:54" ht="31.4" customHeight="1" x14ac:dyDescent="0.35">
      <c r="A18" s="118">
        <v>17</v>
      </c>
      <c r="B18" s="119" t="s">
        <v>49</v>
      </c>
      <c r="C18" s="119" t="s">
        <v>100</v>
      </c>
      <c r="D18" s="120">
        <v>46120</v>
      </c>
      <c r="E18" s="121">
        <f>IF($D18="","",WORKDAY($D18,1,$Y$33:$Y$47))</f>
        <v>46121</v>
      </c>
      <c r="F18" s="121">
        <f>IF($D18="","",WORKDAY($D18,10,$Y$33:$Y$47))</f>
        <v>46134</v>
      </c>
      <c r="G18" s="121">
        <f>IF($D18="","",WORKDAY($D18,20,$Y$33:$Y$47))</f>
        <v>46148</v>
      </c>
      <c r="H18" s="120" t="str">
        <f t="shared" si="0"/>
        <v>Apr</v>
      </c>
      <c r="I18" s="120" t="s">
        <v>2</v>
      </c>
      <c r="J18" s="120"/>
      <c r="K18" s="120" t="s">
        <v>10</v>
      </c>
      <c r="L18" s="122">
        <v>46120</v>
      </c>
      <c r="M18" s="123">
        <f>IF($L18="","",NETWORKDAYS($D18,$L18,$Y$33:$Y$47)-1)</f>
        <v>0</v>
      </c>
      <c r="N18" s="124" t="str">
        <f t="shared" si="1"/>
        <v>Yes</v>
      </c>
      <c r="O18" s="122"/>
      <c r="P18" s="122"/>
      <c r="Q18" s="122" t="s">
        <v>42</v>
      </c>
      <c r="R18" s="122"/>
      <c r="S18" s="119" t="s">
        <v>43</v>
      </c>
      <c r="T18" s="119"/>
      <c r="U18" s="119" t="s">
        <v>46</v>
      </c>
      <c r="V18" s="119"/>
      <c r="W18" s="119"/>
      <c r="X18" s="1" t="s">
        <v>101</v>
      </c>
      <c r="Z18" s="7" t="s">
        <v>102</v>
      </c>
      <c r="AA18" s="7">
        <f>COUNTIF(H2:H1499,"Jan")</f>
        <v>0</v>
      </c>
      <c r="AB18" s="7">
        <f>COUNTIFS(H2:H1499,"Jan",S2:S1499,"Full Disclosure")</f>
        <v>0</v>
      </c>
      <c r="AC18" s="7">
        <f>COUNTIFS(H2:H1499,"Jan",S2:S1499,"Partial Disclosure")</f>
        <v>0</v>
      </c>
      <c r="AD18" s="7">
        <f>COUNTIFS(H2:H1499,"Jan",S2:S1499,"Refused")</f>
        <v>0</v>
      </c>
      <c r="AE18" s="7">
        <f>COUNTIFS(H2:H1499,"Jan",S2:S1499,"Information not held")</f>
        <v>0</v>
      </c>
      <c r="AF18" s="7">
        <f>COUNTIFS(H2:H1499,"Jan",S2:S1499,"In Progress")</f>
        <v>0</v>
      </c>
      <c r="AG18" s="7">
        <f>COUNTIFS(H2:H1499,"Jan",Q2:Q1499,"elapsed")</f>
        <v>0</v>
      </c>
      <c r="AH18" s="7">
        <f>COUNTIFS(H2:H1499,"Jan",Q2:Q1499,"withdrawn")</f>
        <v>0</v>
      </c>
      <c r="AI18" s="2">
        <f>SUM(AB18:AH18)</f>
        <v>0</v>
      </c>
      <c r="BB18" s="2" t="str">
        <v>Quarter 1</v>
      </c>
    </row>
    <row r="19" spans="1:54" ht="31.4" customHeight="1" x14ac:dyDescent="0.35">
      <c r="A19" s="118">
        <v>18</v>
      </c>
      <c r="B19" s="119" t="s">
        <v>103</v>
      </c>
      <c r="C19" s="119" t="s">
        <v>104</v>
      </c>
      <c r="D19" s="120">
        <v>46119</v>
      </c>
      <c r="E19" s="121">
        <f>IF($D19="","",WORKDAY($D19,1,$Y$33:$Y$47))</f>
        <v>46120</v>
      </c>
      <c r="F19" s="121">
        <f>IF($D19="","",WORKDAY($D19,10,$Y$33:$Y$47))</f>
        <v>46133</v>
      </c>
      <c r="G19" s="121">
        <f>IF($D19="","",WORKDAY($D19,20,$Y$33:$Y$47))</f>
        <v>46147</v>
      </c>
      <c r="H19" s="120" t="str">
        <f t="shared" si="0"/>
        <v>Apr</v>
      </c>
      <c r="I19" s="120" t="s">
        <v>3</v>
      </c>
      <c r="J19" s="120"/>
      <c r="K19" s="120" t="s">
        <v>15</v>
      </c>
      <c r="L19" s="122">
        <v>46121</v>
      </c>
      <c r="M19" s="123">
        <f>IF($L19="","",NETWORKDAYS($D19,$L19,$Y$33:$Y$47)-1)</f>
        <v>2</v>
      </c>
      <c r="N19" s="124" t="str">
        <f t="shared" si="1"/>
        <v>Yes</v>
      </c>
      <c r="O19" s="122"/>
      <c r="P19" s="122"/>
      <c r="Q19" s="122" t="s">
        <v>42</v>
      </c>
      <c r="R19" s="122"/>
      <c r="S19" s="119" t="s">
        <v>44</v>
      </c>
      <c r="T19" s="119"/>
      <c r="U19" s="119" t="s">
        <v>58</v>
      </c>
      <c r="V19" s="119"/>
      <c r="W19" s="119"/>
      <c r="X19" s="1" t="s">
        <v>105</v>
      </c>
      <c r="Z19" s="7" t="s">
        <v>106</v>
      </c>
      <c r="AA19" s="7">
        <f>COUNTIF(H2:H1499,"Feb")</f>
        <v>0</v>
      </c>
      <c r="AB19" s="7">
        <f>COUNTIFS(H2:H1499,"Feb",S2:S1499,"Full Disclosure")</f>
        <v>0</v>
      </c>
      <c r="AC19" s="7">
        <f>COUNTIFS(H2:H1499,"Feb",S2:S1499,"Partial Disclosure")</f>
        <v>0</v>
      </c>
      <c r="AD19" s="7">
        <f>COUNTIFS(H2:H1499,"Feb",S2:S1499,"Refused")</f>
        <v>0</v>
      </c>
      <c r="AE19" s="7">
        <f>COUNTIFS(H2:H1499,"Feb",S2:S1499,"Information not held")</f>
        <v>0</v>
      </c>
      <c r="AF19" s="7">
        <f>COUNTIFS(H2:H1499,"Feb",S2:S1499,"In Progress")</f>
        <v>0</v>
      </c>
      <c r="AG19" s="7">
        <f>COUNTIFS(H2:H1499,"Jan",Q2:Q1499,"elapsed")</f>
        <v>0</v>
      </c>
      <c r="AH19" s="7">
        <f>COUNTIFS(H2:H1499,"Feb",Q2:Q1499,"withdrawn")</f>
        <v>0</v>
      </c>
      <c r="AI19" s="2">
        <f t="shared" ref="AI19:AI29" si="2">SUM(AB19:AH19)</f>
        <v>0</v>
      </c>
      <c r="BB19" s="2" t="str">
        <v>Quarter 1</v>
      </c>
    </row>
    <row r="20" spans="1:54" ht="31.4" customHeight="1" x14ac:dyDescent="0.35">
      <c r="A20" s="118">
        <v>19</v>
      </c>
      <c r="B20" s="119" t="s">
        <v>107</v>
      </c>
      <c r="C20" s="119" t="s">
        <v>108</v>
      </c>
      <c r="D20" s="120">
        <v>46120</v>
      </c>
      <c r="E20" s="121">
        <f>IF($D20="","",WORKDAY($D20,1,$Y$33:$Y$47))</f>
        <v>46121</v>
      </c>
      <c r="F20" s="121">
        <f>IF($D20="","",WORKDAY($D20,10,$Y$33:$Y$47))</f>
        <v>46134</v>
      </c>
      <c r="G20" s="121">
        <f>IF($D20="","",WORKDAY($D20,20,$Y$33:$Y$47))</f>
        <v>46148</v>
      </c>
      <c r="H20" s="120" t="str">
        <f t="shared" si="0"/>
        <v>Apr</v>
      </c>
      <c r="I20" s="120" t="s">
        <v>3</v>
      </c>
      <c r="J20" s="120"/>
      <c r="K20" s="120" t="s">
        <v>15</v>
      </c>
      <c r="L20" s="122">
        <v>46134</v>
      </c>
      <c r="M20" s="123">
        <f>IF($L20="","",NETWORKDAYS($D20,$L20,$Y$33:$Y$47)-1)</f>
        <v>10</v>
      </c>
      <c r="N20" s="124" t="str">
        <f t="shared" si="1"/>
        <v>Yes</v>
      </c>
      <c r="O20" s="122"/>
      <c r="P20" s="122"/>
      <c r="Q20" s="122" t="s">
        <v>42</v>
      </c>
      <c r="R20" s="122"/>
      <c r="S20" s="119" t="s">
        <v>44</v>
      </c>
      <c r="T20" s="119"/>
      <c r="U20" s="119"/>
      <c r="V20" s="119"/>
      <c r="W20" s="119"/>
      <c r="X20" s="1" t="s">
        <v>109</v>
      </c>
      <c r="Z20" s="7" t="s">
        <v>110</v>
      </c>
      <c r="AA20" s="7">
        <f>COUNTIF(H2:H1501,"Mar")</f>
        <v>0</v>
      </c>
      <c r="AB20" s="7">
        <f>COUNTIFS(H2:H1499,"Mar",S2:S1499,"Full Disclosure")</f>
        <v>0</v>
      </c>
      <c r="AC20" s="7">
        <f>COUNTIFS(H2:H1499,"Mar",S2:S1499,"Partial Disclosure")</f>
        <v>0</v>
      </c>
      <c r="AD20" s="7">
        <f>COUNTIFS(H2:H1499,"Mar",S2:S1499,"Refused")</f>
        <v>0</v>
      </c>
      <c r="AE20" s="7">
        <f>COUNTIFS(H2:H1499,"Mar",S2:S1499,"Information not held")</f>
        <v>0</v>
      </c>
      <c r="AF20" s="7">
        <f>COUNTIFS(H2:H1499,"Mar",S2:S1499,"In Progress")</f>
        <v>0</v>
      </c>
      <c r="AG20" s="7">
        <f>COUNTIFS(H2:H1499,"Mar",Q2:Q1499,"elapsed")</f>
        <v>0</v>
      </c>
      <c r="AH20" s="7">
        <f>COUNTIFS(H2:H1499,"Mar",Q2:Q1499,"withdrawn")</f>
        <v>0</v>
      </c>
      <c r="AI20" s="2">
        <f t="shared" si="2"/>
        <v>0</v>
      </c>
      <c r="BB20" s="2" t="str">
        <v>Quarter 1</v>
      </c>
    </row>
    <row r="21" spans="1:54" ht="31.4" customHeight="1" x14ac:dyDescent="0.35">
      <c r="A21" s="118">
        <v>20</v>
      </c>
      <c r="B21" s="119" t="s">
        <v>111</v>
      </c>
      <c r="C21" s="119" t="s">
        <v>112</v>
      </c>
      <c r="D21" s="120">
        <v>46120</v>
      </c>
      <c r="E21" s="121">
        <f>IF($D21="","",WORKDAY($D21,1,$Y$33:$Y$47))</f>
        <v>46121</v>
      </c>
      <c r="F21" s="121">
        <f>IF($D21="","",WORKDAY($D21,10,$Y$33:$Y$47))</f>
        <v>46134</v>
      </c>
      <c r="G21" s="121">
        <f>IF($D21="","",WORKDAY($D21,20,$Y$33:$Y$47))</f>
        <v>46148</v>
      </c>
      <c r="H21" s="120" t="str">
        <f t="shared" si="0"/>
        <v>Apr</v>
      </c>
      <c r="I21" s="120" t="s">
        <v>0</v>
      </c>
      <c r="J21" s="120"/>
      <c r="K21" s="120" t="s">
        <v>5</v>
      </c>
      <c r="L21" s="122">
        <v>46133</v>
      </c>
      <c r="M21" s="123">
        <f>IF($L21="","",NETWORKDAYS($D21,$L21,$Y$33:$Y$47)-1)</f>
        <v>9</v>
      </c>
      <c r="N21" s="124" t="str">
        <f t="shared" si="1"/>
        <v>Yes</v>
      </c>
      <c r="O21" s="122"/>
      <c r="P21" s="122"/>
      <c r="Q21" s="122" t="s">
        <v>42</v>
      </c>
      <c r="R21" s="122"/>
      <c r="S21" s="119" t="s">
        <v>44</v>
      </c>
      <c r="T21" s="119"/>
      <c r="U21" s="119" t="s">
        <v>63</v>
      </c>
      <c r="V21" s="119"/>
      <c r="W21" s="119"/>
      <c r="X21" s="1" t="s">
        <v>113</v>
      </c>
      <c r="Z21" s="7" t="s">
        <v>114</v>
      </c>
      <c r="AA21" s="7">
        <f>COUNTIF(H2:H1501,"Apr")</f>
        <v>97</v>
      </c>
      <c r="AB21" s="7">
        <f>COUNTIFS(H2:H1499,"Apr",S2:S1499,"Full Disclosure")</f>
        <v>71</v>
      </c>
      <c r="AC21" s="7">
        <f>COUNTIFS(H2:H1499,"Apr",S2:S1499,"Partial Disclosure")</f>
        <v>12</v>
      </c>
      <c r="AD21" s="7">
        <f>COUNTIFS(H2:H1499,"Apr",S2:S1499,"Refused")</f>
        <v>3</v>
      </c>
      <c r="AE21" s="7">
        <f>COUNTIFS(H2:H1502,"Apr",S2:S1502,"Information not held")</f>
        <v>11</v>
      </c>
      <c r="AF21" s="7">
        <f>COUNTIFS(H2:H1499,"Apr",S2:S1499,"In Progress")</f>
        <v>0</v>
      </c>
      <c r="AG21" s="7">
        <f>COUNTIFS(H2:H1499,"Apr",Q2:Q1499,"elapsed")</f>
        <v>0</v>
      </c>
      <c r="AH21" s="7">
        <f>COUNTIFS(H2:H1499,"Apr",Q2:Q1499,"withdrawn")</f>
        <v>0</v>
      </c>
      <c r="AI21" s="2">
        <f t="shared" si="2"/>
        <v>97</v>
      </c>
      <c r="BB21" s="2" t="str">
        <v>Quarter 1</v>
      </c>
    </row>
    <row r="22" spans="1:54" ht="31.4" customHeight="1" x14ac:dyDescent="0.35">
      <c r="A22" s="118">
        <v>21</v>
      </c>
      <c r="B22" s="119" t="s">
        <v>6</v>
      </c>
      <c r="C22" s="119" t="s">
        <v>115</v>
      </c>
      <c r="D22" s="120">
        <v>46120</v>
      </c>
      <c r="E22" s="121">
        <f>IF($D22="","",WORKDAY($D22,1,$Y$33:$Y$47))</f>
        <v>46121</v>
      </c>
      <c r="F22" s="121">
        <f>IF($D22="","",WORKDAY($D22,10,$Y$33:$Y$47))</f>
        <v>46134</v>
      </c>
      <c r="G22" s="121">
        <f>IF($D22="","",WORKDAY($D22,20,$Y$33:$Y$47))</f>
        <v>46148</v>
      </c>
      <c r="H22" s="120" t="str">
        <f t="shared" si="0"/>
        <v>Apr</v>
      </c>
      <c r="I22" s="120" t="s">
        <v>4</v>
      </c>
      <c r="J22" s="120"/>
      <c r="K22" s="120" t="s">
        <v>12</v>
      </c>
      <c r="L22" s="122">
        <v>46121</v>
      </c>
      <c r="M22" s="123">
        <f>IF($L22="","",NETWORKDAYS($D22,$L22,$Y$33:$Y$47)-1)</f>
        <v>1</v>
      </c>
      <c r="N22" s="124" t="str">
        <f t="shared" si="1"/>
        <v>Yes</v>
      </c>
      <c r="O22" s="122"/>
      <c r="P22" s="122"/>
      <c r="Q22" s="122" t="s">
        <v>42</v>
      </c>
      <c r="R22" s="122"/>
      <c r="S22" s="119" t="s">
        <v>44</v>
      </c>
      <c r="T22" s="119"/>
      <c r="U22" s="119"/>
      <c r="V22" s="119"/>
      <c r="W22" s="119"/>
      <c r="X22" s="1" t="s">
        <v>116</v>
      </c>
      <c r="Z22" s="7" t="s">
        <v>117</v>
      </c>
      <c r="AA22" s="7">
        <f>COUNTIF(H2:H1503,"May")</f>
        <v>85</v>
      </c>
      <c r="AB22" s="7">
        <f>COUNTIFS(H2:H1499,"May",S2:S1499,"Full Disclosure")</f>
        <v>67</v>
      </c>
      <c r="AC22" s="7">
        <f>COUNTIFS(H2:H1503,"May",S2:S1503,"Partial Disclosure")</f>
        <v>5</v>
      </c>
      <c r="AD22" s="7">
        <f>COUNTIFS(H2:H1503,"May",S2:S1503,"Refused")</f>
        <v>2</v>
      </c>
      <c r="AE22" s="7">
        <f>COUNTIFS(H2:H1502,"May",S2:S1502,"Information not held")</f>
        <v>9</v>
      </c>
      <c r="AF22" s="7">
        <f>COUNTIFS(H2:H1502,"May",S2:S1502,"In Progress")</f>
        <v>0</v>
      </c>
      <c r="AG22" s="7">
        <f>COUNTIFS(H2:H1499,"May",Q2:Q1499,"elapsed")</f>
        <v>2</v>
      </c>
      <c r="AH22" s="7">
        <f>COUNTIFS(H2:H1499,"May",Q2:Q1499,"withdrawn")</f>
        <v>0</v>
      </c>
      <c r="AI22" s="2">
        <f t="shared" si="2"/>
        <v>85</v>
      </c>
      <c r="BB22" s="2" t="str">
        <v>Quarter 1</v>
      </c>
    </row>
    <row r="23" spans="1:54" ht="31.4" customHeight="1" x14ac:dyDescent="0.35">
      <c r="A23" s="118">
        <v>22</v>
      </c>
      <c r="B23" s="119" t="s">
        <v>6</v>
      </c>
      <c r="C23" s="119" t="s">
        <v>118</v>
      </c>
      <c r="D23" s="120">
        <v>46121</v>
      </c>
      <c r="E23" s="121">
        <f>IF($D23="","",WORKDAY($D23,1,$Y$33:$Y$47))</f>
        <v>46122</v>
      </c>
      <c r="F23" s="121">
        <f>IF($D23="","",WORKDAY($D23,10,$Y$33:$Y$47))</f>
        <v>46135</v>
      </c>
      <c r="G23" s="121">
        <f>IF($D23="","",WORKDAY($D23,20,$Y$33:$Y$47))</f>
        <v>46149</v>
      </c>
      <c r="H23" s="120" t="str">
        <f t="shared" si="0"/>
        <v>Apr</v>
      </c>
      <c r="I23" s="120" t="s">
        <v>3</v>
      </c>
      <c r="J23" s="120"/>
      <c r="K23" s="120" t="s">
        <v>15</v>
      </c>
      <c r="L23" s="122">
        <v>46141</v>
      </c>
      <c r="M23" s="123">
        <f>IF($L23="","",NETWORKDAYS($D23,$L23,$Y$33:$Y$47)-1)</f>
        <v>14</v>
      </c>
      <c r="N23" s="124" t="str">
        <f t="shared" si="1"/>
        <v>Yes</v>
      </c>
      <c r="O23" s="122"/>
      <c r="P23" s="122"/>
      <c r="Q23" s="122" t="s">
        <v>42</v>
      </c>
      <c r="R23" s="122"/>
      <c r="S23" s="119" t="s">
        <v>44</v>
      </c>
      <c r="T23" s="119"/>
      <c r="U23" s="119" t="s">
        <v>63</v>
      </c>
      <c r="V23" s="119"/>
      <c r="W23" s="119"/>
      <c r="X23" s="1" t="s">
        <v>63</v>
      </c>
      <c r="Z23" s="7" t="s">
        <v>119</v>
      </c>
      <c r="AA23" s="7">
        <f>COUNTIF(H2:H1503,"Jun")</f>
        <v>83</v>
      </c>
      <c r="AB23" s="7">
        <f>COUNTIFS(H2:H1503,"Jun",S2:S1503,"Full Disclosure")</f>
        <v>53</v>
      </c>
      <c r="AC23" s="7">
        <f>COUNTIFS(H2:H1503,"Jun",S2:S1503,"Partial Disclosure")</f>
        <v>10</v>
      </c>
      <c r="AD23" s="7">
        <f>COUNTIFS(H2:H1503,"Jun",S2:S1503,"Refused")</f>
        <v>3</v>
      </c>
      <c r="AE23" s="7">
        <f>COUNTIFS(H2:H1502,"Jun",S2:S1502,"Information not held")</f>
        <v>14</v>
      </c>
      <c r="AF23" s="7">
        <f>COUNTIFS(H2:H1502,"Jun",S2:S1502,"In Progress")</f>
        <v>0</v>
      </c>
      <c r="AG23" s="7">
        <f>COUNTIFS(H2:H1499,"Jun",Q2:Q1499,"elapsed")</f>
        <v>1</v>
      </c>
      <c r="AH23" s="7">
        <f>COUNTIFS(H2:H1499,"Jun",Q2:Q1499,"withdrawn")</f>
        <v>1</v>
      </c>
      <c r="AI23" s="2">
        <f t="shared" si="2"/>
        <v>82</v>
      </c>
      <c r="BB23" s="2" t="str">
        <v>Quarter 1</v>
      </c>
    </row>
    <row r="24" spans="1:54" ht="31.4" customHeight="1" x14ac:dyDescent="0.35">
      <c r="A24" s="118">
        <v>23</v>
      </c>
      <c r="B24" s="119" t="s">
        <v>120</v>
      </c>
      <c r="C24" s="119" t="s">
        <v>121</v>
      </c>
      <c r="D24" s="120">
        <v>46121</v>
      </c>
      <c r="E24" s="121">
        <f>IF($D24="","",WORKDAY($D24,1,$Y$33:$Y$47))</f>
        <v>46122</v>
      </c>
      <c r="F24" s="121">
        <f>IF($D24="","",WORKDAY($D24,10,$Y$33:$Y$47))</f>
        <v>46135</v>
      </c>
      <c r="G24" s="121">
        <f>IF($D24="","",WORKDAY($D24,20,$Y$33:$Y$47))</f>
        <v>46149</v>
      </c>
      <c r="H24" s="120" t="str">
        <f t="shared" si="0"/>
        <v>Apr</v>
      </c>
      <c r="I24" s="120" t="s">
        <v>3</v>
      </c>
      <c r="J24" s="120"/>
      <c r="K24" s="120" t="s">
        <v>16</v>
      </c>
      <c r="L24" s="122">
        <v>46122</v>
      </c>
      <c r="M24" s="123">
        <f>IF($L24="","",NETWORKDAYS($D24,$L24,$Y$33:$Y$47)-1)</f>
        <v>1</v>
      </c>
      <c r="N24" s="124" t="str">
        <f t="shared" si="1"/>
        <v>Yes</v>
      </c>
      <c r="O24" s="122"/>
      <c r="P24" s="122"/>
      <c r="Q24" s="122" t="s">
        <v>42</v>
      </c>
      <c r="R24" s="122"/>
      <c r="S24" s="119" t="s">
        <v>44</v>
      </c>
      <c r="T24" s="119"/>
      <c r="U24" s="119"/>
      <c r="V24" s="119" t="s">
        <v>122</v>
      </c>
      <c r="W24" s="119"/>
      <c r="X24" s="1" t="s">
        <v>123</v>
      </c>
      <c r="Z24" s="7" t="s">
        <v>124</v>
      </c>
      <c r="AA24" s="7">
        <f>COUNTIF(H2:H1505,"Jul")</f>
        <v>0</v>
      </c>
      <c r="AB24" s="7">
        <f>COUNTIFS(H2:H1503,"Jul",S2:S1503,"Full Disclosure")</f>
        <v>0</v>
      </c>
      <c r="AC24" s="7">
        <f>COUNTIFS(H2:H1503,"Jul",S2:S1503,"Partial Disclosure")</f>
        <v>0</v>
      </c>
      <c r="AD24" s="7">
        <f>COUNTIFS(H2:H1503,"Jul",S2:S1503,"Refused")</f>
        <v>0</v>
      </c>
      <c r="AE24" s="7">
        <f>COUNTIFS(H2:H1505,"Jul",S2:S1505,"Information not held")</f>
        <v>0</v>
      </c>
      <c r="AF24" s="7">
        <f>COUNTIFS(H2:H1502,"Jul",S2:S1502,"In Progress")</f>
        <v>0</v>
      </c>
      <c r="AG24" s="7">
        <f>COUNTIFS(H2:H1499,"Jul",Q2:Q1499,"elapsed")</f>
        <v>0</v>
      </c>
      <c r="AH24" s="7">
        <f>COUNTIFS(H2:H1499,"Jul",Q2:Q1499,"withdrawn")</f>
        <v>0</v>
      </c>
      <c r="AI24" s="2">
        <f t="shared" si="2"/>
        <v>0</v>
      </c>
      <c r="BB24" s="2" t="str">
        <v>Quarter 1</v>
      </c>
    </row>
    <row r="25" spans="1:54" ht="31.4" customHeight="1" x14ac:dyDescent="0.35">
      <c r="A25" s="118">
        <v>24</v>
      </c>
      <c r="B25" s="119" t="s">
        <v>103</v>
      </c>
      <c r="C25" s="119" t="s">
        <v>125</v>
      </c>
      <c r="D25" s="120">
        <v>46122</v>
      </c>
      <c r="E25" s="121">
        <f>IF($D25="","",WORKDAY($D25,1,$Y$33:$Y$47))</f>
        <v>46125</v>
      </c>
      <c r="F25" s="121">
        <f>IF($D25="","",WORKDAY($D25,10,$Y$33:$Y$47))</f>
        <v>46136</v>
      </c>
      <c r="G25" s="121">
        <f>IF($D25="","",WORKDAY($D25,20,$Y$33:$Y$47))</f>
        <v>46150</v>
      </c>
      <c r="H25" s="120" t="str">
        <f t="shared" si="0"/>
        <v>Apr</v>
      </c>
      <c r="I25" s="120" t="s">
        <v>4</v>
      </c>
      <c r="J25" s="120"/>
      <c r="K25" s="120" t="s">
        <v>13</v>
      </c>
      <c r="L25" s="122">
        <v>46122</v>
      </c>
      <c r="M25" s="123">
        <f>IF($L25="","",NETWORKDAYS($D25,$L25,$Y$33:$Y$47)-1)</f>
        <v>0</v>
      </c>
      <c r="N25" s="124" t="str">
        <f t="shared" si="1"/>
        <v>Yes</v>
      </c>
      <c r="O25" s="122"/>
      <c r="P25" s="122"/>
      <c r="Q25" s="122" t="s">
        <v>42</v>
      </c>
      <c r="R25" s="122"/>
      <c r="S25" s="119" t="s">
        <v>44</v>
      </c>
      <c r="T25" s="119"/>
      <c r="U25" s="119"/>
      <c r="V25" s="119"/>
      <c r="W25" s="119"/>
      <c r="X25" s="1" t="s">
        <v>126</v>
      </c>
      <c r="Z25" s="7" t="s">
        <v>127</v>
      </c>
      <c r="AA25" s="7">
        <f>COUNTIF(H2:H1505,"Aug")</f>
        <v>0</v>
      </c>
      <c r="AB25" s="7">
        <f>COUNTIFS(H2:H1503,"Aug",S2:S1503,"Full Disclosure")</f>
        <v>0</v>
      </c>
      <c r="AC25" s="7">
        <f>COUNTIFS(H2:H1503,"Aug",S2:S1503,"Partial Disclosure")</f>
        <v>0</v>
      </c>
      <c r="AD25" s="7">
        <f>COUNTIFS(H2:H1503,"Aug",S2:S1503,"Refused")</f>
        <v>0</v>
      </c>
      <c r="AE25" s="7">
        <f>COUNTIFS(H2:H1505,"Aug",S2:S1505,"Information not held")</f>
        <v>0</v>
      </c>
      <c r="AF25" s="7">
        <f>COUNTIFS(H2:H1505,"Aug",S2:S1505,"In Progress")</f>
        <v>0</v>
      </c>
      <c r="AG25" s="7">
        <f>COUNTIFS(H2:H1499,"Aug",Q2:Q1499,"elapsed")</f>
        <v>0</v>
      </c>
      <c r="AH25" s="7">
        <f>COUNTIFS(H2:H1499,"Aug",Q2:Q1499,"withdrawn")</f>
        <v>0</v>
      </c>
      <c r="AI25" s="2">
        <f t="shared" si="2"/>
        <v>0</v>
      </c>
      <c r="BB25" s="2" t="str">
        <v>Quarter 1</v>
      </c>
    </row>
    <row r="26" spans="1:54" ht="31.4" customHeight="1" x14ac:dyDescent="0.35">
      <c r="A26" s="118">
        <v>25</v>
      </c>
      <c r="B26" s="119" t="s">
        <v>49</v>
      </c>
      <c r="C26" s="119" t="s">
        <v>128</v>
      </c>
      <c r="D26" s="120">
        <v>46122</v>
      </c>
      <c r="E26" s="121">
        <f>IF($D26="","",WORKDAY($D26,1,$Y$33:$Y$47))</f>
        <v>46125</v>
      </c>
      <c r="F26" s="121">
        <f>IF($D26="","",WORKDAY($D26,10,$Y$33:$Y$47))</f>
        <v>46136</v>
      </c>
      <c r="G26" s="121">
        <f>IF($D26="","",WORKDAY($D26,20,$Y$33:$Y$47))</f>
        <v>46150</v>
      </c>
      <c r="H26" s="120" t="str">
        <f t="shared" si="0"/>
        <v>Apr</v>
      </c>
      <c r="I26" s="120" t="s">
        <v>3</v>
      </c>
      <c r="J26" s="120"/>
      <c r="K26" s="120" t="s">
        <v>15</v>
      </c>
      <c r="L26" s="122">
        <v>46139</v>
      </c>
      <c r="M26" s="123">
        <f>IF($L26="","",NETWORKDAYS($D26,$L26,$Y$33:$Y$47)-1)</f>
        <v>11</v>
      </c>
      <c r="N26" s="124" t="str">
        <f t="shared" si="1"/>
        <v>Yes</v>
      </c>
      <c r="O26" s="122"/>
      <c r="P26" s="122"/>
      <c r="Q26" s="122" t="s">
        <v>42</v>
      </c>
      <c r="R26" s="122"/>
      <c r="S26" s="119" t="s">
        <v>44</v>
      </c>
      <c r="T26" s="119"/>
      <c r="U26" s="119"/>
      <c r="V26" s="119"/>
      <c r="W26" s="119"/>
      <c r="X26" s="1" t="s">
        <v>129</v>
      </c>
      <c r="Z26" s="7" t="s">
        <v>130</v>
      </c>
      <c r="AA26" s="7">
        <f>COUNTIF(H2:H1507,"Sep")</f>
        <v>0</v>
      </c>
      <c r="AB26" s="7">
        <f>COUNTIFS(H2:H1503,"Sep",S2:S1503,"Full Disclosure")</f>
        <v>0</v>
      </c>
      <c r="AC26" s="7">
        <f>COUNTIFS(H2:H1507,"Sep",S2:S1507,"Partial Disclosure")</f>
        <v>0</v>
      </c>
      <c r="AD26" s="7">
        <f>COUNTIFS(H2:H1507,"Sep",S2:S1507,"Refused")</f>
        <v>0</v>
      </c>
      <c r="AE26" s="7">
        <f>COUNTIFS(H2:H1505,"Sep",S2:S1505,"Information not held")</f>
        <v>0</v>
      </c>
      <c r="AF26" s="7">
        <f>COUNTIFS(H2:H1505,"Sep",S2:S1505,"In Progress")</f>
        <v>0</v>
      </c>
      <c r="AG26" s="7">
        <f>COUNTIFS(H2:H1499,"Sep",Q2:Q1499,"elapsed")</f>
        <v>0</v>
      </c>
      <c r="AH26" s="7">
        <f>COUNTIFS(H2:H1499,"Sep",Q2:Q1499,"withdrawn")</f>
        <v>0</v>
      </c>
      <c r="AI26" s="2">
        <f t="shared" si="2"/>
        <v>0</v>
      </c>
      <c r="BB26" s="2" t="str">
        <v>Quarter 1</v>
      </c>
    </row>
    <row r="27" spans="1:54" ht="31.4" customHeight="1" x14ac:dyDescent="0.35">
      <c r="A27" s="118">
        <v>26</v>
      </c>
      <c r="B27" s="119" t="s">
        <v>6</v>
      </c>
      <c r="C27" s="119" t="s">
        <v>131</v>
      </c>
      <c r="D27" s="120">
        <v>46122</v>
      </c>
      <c r="E27" s="121">
        <f>IF($D27="","",WORKDAY($D27,1,$Y$33:$Y$47))</f>
        <v>46125</v>
      </c>
      <c r="F27" s="121">
        <f>IF($D27="","",WORKDAY($D27,10,$Y$33:$Y$47))</f>
        <v>46136</v>
      </c>
      <c r="G27" s="121">
        <f>IF($D27="","",WORKDAY($D27,20,$Y$33:$Y$47))</f>
        <v>46150</v>
      </c>
      <c r="H27" s="120" t="str">
        <f t="shared" si="0"/>
        <v>Apr</v>
      </c>
      <c r="I27" s="120" t="s">
        <v>3</v>
      </c>
      <c r="J27" s="120"/>
      <c r="K27" s="120" t="s">
        <v>15</v>
      </c>
      <c r="L27" s="122">
        <v>46181</v>
      </c>
      <c r="M27" s="123">
        <f>IF($L27="","",NETWORKDAYS($D27,$L27,$Y$33:$Y$47)-1)</f>
        <v>41</v>
      </c>
      <c r="N27" s="124" t="str">
        <f t="shared" si="1"/>
        <v>No</v>
      </c>
      <c r="O27" s="122"/>
      <c r="P27" s="122"/>
      <c r="Q27" s="122" t="s">
        <v>42</v>
      </c>
      <c r="R27" s="122"/>
      <c r="S27" s="119" t="s">
        <v>44</v>
      </c>
      <c r="T27" s="119"/>
      <c r="U27" s="119"/>
      <c r="V27" s="119" t="s">
        <v>122</v>
      </c>
      <c r="W27" s="119"/>
      <c r="X27" s="1" t="s">
        <v>132</v>
      </c>
      <c r="Z27" s="7" t="s">
        <v>133</v>
      </c>
      <c r="AA27" s="7">
        <f>COUNTIF(H2:H1507,"oct")</f>
        <v>0</v>
      </c>
      <c r="AB27" s="7">
        <f>COUNTIFS(H2:H1507,"Oct",S2:S1507,"Full Disclosure")</f>
        <v>0</v>
      </c>
      <c r="AC27" s="7">
        <f>COUNTIFS(H2:H1507,"Oct",S2:S1507,"Partial Disclosure")</f>
        <v>0</v>
      </c>
      <c r="AD27" s="7">
        <f>COUNTIFS(H2:H1507,"Oct",S2:S1507,"Refused")</f>
        <v>0</v>
      </c>
      <c r="AE27" s="7">
        <f>COUNTIFS(H2:H1508,"Oct",S2:S1508,"Information not held")</f>
        <v>0</v>
      </c>
      <c r="AF27" s="7">
        <f>COUNTIFS(H2:H1505,"Oct",S2:S1505,"In Progress")</f>
        <v>0</v>
      </c>
      <c r="AG27" s="7">
        <f>COUNTIFS(H2:H1499,"Oct",Q2:Q1499,"elapsed")</f>
        <v>0</v>
      </c>
      <c r="AH27" s="7">
        <f>COUNTIFS(H2:H1499,"Oct",Q2:Q1499,"withdrawn")</f>
        <v>0</v>
      </c>
      <c r="AI27" s="2">
        <f t="shared" si="2"/>
        <v>0</v>
      </c>
      <c r="BB27" s="2" t="str">
        <v>Quarter 1</v>
      </c>
    </row>
    <row r="28" spans="1:54" ht="31.4" customHeight="1" x14ac:dyDescent="0.35">
      <c r="A28" s="118">
        <v>27</v>
      </c>
      <c r="B28" s="119" t="s">
        <v>49</v>
      </c>
      <c r="C28" s="119" t="s">
        <v>134</v>
      </c>
      <c r="D28" s="120">
        <v>46122</v>
      </c>
      <c r="E28" s="121">
        <f>IF($D28="","",WORKDAY($D28,1,$Y$33:$Y$47))</f>
        <v>46125</v>
      </c>
      <c r="F28" s="121">
        <f>IF($D28="","",WORKDAY($D28,10,$Y$33:$Y$47))</f>
        <v>46136</v>
      </c>
      <c r="G28" s="121">
        <f>IF($D28="","",WORKDAY($D28,20,$Y$33:$Y$47))</f>
        <v>46150</v>
      </c>
      <c r="H28" s="120" t="str">
        <f t="shared" si="0"/>
        <v>Apr</v>
      </c>
      <c r="I28" s="120" t="s">
        <v>4</v>
      </c>
      <c r="J28" s="120"/>
      <c r="K28" s="120" t="s">
        <v>12</v>
      </c>
      <c r="L28" s="122">
        <v>46133</v>
      </c>
      <c r="M28" s="123">
        <f>IF($L28="","",NETWORKDAYS($D28,$L28,$Y$33:$Y$47)-1)</f>
        <v>7</v>
      </c>
      <c r="N28" s="124" t="str">
        <f t="shared" si="1"/>
        <v>Yes</v>
      </c>
      <c r="O28" s="122"/>
      <c r="P28" s="122"/>
      <c r="Q28" s="122" t="s">
        <v>42</v>
      </c>
      <c r="R28" s="122"/>
      <c r="S28" s="119" t="s">
        <v>44</v>
      </c>
      <c r="T28" s="119"/>
      <c r="U28" s="119"/>
      <c r="V28" s="119"/>
      <c r="W28" s="119"/>
      <c r="X28" s="1"/>
      <c r="Z28" s="7" t="s">
        <v>135</v>
      </c>
      <c r="AA28" s="7">
        <f>COUNTIF(H2:H1509,"Nov")</f>
        <v>0</v>
      </c>
      <c r="AB28" s="7">
        <f>COUNTIFS(H2:H1507,"Nov",S2:S1507,"Full Disclosure")</f>
        <v>0</v>
      </c>
      <c r="AC28" s="7">
        <f>COUNTIFS(H2:H1507,"Nov",S2:S1507,"Partial Disclosure")</f>
        <v>0</v>
      </c>
      <c r="AD28" s="7">
        <f>COUNTIFS(H2:H1507,"Nov",S2:S1507,"Refused")</f>
        <v>0</v>
      </c>
      <c r="AE28" s="7">
        <f>COUNTIFS(H2:H1508,"Nov",S2:S1508,"Information not held")</f>
        <v>0</v>
      </c>
      <c r="AF28" s="7">
        <f>COUNTIFS(H2:H1508,"Nov",S2:S1508,"In Progress")</f>
        <v>0</v>
      </c>
      <c r="AG28" s="7">
        <f>COUNTIFS(H2:H1499,"Nov",Q2:Q1499,"elapsed")</f>
        <v>0</v>
      </c>
      <c r="AH28" s="7">
        <f>COUNTIFS(H2:H1499,"Nov",Q2:Q1499,"withdrawn")</f>
        <v>0</v>
      </c>
      <c r="AI28" s="2">
        <f t="shared" si="2"/>
        <v>0</v>
      </c>
      <c r="BB28" s="2" t="str">
        <v>Quarter 1</v>
      </c>
    </row>
    <row r="29" spans="1:54" ht="31.4" customHeight="1" x14ac:dyDescent="0.35">
      <c r="A29" s="118">
        <v>28</v>
      </c>
      <c r="B29" s="132" t="s">
        <v>6</v>
      </c>
      <c r="C29" s="132" t="s">
        <v>136</v>
      </c>
      <c r="D29" s="143">
        <v>46125</v>
      </c>
      <c r="E29" s="121">
        <f>IF($D29="","",WORKDAY($D29,1,$Y$33:$Y$47))</f>
        <v>46126</v>
      </c>
      <c r="F29" s="121">
        <f>IF($D29="","",WORKDAY($D29,10,$Y$33:$Y$47))</f>
        <v>46139</v>
      </c>
      <c r="G29" s="121">
        <f>IF($D29="","",WORKDAY($D29,20,$Y$33:$Y$47))</f>
        <v>46153</v>
      </c>
      <c r="H29" s="120" t="str">
        <f t="shared" si="0"/>
        <v>Apr</v>
      </c>
      <c r="I29" s="120" t="s">
        <v>2</v>
      </c>
      <c r="J29" s="120"/>
      <c r="K29" s="120" t="s">
        <v>9</v>
      </c>
      <c r="L29" s="122">
        <v>46125</v>
      </c>
      <c r="M29" s="123">
        <f>IF($L29="","",NETWORKDAYS($D29,$L29,$Y$33:$Y$47)-1)</f>
        <v>0</v>
      </c>
      <c r="N29" s="124" t="str">
        <f t="shared" si="1"/>
        <v>Yes</v>
      </c>
      <c r="O29" s="122"/>
      <c r="P29" s="122"/>
      <c r="Q29" s="122" t="s">
        <v>42</v>
      </c>
      <c r="R29" s="122"/>
      <c r="S29" s="119" t="s">
        <v>44</v>
      </c>
      <c r="T29" s="119"/>
      <c r="U29" s="119"/>
      <c r="V29" s="119"/>
      <c r="W29" s="119"/>
      <c r="X29" s="1"/>
      <c r="Z29" s="7" t="s">
        <v>137</v>
      </c>
      <c r="AA29" s="7">
        <f>COUNTIF(H2:H1509,"Dec")</f>
        <v>0</v>
      </c>
      <c r="AB29" s="7">
        <f>COUNTIFS(H2:H1507,"Dec",S2:S1507,"Full Disclosure")</f>
        <v>0</v>
      </c>
      <c r="AC29" s="7">
        <f>COUNTIFS(H2:H1507,"Dec",S2:S1507,"Partial Disclosure")</f>
        <v>0</v>
      </c>
      <c r="AD29" s="7">
        <f>COUNTIFS(H2:H1507,"Dec",S2:S1507,"Refused")</f>
        <v>0</v>
      </c>
      <c r="AE29" s="7">
        <f>COUNTIFS(H2:H1508,"Dec",S2:S1508,"Information not held")</f>
        <v>0</v>
      </c>
      <c r="AF29" s="7">
        <f>COUNTIFS(H2:H1508,"Dec",S2:S1508,"In Progress")</f>
        <v>0</v>
      </c>
      <c r="AG29" s="7">
        <f>COUNTIFS(H2:H1499,"Dec",Q2:Q1499,"elapsed")</f>
        <v>0</v>
      </c>
      <c r="AH29" s="7">
        <f>COUNTIFS(H2:H1499,"Dec",Q2:Q1499,"withdrawn")</f>
        <v>0</v>
      </c>
      <c r="AI29" s="2">
        <f t="shared" si="2"/>
        <v>0</v>
      </c>
      <c r="BB29" s="2" t="str">
        <v>Quarter 1</v>
      </c>
    </row>
    <row r="30" spans="1:54" ht="31.4" customHeight="1" x14ac:dyDescent="0.35">
      <c r="A30" s="118">
        <v>29</v>
      </c>
      <c r="B30" s="119" t="s">
        <v>138</v>
      </c>
      <c r="C30" s="119" t="s">
        <v>139</v>
      </c>
      <c r="D30" s="120">
        <v>46125</v>
      </c>
      <c r="E30" s="121">
        <f>IF($D30="","",WORKDAY($D30,1,$Y$33:$Y$47))</f>
        <v>46126</v>
      </c>
      <c r="F30" s="121">
        <f>IF($D30="","",WORKDAY($D30,10,$Y$33:$Y$47))</f>
        <v>46139</v>
      </c>
      <c r="G30" s="121">
        <f>IF($D30="","",WORKDAY($D30,20,$Y$33:$Y$47))</f>
        <v>46153</v>
      </c>
      <c r="H30" s="120" t="str">
        <f t="shared" si="0"/>
        <v>Apr</v>
      </c>
      <c r="I30" s="120" t="s">
        <v>3</v>
      </c>
      <c r="J30" s="120"/>
      <c r="K30" s="120" t="s">
        <v>16</v>
      </c>
      <c r="L30" s="122">
        <v>46126</v>
      </c>
      <c r="M30" s="123">
        <f>IF($L30="","",NETWORKDAYS($D30,$L30,$Y$33:$Y$47)-1)</f>
        <v>1</v>
      </c>
      <c r="N30" s="124" t="str">
        <f t="shared" si="1"/>
        <v>Yes</v>
      </c>
      <c r="O30" s="122"/>
      <c r="P30" s="122"/>
      <c r="Q30" s="122" t="s">
        <v>42</v>
      </c>
      <c r="R30" s="122"/>
      <c r="S30" s="119" t="s">
        <v>44</v>
      </c>
      <c r="T30" s="119"/>
      <c r="U30" s="119" t="s">
        <v>58</v>
      </c>
      <c r="V30" s="119"/>
      <c r="W30" s="119"/>
      <c r="X30" s="1"/>
      <c r="Z30" s="2" t="s">
        <v>140</v>
      </c>
      <c r="BB30" s="2" t="str">
        <v>Quarter 1</v>
      </c>
    </row>
    <row r="31" spans="1:54" ht="31.4" customHeight="1" x14ac:dyDescent="0.35">
      <c r="A31" s="118">
        <v>30</v>
      </c>
      <c r="B31" s="119" t="s">
        <v>6</v>
      </c>
      <c r="C31" s="119" t="s">
        <v>72</v>
      </c>
      <c r="D31" s="120">
        <v>46125</v>
      </c>
      <c r="E31" s="121">
        <f>IF($D31="","",WORKDAY($D31,1,$Y$33:$Y$47))</f>
        <v>46126</v>
      </c>
      <c r="F31" s="121">
        <f>IF($D31="","",WORKDAY($D31,10,$Y$33:$Y$47))</f>
        <v>46139</v>
      </c>
      <c r="G31" s="121">
        <f>IF($D31="","",WORKDAY($D31,20,$Y$33:$Y$47))</f>
        <v>46153</v>
      </c>
      <c r="H31" s="120" t="str">
        <f t="shared" si="0"/>
        <v>Apr</v>
      </c>
      <c r="I31" s="120" t="s">
        <v>3</v>
      </c>
      <c r="J31" s="120"/>
      <c r="K31" s="120" t="s">
        <v>15</v>
      </c>
      <c r="L31" s="122">
        <v>46168</v>
      </c>
      <c r="M31" s="123">
        <f>IF($L31="","",NETWORKDAYS($D31,$L31,$Y$33:$Y$47)-1)</f>
        <v>31</v>
      </c>
      <c r="N31" s="124" t="str">
        <f t="shared" si="1"/>
        <v>No</v>
      </c>
      <c r="O31" s="122"/>
      <c r="P31" s="122"/>
      <c r="Q31" s="122" t="s">
        <v>42</v>
      </c>
      <c r="R31" s="122"/>
      <c r="S31" s="119" t="s">
        <v>44</v>
      </c>
      <c r="T31" s="119"/>
      <c r="U31" s="119" t="s">
        <v>58</v>
      </c>
      <c r="V31" s="119" t="s">
        <v>122</v>
      </c>
      <c r="W31" s="119"/>
      <c r="X31" s="1"/>
      <c r="BB31" s="2" t="str">
        <v>Quarter 1</v>
      </c>
    </row>
    <row r="32" spans="1:54" ht="31.4" customHeight="1" x14ac:dyDescent="0.35">
      <c r="A32" s="118">
        <v>31</v>
      </c>
      <c r="B32" s="119" t="s">
        <v>6</v>
      </c>
      <c r="C32" s="119" t="s">
        <v>141</v>
      </c>
      <c r="D32" s="120">
        <v>46140</v>
      </c>
      <c r="E32" s="121">
        <f>IF($D32="","",WORKDAY($D32,1,$Y$33:$Y$47))</f>
        <v>46141</v>
      </c>
      <c r="F32" s="121">
        <f>IF($D32="","",WORKDAY($D32,10,$Y$33:$Y$47))</f>
        <v>46154</v>
      </c>
      <c r="G32" s="121">
        <f>IF($D32="","",WORKDAY($D32,20,$Y$33:$Y$47))</f>
        <v>46168</v>
      </c>
      <c r="H32" s="120" t="str">
        <f t="shared" si="0"/>
        <v>Apr</v>
      </c>
      <c r="I32" s="120" t="s">
        <v>4</v>
      </c>
      <c r="J32" s="120"/>
      <c r="K32" s="120" t="s">
        <v>12</v>
      </c>
      <c r="L32" s="122">
        <v>46127</v>
      </c>
      <c r="M32" s="123">
        <f>IF($L32="","",NETWORKDAYS($D32,$L32,$Y$33:$Y$47)-1)</f>
        <v>-11</v>
      </c>
      <c r="N32" s="124" t="str">
        <f t="shared" si="1"/>
        <v>Yes</v>
      </c>
      <c r="O32" s="122"/>
      <c r="P32" s="122"/>
      <c r="Q32" s="122" t="s">
        <v>42</v>
      </c>
      <c r="R32" s="122"/>
      <c r="S32" s="119" t="s">
        <v>52</v>
      </c>
      <c r="T32" s="119"/>
      <c r="U32" s="119" t="s">
        <v>45</v>
      </c>
      <c r="V32" s="119"/>
      <c r="W32" s="119"/>
      <c r="X32" s="1"/>
      <c r="BB32" s="2" t="str">
        <v>Quarter 1</v>
      </c>
    </row>
    <row r="33" spans="1:54" ht="31.4" customHeight="1" x14ac:dyDescent="0.35">
      <c r="A33" s="118">
        <v>32</v>
      </c>
      <c r="B33" s="132" t="s">
        <v>142</v>
      </c>
      <c r="C33" s="144" t="s">
        <v>143</v>
      </c>
      <c r="D33" s="120">
        <v>46125</v>
      </c>
      <c r="E33" s="121">
        <f>IF($D33="","",WORKDAY($D33,1,$Y$33:$Y$47))</f>
        <v>46126</v>
      </c>
      <c r="F33" s="121">
        <f>IF($D33="","",WORKDAY($D33,10,$Y$33:$Y$47))</f>
        <v>46139</v>
      </c>
      <c r="G33" s="121">
        <f>IF($D33="","",WORKDAY($D33,20,$Y$33:$Y$47))</f>
        <v>46153</v>
      </c>
      <c r="H33" s="120" t="str">
        <f t="shared" si="0"/>
        <v>Apr</v>
      </c>
      <c r="I33" s="120" t="s">
        <v>2</v>
      </c>
      <c r="J33" s="120"/>
      <c r="K33" s="120" t="s">
        <v>8</v>
      </c>
      <c r="L33" s="122">
        <v>46156</v>
      </c>
      <c r="M33" s="123">
        <f>IF($L33="","",NETWORKDAYS($D33,$L33,$Y$33:$Y$47)-1)</f>
        <v>23</v>
      </c>
      <c r="N33" s="124" t="str">
        <f t="shared" si="1"/>
        <v>No</v>
      </c>
      <c r="O33" s="122"/>
      <c r="P33" s="122"/>
      <c r="Q33" s="122" t="s">
        <v>42</v>
      </c>
      <c r="R33" s="122"/>
      <c r="S33" s="119" t="s">
        <v>44</v>
      </c>
      <c r="T33" s="119"/>
      <c r="U33" s="119"/>
      <c r="V33" s="119" t="s">
        <v>122</v>
      </c>
      <c r="W33" s="119"/>
      <c r="X33" s="1"/>
      <c r="Z33" s="23">
        <v>46115</v>
      </c>
      <c r="BB33" s="2" t="str">
        <v>Quarter 1</v>
      </c>
    </row>
    <row r="34" spans="1:54" ht="31.4" customHeight="1" x14ac:dyDescent="0.35">
      <c r="A34" s="118">
        <v>33</v>
      </c>
      <c r="B34" s="119" t="s">
        <v>144</v>
      </c>
      <c r="C34" s="119" t="s">
        <v>145</v>
      </c>
      <c r="D34" s="120">
        <v>46126</v>
      </c>
      <c r="E34" s="121">
        <f>IF($D34="","",WORKDAY($D34,1,$Y$33:$Y$47))</f>
        <v>46127</v>
      </c>
      <c r="F34" s="121">
        <f>IF($D34="","",WORKDAY($D34,10,$Y$33:$Y$47))</f>
        <v>46140</v>
      </c>
      <c r="G34" s="121">
        <f>IF($D34="","",WORKDAY($D34,20,$Y$33:$Y$47))</f>
        <v>46154</v>
      </c>
      <c r="H34" s="120" t="str">
        <f t="shared" si="0"/>
        <v>Apr</v>
      </c>
      <c r="I34" s="120" t="s">
        <v>2</v>
      </c>
      <c r="J34" s="120"/>
      <c r="K34" s="120" t="s">
        <v>10</v>
      </c>
      <c r="L34" s="122">
        <v>46154</v>
      </c>
      <c r="M34" s="123">
        <f>IF($L34="","",NETWORKDAYS($D34,$L34,$Y$33:$Y$47)-1)</f>
        <v>20</v>
      </c>
      <c r="N34" s="124" t="str">
        <f t="shared" si="1"/>
        <v>Yes</v>
      </c>
      <c r="O34" s="122"/>
      <c r="P34" s="122"/>
      <c r="Q34" s="122" t="s">
        <v>42</v>
      </c>
      <c r="R34" s="122"/>
      <c r="S34" s="119" t="s">
        <v>44</v>
      </c>
      <c r="T34" s="119"/>
      <c r="U34" s="119"/>
      <c r="V34" s="119" t="s">
        <v>122</v>
      </c>
      <c r="W34" s="119"/>
      <c r="X34" s="1"/>
      <c r="Z34" s="23">
        <v>46118</v>
      </c>
      <c r="BB34" s="2" t="str">
        <v>Quarter 1</v>
      </c>
    </row>
    <row r="35" spans="1:54" ht="31.4" customHeight="1" x14ac:dyDescent="0.35">
      <c r="A35" s="118">
        <v>34</v>
      </c>
      <c r="B35" s="119" t="s">
        <v>146</v>
      </c>
      <c r="C35" s="119" t="s">
        <v>147</v>
      </c>
      <c r="D35" s="120">
        <v>46126</v>
      </c>
      <c r="E35" s="121">
        <f>IF($D35="","",WORKDAY($D35,1,$Y$33:$Y$47))</f>
        <v>46127</v>
      </c>
      <c r="F35" s="121">
        <f>IF($D35="","",WORKDAY($D35,10,$Y$33:$Y$47))</f>
        <v>46140</v>
      </c>
      <c r="G35" s="121">
        <f>IF($D35="","",WORKDAY($D35,20,$Y$33:$Y$47))</f>
        <v>46154</v>
      </c>
      <c r="H35" s="120" t="str">
        <f t="shared" si="0"/>
        <v>Apr</v>
      </c>
      <c r="I35" s="120" t="s">
        <v>3</v>
      </c>
      <c r="J35" s="120"/>
      <c r="K35" s="120" t="s">
        <v>15</v>
      </c>
      <c r="L35" s="122">
        <v>46139</v>
      </c>
      <c r="M35" s="123">
        <f>IF($L35="","",NETWORKDAYS($D35,$L35,$Y$33:$Y$47)-1)</f>
        <v>9</v>
      </c>
      <c r="N35" s="124" t="str">
        <f t="shared" si="1"/>
        <v>Yes</v>
      </c>
      <c r="O35" s="122"/>
      <c r="P35" s="122"/>
      <c r="Q35" s="122" t="s">
        <v>42</v>
      </c>
      <c r="R35" s="122"/>
      <c r="S35" s="119" t="s">
        <v>44</v>
      </c>
      <c r="T35" s="119"/>
      <c r="U35" s="119"/>
      <c r="V35" s="119"/>
      <c r="W35" s="119"/>
      <c r="X35" s="1"/>
      <c r="Z35" s="23">
        <v>46146</v>
      </c>
      <c r="BB35" s="2" t="str">
        <v>Quarter 1</v>
      </c>
    </row>
    <row r="36" spans="1:54" ht="31.4" customHeight="1" x14ac:dyDescent="0.35">
      <c r="A36" s="118">
        <v>35</v>
      </c>
      <c r="B36" s="119" t="s">
        <v>148</v>
      </c>
      <c r="C36" s="127" t="s">
        <v>149</v>
      </c>
      <c r="D36" s="120">
        <v>46126</v>
      </c>
      <c r="E36" s="121">
        <f>IF($D36="","",WORKDAY($D36,1,$Y$33:$Y$47))</f>
        <v>46127</v>
      </c>
      <c r="F36" s="121">
        <f>IF($D36="","",WORKDAY($D36,10,$Y$33:$Y$47))</f>
        <v>46140</v>
      </c>
      <c r="G36" s="121">
        <f>IF($D36="","",WORKDAY($D36,20,$Y$33:$Y$47))</f>
        <v>46154</v>
      </c>
      <c r="H36" s="120" t="str">
        <f t="shared" si="0"/>
        <v>Apr</v>
      </c>
      <c r="I36" s="120" t="s">
        <v>3</v>
      </c>
      <c r="J36" s="120"/>
      <c r="K36" s="120" t="s">
        <v>15</v>
      </c>
      <c r="L36" s="122">
        <v>46126</v>
      </c>
      <c r="M36" s="123">
        <f>IF($L36="","",NETWORKDAYS($D36,$L36,$Y$33:$Y$47)-1)</f>
        <v>0</v>
      </c>
      <c r="N36" s="124" t="str">
        <f t="shared" si="1"/>
        <v>Yes</v>
      </c>
      <c r="O36" s="122"/>
      <c r="P36" s="122"/>
      <c r="Q36" s="122" t="s">
        <v>42</v>
      </c>
      <c r="R36" s="122"/>
      <c r="S36" s="119" t="s">
        <v>70</v>
      </c>
      <c r="T36" s="119"/>
      <c r="U36" s="119"/>
      <c r="V36" s="119"/>
      <c r="W36" s="119"/>
      <c r="X36" s="1"/>
      <c r="Z36" s="23">
        <v>46167</v>
      </c>
      <c r="BB36" s="2" t="str">
        <v>Quarter 1</v>
      </c>
    </row>
    <row r="37" spans="1:54" ht="31.4" customHeight="1" x14ac:dyDescent="0.35">
      <c r="A37" s="118">
        <v>36</v>
      </c>
      <c r="B37" s="119" t="s">
        <v>148</v>
      </c>
      <c r="C37" s="119" t="s">
        <v>150</v>
      </c>
      <c r="D37" s="120">
        <v>46126</v>
      </c>
      <c r="E37" s="121">
        <f>IF($D37="","",WORKDAY($D37,1,$Y$33:$Y$47))</f>
        <v>46127</v>
      </c>
      <c r="F37" s="121">
        <f>IF($D37="","",WORKDAY($D37,10,$Y$33:$Y$47))</f>
        <v>46140</v>
      </c>
      <c r="G37" s="121">
        <f>IF($D37="","",WORKDAY($D37,20,$Y$33:$Y$47))</f>
        <v>46154</v>
      </c>
      <c r="H37" s="120" t="str">
        <f t="shared" si="0"/>
        <v>Apr</v>
      </c>
      <c r="I37" s="120" t="s">
        <v>3</v>
      </c>
      <c r="J37" s="120"/>
      <c r="K37" s="120" t="s">
        <v>15</v>
      </c>
      <c r="L37" s="122">
        <v>46163</v>
      </c>
      <c r="M37" s="123">
        <f>IF($L37="","",NETWORKDAYS($D37,$L37,$Y$33:$Y$47)-1)</f>
        <v>27</v>
      </c>
      <c r="N37" s="124" t="str">
        <f t="shared" si="1"/>
        <v>No</v>
      </c>
      <c r="O37" s="122"/>
      <c r="P37" s="122"/>
      <c r="Q37" s="122" t="s">
        <v>42</v>
      </c>
      <c r="R37" s="122"/>
      <c r="S37" s="119" t="s">
        <v>52</v>
      </c>
      <c r="T37" s="119"/>
      <c r="U37" s="119" t="s">
        <v>64</v>
      </c>
      <c r="V37" s="119"/>
      <c r="W37" s="119" t="s">
        <v>151</v>
      </c>
      <c r="X37" s="1"/>
      <c r="Z37" s="23">
        <v>46265</v>
      </c>
      <c r="BB37" s="2" t="str">
        <v>Quarter 1</v>
      </c>
    </row>
    <row r="38" spans="1:54" ht="31.4" customHeight="1" x14ac:dyDescent="0.35">
      <c r="A38" s="118">
        <v>37</v>
      </c>
      <c r="B38" s="119" t="s">
        <v>6</v>
      </c>
      <c r="C38" s="119" t="s">
        <v>152</v>
      </c>
      <c r="D38" s="120">
        <v>46126</v>
      </c>
      <c r="E38" s="121">
        <f>IF($D38="","",WORKDAY($D38,1,$Y$33:$Y$47))</f>
        <v>46127</v>
      </c>
      <c r="F38" s="121">
        <f>IF($D38="","",WORKDAY($D38,10,$Y$33:$Y$47))</f>
        <v>46140</v>
      </c>
      <c r="G38" s="121">
        <f>IF($D38="","",WORKDAY($D38,20,$Y$33:$Y$47))</f>
        <v>46154</v>
      </c>
      <c r="H38" s="120" t="str">
        <f t="shared" si="0"/>
        <v>Apr</v>
      </c>
      <c r="I38" s="120" t="s">
        <v>3</v>
      </c>
      <c r="J38" s="120"/>
      <c r="K38" s="120" t="s">
        <v>16</v>
      </c>
      <c r="L38" s="122">
        <v>46126</v>
      </c>
      <c r="M38" s="123">
        <f>IF($L38="","",NETWORKDAYS($D38,$L38,$Y$33:$Y$47)-1)</f>
        <v>0</v>
      </c>
      <c r="N38" s="124" t="str">
        <f t="shared" si="1"/>
        <v>Yes</v>
      </c>
      <c r="O38" s="122"/>
      <c r="P38" s="122"/>
      <c r="Q38" s="122" t="s">
        <v>42</v>
      </c>
      <c r="R38" s="122"/>
      <c r="S38" s="119" t="s">
        <v>52</v>
      </c>
      <c r="T38" s="119"/>
      <c r="U38" s="119" t="s">
        <v>64</v>
      </c>
      <c r="V38" s="119"/>
      <c r="W38" s="119"/>
      <c r="X38" s="1"/>
      <c r="Z38" s="23">
        <v>46381</v>
      </c>
      <c r="BB38" s="2" t="str">
        <v>Quarter 1</v>
      </c>
    </row>
    <row r="39" spans="1:54" ht="31.4" customHeight="1" x14ac:dyDescent="0.35">
      <c r="A39" s="118">
        <v>38</v>
      </c>
      <c r="B39" s="119" t="s">
        <v>111</v>
      </c>
      <c r="C39" s="119" t="s">
        <v>153</v>
      </c>
      <c r="D39" s="120">
        <v>46126</v>
      </c>
      <c r="E39" s="121">
        <f>IF($D39="","",WORKDAY($D39,1,$Y$33:$Y$47))</f>
        <v>46127</v>
      </c>
      <c r="F39" s="121">
        <f>IF($D39="","",WORKDAY($D39,10,$Y$33:$Y$47))</f>
        <v>46140</v>
      </c>
      <c r="G39" s="121">
        <f>IF($D39="","",WORKDAY($D39,20,$Y$33:$Y$47))</f>
        <v>46154</v>
      </c>
      <c r="H39" s="120" t="str">
        <f t="shared" si="0"/>
        <v>Apr</v>
      </c>
      <c r="I39" s="120" t="s">
        <v>0</v>
      </c>
      <c r="J39" s="120"/>
      <c r="K39" s="120" t="s">
        <v>5</v>
      </c>
      <c r="L39" s="122">
        <v>46140</v>
      </c>
      <c r="M39" s="123">
        <f>IF($L39="","",NETWORKDAYS($D39,$L39,$Y$33:$Y$47)-1)</f>
        <v>10</v>
      </c>
      <c r="N39" s="124" t="str">
        <f t="shared" si="1"/>
        <v>Yes</v>
      </c>
      <c r="O39" s="122"/>
      <c r="P39" s="122"/>
      <c r="Q39" s="122" t="s">
        <v>42</v>
      </c>
      <c r="R39" s="122"/>
      <c r="S39" s="119" t="s">
        <v>44</v>
      </c>
      <c r="T39" s="119"/>
      <c r="U39" s="119"/>
      <c r="V39" s="119" t="s">
        <v>122</v>
      </c>
      <c r="W39" s="119"/>
      <c r="X39" s="1"/>
      <c r="Z39" s="23">
        <v>46384</v>
      </c>
      <c r="BB39" s="2" t="str">
        <v>Quarter 1</v>
      </c>
    </row>
    <row r="40" spans="1:54" ht="31.4" customHeight="1" x14ac:dyDescent="0.35">
      <c r="A40" s="118">
        <v>39</v>
      </c>
      <c r="B40" s="119" t="s">
        <v>154</v>
      </c>
      <c r="C40" s="119" t="s">
        <v>155</v>
      </c>
      <c r="D40" s="120">
        <v>46126</v>
      </c>
      <c r="E40" s="121">
        <f>IF($D40="","",WORKDAY($D40,1,$Y$33:$Y$47))</f>
        <v>46127</v>
      </c>
      <c r="F40" s="121">
        <f>IF($D40="","",WORKDAY($D40,10,$Y$33:$Y$47))</f>
        <v>46140</v>
      </c>
      <c r="G40" s="121">
        <f>IF($D40="","",WORKDAY($D40,20,$Y$33:$Y$47))</f>
        <v>46154</v>
      </c>
      <c r="H40" s="120" t="str">
        <f t="shared" si="0"/>
        <v>Apr</v>
      </c>
      <c r="I40" s="120" t="s">
        <v>3</v>
      </c>
      <c r="J40" s="120"/>
      <c r="K40" s="120" t="s">
        <v>16</v>
      </c>
      <c r="L40" s="122">
        <v>46126</v>
      </c>
      <c r="M40" s="123">
        <f>IF($L40="","",NETWORKDAYS($D40,$L40,$Y$33:$Y$47)-1)</f>
        <v>0</v>
      </c>
      <c r="N40" s="124" t="str">
        <f t="shared" si="1"/>
        <v>Yes</v>
      </c>
      <c r="O40" s="122"/>
      <c r="P40" s="122"/>
      <c r="Q40" s="122" t="s">
        <v>42</v>
      </c>
      <c r="R40" s="122"/>
      <c r="S40" s="119" t="s">
        <v>44</v>
      </c>
      <c r="T40" s="119"/>
      <c r="U40" s="119"/>
      <c r="V40" s="119"/>
      <c r="W40" s="119"/>
      <c r="X40" s="1"/>
      <c r="Z40" s="23">
        <v>46388</v>
      </c>
      <c r="BB40" s="2" t="str">
        <v>Quarter 1</v>
      </c>
    </row>
    <row r="41" spans="1:54" ht="31.4" customHeight="1" x14ac:dyDescent="0.35">
      <c r="A41" s="118">
        <v>40</v>
      </c>
      <c r="B41" s="119" t="s">
        <v>49</v>
      </c>
      <c r="C41" s="119" t="s">
        <v>156</v>
      </c>
      <c r="D41" s="120">
        <v>46127</v>
      </c>
      <c r="E41" s="121">
        <f>IF($D41="","",WORKDAY($D41,1,$Y$33:$Y$47))</f>
        <v>46128</v>
      </c>
      <c r="F41" s="121">
        <f>IF($D41="","",WORKDAY($D41,10,$Y$33:$Y$47))</f>
        <v>46141</v>
      </c>
      <c r="G41" s="121">
        <f>IF($D41="","",WORKDAY($D41,20,$Y$33:$Y$47))</f>
        <v>46155</v>
      </c>
      <c r="H41" s="120" t="str">
        <f t="shared" si="0"/>
        <v>Apr</v>
      </c>
      <c r="I41" s="120" t="s">
        <v>3</v>
      </c>
      <c r="J41" s="120"/>
      <c r="K41" s="120" t="s">
        <v>16</v>
      </c>
      <c r="L41" s="122">
        <v>46154</v>
      </c>
      <c r="M41" s="123">
        <f>IF($L41="","",NETWORKDAYS($D41,$L41,$Y$33:$Y$47)-1)</f>
        <v>19</v>
      </c>
      <c r="N41" s="124" t="str">
        <f t="shared" si="1"/>
        <v>Yes</v>
      </c>
      <c r="O41" s="122"/>
      <c r="P41" s="122"/>
      <c r="Q41" s="122" t="s">
        <v>42</v>
      </c>
      <c r="R41" s="122"/>
      <c r="S41" s="119" t="s">
        <v>44</v>
      </c>
      <c r="T41" s="119"/>
      <c r="U41" s="119"/>
      <c r="V41" s="119" t="s">
        <v>122</v>
      </c>
      <c r="W41" s="119"/>
      <c r="X41" s="1"/>
      <c r="Z41" s="23">
        <v>46472</v>
      </c>
      <c r="BB41" s="2" t="str">
        <v>Quarter 1</v>
      </c>
    </row>
    <row r="42" spans="1:54" ht="31.4" customHeight="1" x14ac:dyDescent="0.35">
      <c r="A42" s="118">
        <v>41</v>
      </c>
      <c r="B42" s="119" t="s">
        <v>6</v>
      </c>
      <c r="C42" s="119" t="s">
        <v>157</v>
      </c>
      <c r="D42" s="120">
        <v>46127</v>
      </c>
      <c r="E42" s="121">
        <f>IF($D42="","",WORKDAY($D42,1,$Y$33:$Y$47))</f>
        <v>46128</v>
      </c>
      <c r="F42" s="121">
        <f>IF($D42="","",WORKDAY($D42,10,$Y$33:$Y$47))</f>
        <v>46141</v>
      </c>
      <c r="G42" s="121">
        <f>IF($D42="","",WORKDAY($D42,20,$Y$33:$Y$47))</f>
        <v>46155</v>
      </c>
      <c r="H42" s="120" t="str">
        <f t="shared" si="0"/>
        <v>Apr</v>
      </c>
      <c r="I42" s="120" t="s">
        <v>4</v>
      </c>
      <c r="J42" s="120"/>
      <c r="K42" s="120" t="s">
        <v>12</v>
      </c>
      <c r="L42" s="122">
        <v>46135</v>
      </c>
      <c r="M42" s="123">
        <f>IF($L42="","",NETWORKDAYS($D42,$L42,$Y$33:$Y$47)-1)</f>
        <v>6</v>
      </c>
      <c r="N42" s="124" t="str">
        <f t="shared" si="1"/>
        <v>Yes</v>
      </c>
      <c r="O42" s="122"/>
      <c r="P42" s="122"/>
      <c r="Q42" s="122" t="s">
        <v>42</v>
      </c>
      <c r="R42" s="122"/>
      <c r="S42" s="119" t="s">
        <v>52</v>
      </c>
      <c r="T42" s="119"/>
      <c r="U42" s="119" t="s">
        <v>63</v>
      </c>
      <c r="V42" s="119"/>
      <c r="W42" s="119"/>
      <c r="X42" s="1"/>
      <c r="Z42" s="23">
        <v>46475</v>
      </c>
      <c r="BB42" s="2" t="str">
        <v>Quarter 1</v>
      </c>
    </row>
    <row r="43" spans="1:54" ht="31.4" customHeight="1" x14ac:dyDescent="0.35">
      <c r="A43" s="118">
        <v>42</v>
      </c>
      <c r="B43" s="119" t="s">
        <v>6</v>
      </c>
      <c r="C43" s="119" t="s">
        <v>158</v>
      </c>
      <c r="D43" s="120">
        <v>46127</v>
      </c>
      <c r="E43" s="121">
        <f>IF($D43="","",WORKDAY($D43,1,$Y$33:$Y$47))</f>
        <v>46128</v>
      </c>
      <c r="F43" s="121">
        <f>IF($D43="","",WORKDAY($D43,10,$Y$33:$Y$47))</f>
        <v>46141</v>
      </c>
      <c r="G43" s="121">
        <f>IF($D43="","",WORKDAY($D43,20,$Y$33:$Y$47))</f>
        <v>46155</v>
      </c>
      <c r="H43" s="120" t="str">
        <f t="shared" si="0"/>
        <v>Apr</v>
      </c>
      <c r="I43" s="120" t="s">
        <v>3</v>
      </c>
      <c r="J43" s="120"/>
      <c r="K43" s="120" t="s">
        <v>16</v>
      </c>
      <c r="L43" s="122">
        <v>46175</v>
      </c>
      <c r="M43" s="123">
        <f>IF($L43="","",NETWORKDAYS($D43,$L43,$Y$33:$Y$47)-1)</f>
        <v>34</v>
      </c>
      <c r="N43" s="124" t="str">
        <f t="shared" si="1"/>
        <v>No</v>
      </c>
      <c r="O43" s="122"/>
      <c r="P43" s="122"/>
      <c r="Q43" s="122" t="s">
        <v>42</v>
      </c>
      <c r="R43" s="122"/>
      <c r="S43" s="119" t="s">
        <v>52</v>
      </c>
      <c r="T43" s="119"/>
      <c r="U43" s="119" t="s">
        <v>46</v>
      </c>
      <c r="V43" s="119" t="s">
        <v>122</v>
      </c>
      <c r="W43" s="119"/>
      <c r="X43" s="1"/>
      <c r="Z43" s="23">
        <v>46510</v>
      </c>
      <c r="BB43" s="2" t="str">
        <v>Quarter 1</v>
      </c>
    </row>
    <row r="44" spans="1:54" ht="31.4" customHeight="1" x14ac:dyDescent="0.35">
      <c r="A44" s="118">
        <v>43</v>
      </c>
      <c r="B44" s="119" t="s">
        <v>159</v>
      </c>
      <c r="C44" s="119" t="s">
        <v>160</v>
      </c>
      <c r="D44" s="120">
        <v>46127</v>
      </c>
      <c r="E44" s="121">
        <f>IF($D44="","",WORKDAY($D44,1,$Y$33:$Y$47))</f>
        <v>46128</v>
      </c>
      <c r="F44" s="121">
        <f>IF($D44="","",WORKDAY($D44,10,$Y$33:$Y$47))</f>
        <v>46141</v>
      </c>
      <c r="G44" s="121">
        <f>IF($D44="","",WORKDAY($D44,20,$Y$33:$Y$47))</f>
        <v>46155</v>
      </c>
      <c r="H44" s="120" t="str">
        <f t="shared" si="0"/>
        <v>Apr</v>
      </c>
      <c r="I44" s="120" t="s">
        <v>2</v>
      </c>
      <c r="J44" s="120"/>
      <c r="K44" s="120" t="s">
        <v>9</v>
      </c>
      <c r="L44" s="122">
        <v>46143</v>
      </c>
      <c r="M44" s="123">
        <f>IF($L44="","",NETWORKDAYS($D44,$L44,$Y$33:$Y$47)-1)</f>
        <v>12</v>
      </c>
      <c r="N44" s="124" t="str">
        <f t="shared" si="1"/>
        <v>Yes</v>
      </c>
      <c r="O44" s="122"/>
      <c r="P44" s="122"/>
      <c r="Q44" s="122" t="s">
        <v>42</v>
      </c>
      <c r="R44" s="122"/>
      <c r="S44" s="119" t="s">
        <v>44</v>
      </c>
      <c r="T44" s="119"/>
      <c r="U44" s="119"/>
      <c r="V44" s="119" t="s">
        <v>122</v>
      </c>
      <c r="W44" s="119"/>
      <c r="X44" s="1"/>
      <c r="Z44" s="23"/>
      <c r="BB44" s="2" t="str">
        <v>Quarter 1</v>
      </c>
    </row>
    <row r="45" spans="1:54" ht="31.4" customHeight="1" x14ac:dyDescent="0.35">
      <c r="A45" s="118">
        <v>44</v>
      </c>
      <c r="B45" s="119" t="s">
        <v>161</v>
      </c>
      <c r="C45" s="119" t="s">
        <v>162</v>
      </c>
      <c r="D45" s="120">
        <v>46127</v>
      </c>
      <c r="E45" s="121">
        <f>IF($D45="","",WORKDAY($D45,1,$Y$33:$Y$47))</f>
        <v>46128</v>
      </c>
      <c r="F45" s="121">
        <f>IF($D45="","",WORKDAY($D45,10,$Y$33:$Y$47))</f>
        <v>46141</v>
      </c>
      <c r="G45" s="121">
        <f>IF($D45="","",WORKDAY($D45,20,$Y$33:$Y$47))</f>
        <v>46155</v>
      </c>
      <c r="H45" s="120" t="str">
        <f t="shared" si="0"/>
        <v>Apr</v>
      </c>
      <c r="I45" s="120" t="s">
        <v>3</v>
      </c>
      <c r="J45" s="120"/>
      <c r="K45" s="120" t="s">
        <v>15</v>
      </c>
      <c r="L45" s="122">
        <v>46142</v>
      </c>
      <c r="M45" s="123">
        <f>IF($L45="","",NETWORKDAYS($D45,$L45,$Y$33:$Y$47)-1)</f>
        <v>11</v>
      </c>
      <c r="N45" s="124" t="str">
        <f t="shared" si="1"/>
        <v>Yes</v>
      </c>
      <c r="O45" s="122"/>
      <c r="P45" s="122"/>
      <c r="Q45" s="122" t="s">
        <v>42</v>
      </c>
      <c r="R45" s="122"/>
      <c r="S45" s="119" t="s">
        <v>44</v>
      </c>
      <c r="T45" s="119"/>
      <c r="U45" s="119"/>
      <c r="V45" s="119" t="s">
        <v>122</v>
      </c>
      <c r="W45" s="119"/>
      <c r="X45" s="1"/>
      <c r="Z45" s="23"/>
      <c r="BB45" s="2" t="str">
        <v>Quarter 1</v>
      </c>
    </row>
    <row r="46" spans="1:54" ht="31.4" customHeight="1" x14ac:dyDescent="0.35">
      <c r="A46" s="118">
        <v>45</v>
      </c>
      <c r="B46" s="119" t="s">
        <v>163</v>
      </c>
      <c r="C46" s="119" t="s">
        <v>164</v>
      </c>
      <c r="D46" s="120">
        <v>46128</v>
      </c>
      <c r="E46" s="121">
        <f>IF($D46="","",WORKDAY($D46,1,$Y$33:$Y$47))</f>
        <v>46129</v>
      </c>
      <c r="F46" s="121">
        <f>IF($D46="","",WORKDAY($D46,10,$Y$33:$Y$47))</f>
        <v>46142</v>
      </c>
      <c r="G46" s="121">
        <f>IF($D46="","",WORKDAY($D46,20,$Y$33:$Y$47))</f>
        <v>46156</v>
      </c>
      <c r="H46" s="120" t="str">
        <f t="shared" si="0"/>
        <v>Apr</v>
      </c>
      <c r="I46" s="120" t="s">
        <v>0</v>
      </c>
      <c r="J46" s="120"/>
      <c r="K46" s="120" t="s">
        <v>1</v>
      </c>
      <c r="L46" s="122">
        <v>46133</v>
      </c>
      <c r="M46" s="123">
        <f>IF($L46="","",NETWORKDAYS($D46,$L46,$Y$33:$Y$47)-1)</f>
        <v>3</v>
      </c>
      <c r="N46" s="124" t="str">
        <f t="shared" si="1"/>
        <v>Yes</v>
      </c>
      <c r="O46" s="122"/>
      <c r="P46" s="122"/>
      <c r="Q46" s="122" t="s">
        <v>42</v>
      </c>
      <c r="R46" s="122"/>
      <c r="S46" s="119" t="s">
        <v>44</v>
      </c>
      <c r="T46" s="119"/>
      <c r="U46" s="119"/>
      <c r="V46" s="119"/>
      <c r="W46" s="119"/>
      <c r="X46" s="1"/>
      <c r="Z46" s="23"/>
      <c r="BB46" s="2" t="str">
        <v>Quarter 1</v>
      </c>
    </row>
    <row r="47" spans="1:54" ht="31.4" customHeight="1" x14ac:dyDescent="0.35">
      <c r="A47" s="118">
        <v>46</v>
      </c>
      <c r="B47" s="119" t="s">
        <v>165</v>
      </c>
      <c r="C47" s="119" t="s">
        <v>166</v>
      </c>
      <c r="D47" s="120">
        <v>46128</v>
      </c>
      <c r="E47" s="121">
        <f>IF($D47="","",WORKDAY($D47,1,$Y$33:$Y$47))</f>
        <v>46129</v>
      </c>
      <c r="F47" s="121">
        <f>IF($D47="","",WORKDAY($D47,10,$Y$33:$Y$47))</f>
        <v>46142</v>
      </c>
      <c r="G47" s="121">
        <f>IF($D47="","",WORKDAY($D47,20,$Y$33:$Y$47))</f>
        <v>46156</v>
      </c>
      <c r="H47" s="120" t="str">
        <f t="shared" si="0"/>
        <v>Apr</v>
      </c>
      <c r="I47" s="120" t="s">
        <v>3</v>
      </c>
      <c r="J47" s="120"/>
      <c r="K47" s="120" t="s">
        <v>16</v>
      </c>
      <c r="L47" s="122">
        <v>46142</v>
      </c>
      <c r="M47" s="123">
        <f>IF($L47="","",NETWORKDAYS($D47,$L47,$Y$33:$Y$47)-1)</f>
        <v>10</v>
      </c>
      <c r="N47" s="124" t="str">
        <f t="shared" si="1"/>
        <v>Yes</v>
      </c>
      <c r="O47" s="122"/>
      <c r="P47" s="122"/>
      <c r="Q47" s="122" t="s">
        <v>42</v>
      </c>
      <c r="R47" s="122"/>
      <c r="S47" s="119" t="s">
        <v>44</v>
      </c>
      <c r="T47" s="119"/>
      <c r="U47" s="119"/>
      <c r="V47" s="119"/>
      <c r="W47" s="119"/>
      <c r="X47" s="1"/>
      <c r="Z47" s="23"/>
      <c r="BB47" s="2" t="str">
        <v>Quarter 1</v>
      </c>
    </row>
    <row r="48" spans="1:54" ht="31.4" customHeight="1" x14ac:dyDescent="0.35">
      <c r="A48" s="118">
        <v>47</v>
      </c>
      <c r="B48" s="119" t="s">
        <v>167</v>
      </c>
      <c r="C48" s="128" t="s">
        <v>168</v>
      </c>
      <c r="D48" s="120">
        <v>46128</v>
      </c>
      <c r="E48" s="121">
        <f>IF($D48="","",WORKDAY($D48,1,$Y$33:$Y$47))</f>
        <v>46129</v>
      </c>
      <c r="F48" s="121">
        <f>IF($D48="","",WORKDAY($D48,10,$Y$33:$Y$47))</f>
        <v>46142</v>
      </c>
      <c r="G48" s="121">
        <f>IF($D48="","",WORKDAY($D48,20,$Y$33:$Y$47))</f>
        <v>46156</v>
      </c>
      <c r="H48" s="120" t="str">
        <f t="shared" si="0"/>
        <v>Apr</v>
      </c>
      <c r="I48" s="120" t="s">
        <v>4</v>
      </c>
      <c r="J48" s="120"/>
      <c r="K48" s="120" t="s">
        <v>14</v>
      </c>
      <c r="L48" s="122">
        <v>46142</v>
      </c>
      <c r="M48" s="123">
        <f>IF($L48="","",NETWORKDAYS($D48,$L48,$Y$33:$Y$47)-1)</f>
        <v>10</v>
      </c>
      <c r="N48" s="124" t="str">
        <f t="shared" si="1"/>
        <v>Yes</v>
      </c>
      <c r="O48" s="122"/>
      <c r="P48" s="122"/>
      <c r="Q48" s="122" t="s">
        <v>42</v>
      </c>
      <c r="R48" s="122"/>
      <c r="S48" s="119" t="s">
        <v>44</v>
      </c>
      <c r="T48" s="119"/>
      <c r="U48" s="119"/>
      <c r="V48" s="119" t="s">
        <v>122</v>
      </c>
      <c r="W48" s="119"/>
      <c r="X48" s="1"/>
      <c r="BB48" s="2" t="str">
        <v>Quarter 1</v>
      </c>
    </row>
    <row r="49" spans="1:54" ht="31.4" customHeight="1" x14ac:dyDescent="0.35">
      <c r="A49" s="118">
        <v>48</v>
      </c>
      <c r="B49" s="119" t="s">
        <v>49</v>
      </c>
      <c r="C49" s="119" t="s">
        <v>169</v>
      </c>
      <c r="D49" s="120">
        <v>46128</v>
      </c>
      <c r="E49" s="121">
        <f>IF($D49="","",WORKDAY($D49,1,$Y$33:$Y$47))</f>
        <v>46129</v>
      </c>
      <c r="F49" s="121">
        <f>IF($D49="","",WORKDAY($D49,10,$Y$33:$Y$47))</f>
        <v>46142</v>
      </c>
      <c r="G49" s="121">
        <f>IF($D49="","",WORKDAY($D49,20,$Y$33:$Y$47))</f>
        <v>46156</v>
      </c>
      <c r="H49" s="120" t="str">
        <f t="shared" si="0"/>
        <v>Apr</v>
      </c>
      <c r="I49" s="120" t="s">
        <v>2</v>
      </c>
      <c r="J49" s="120"/>
      <c r="K49" s="120" t="s">
        <v>8</v>
      </c>
      <c r="L49" s="122">
        <v>46177</v>
      </c>
      <c r="M49" s="123">
        <f>IF($L49="","",NETWORKDAYS($D49,$L49,$Y$33:$Y$47)-1)</f>
        <v>35</v>
      </c>
      <c r="N49" s="124" t="str">
        <f t="shared" si="1"/>
        <v>No</v>
      </c>
      <c r="O49" s="122"/>
      <c r="P49" s="122"/>
      <c r="Q49" s="122" t="s">
        <v>42</v>
      </c>
      <c r="R49" s="122"/>
      <c r="S49" s="119" t="s">
        <v>44</v>
      </c>
      <c r="T49" s="119"/>
      <c r="U49" s="119"/>
      <c r="V49" s="119" t="s">
        <v>122</v>
      </c>
      <c r="W49" s="119"/>
      <c r="X49" s="1"/>
      <c r="BB49" s="2" t="str">
        <v>Quarter 1</v>
      </c>
    </row>
    <row r="50" spans="1:54" ht="31.4" customHeight="1" x14ac:dyDescent="0.35">
      <c r="A50" s="118">
        <v>49</v>
      </c>
      <c r="B50" s="119" t="s">
        <v>49</v>
      </c>
      <c r="C50" s="119" t="s">
        <v>170</v>
      </c>
      <c r="D50" s="120">
        <v>46128</v>
      </c>
      <c r="E50" s="121">
        <f>IF($D50="","",WORKDAY($D50,1,$Y$33:$Y$47))</f>
        <v>46129</v>
      </c>
      <c r="F50" s="121">
        <f>IF($D50="","",WORKDAY($D50,10,$Y$33:$Y$47))</f>
        <v>46142</v>
      </c>
      <c r="G50" s="121">
        <f>IF($D50="","",WORKDAY($D50,20,$Y$33:$Y$47))</f>
        <v>46156</v>
      </c>
      <c r="H50" s="120" t="str">
        <f t="shared" si="0"/>
        <v>Apr</v>
      </c>
      <c r="I50" s="120" t="s">
        <v>2</v>
      </c>
      <c r="J50" s="120"/>
      <c r="K50" s="120" t="s">
        <v>8</v>
      </c>
      <c r="L50" s="122">
        <v>46175</v>
      </c>
      <c r="M50" s="123">
        <f>IF($L50="","",NETWORKDAYS($D50,$L50,$Y$33:$Y$47)-1)</f>
        <v>33</v>
      </c>
      <c r="N50" s="124" t="str">
        <f t="shared" si="1"/>
        <v>No</v>
      </c>
      <c r="O50" s="122"/>
      <c r="P50" s="122"/>
      <c r="Q50" s="122" t="s">
        <v>42</v>
      </c>
      <c r="R50" s="122"/>
      <c r="S50" s="119" t="s">
        <v>44</v>
      </c>
      <c r="T50" s="119"/>
      <c r="U50" s="119" t="s">
        <v>58</v>
      </c>
      <c r="V50" s="119" t="s">
        <v>122</v>
      </c>
      <c r="W50" s="119"/>
      <c r="X50" s="1"/>
      <c r="BB50" s="2" t="str">
        <v>Quarter 1</v>
      </c>
    </row>
    <row r="51" spans="1:54" ht="31.4" customHeight="1" x14ac:dyDescent="0.35">
      <c r="A51" s="118">
        <v>50</v>
      </c>
      <c r="B51" s="119" t="s">
        <v>6</v>
      </c>
      <c r="C51" s="119" t="s">
        <v>171</v>
      </c>
      <c r="D51" s="120">
        <v>46129</v>
      </c>
      <c r="E51" s="121">
        <f>IF($D51="","",WORKDAY($D51,1,$Y$33:$Y$47))</f>
        <v>46132</v>
      </c>
      <c r="F51" s="121">
        <f>IF($D51="","",WORKDAY($D51,10,$Y$33:$Y$47))</f>
        <v>46143</v>
      </c>
      <c r="G51" s="121">
        <f>IF($D51="","",WORKDAY($D51,20,$Y$33:$Y$47))</f>
        <v>46157</v>
      </c>
      <c r="H51" s="120" t="str">
        <f t="shared" si="0"/>
        <v>Apr</v>
      </c>
      <c r="I51" s="120" t="s">
        <v>3</v>
      </c>
      <c r="J51" s="120"/>
      <c r="K51" s="120" t="s">
        <v>16</v>
      </c>
      <c r="L51" s="122">
        <v>46135</v>
      </c>
      <c r="M51" s="123">
        <f>IF($L51="","",NETWORKDAYS($D51,$L51,$Y$33:$Y$47)-1)</f>
        <v>4</v>
      </c>
      <c r="N51" s="124" t="str">
        <f t="shared" si="1"/>
        <v>Yes</v>
      </c>
      <c r="O51" s="122"/>
      <c r="P51" s="122"/>
      <c r="Q51" s="122" t="s">
        <v>42</v>
      </c>
      <c r="R51" s="122"/>
      <c r="S51" s="119" t="s">
        <v>70</v>
      </c>
      <c r="T51" s="119"/>
      <c r="U51" s="119"/>
      <c r="V51" s="119"/>
      <c r="W51" s="119"/>
      <c r="X51" s="1"/>
      <c r="BB51" s="2" t="str">
        <v>Quarter 1</v>
      </c>
    </row>
    <row r="52" spans="1:54" ht="31.4" customHeight="1" x14ac:dyDescent="0.35">
      <c r="A52" s="118">
        <v>51</v>
      </c>
      <c r="B52" s="119" t="s">
        <v>6</v>
      </c>
      <c r="C52" s="119" t="s">
        <v>72</v>
      </c>
      <c r="D52" s="120">
        <v>46129</v>
      </c>
      <c r="E52" s="121">
        <f>IF($D52="","",WORKDAY($D52,1,$Y$33:$Y$47))</f>
        <v>46132</v>
      </c>
      <c r="F52" s="121">
        <f>IF($D52="","",WORKDAY($D52,10,$Y$33:$Y$47))</f>
        <v>46143</v>
      </c>
      <c r="G52" s="121">
        <f>IF($D52="","",WORKDAY($D52,20,$Y$33:$Y$47))</f>
        <v>46157</v>
      </c>
      <c r="H52" s="120" t="str">
        <f t="shared" si="0"/>
        <v>Apr</v>
      </c>
      <c r="I52" s="120" t="s">
        <v>3</v>
      </c>
      <c r="J52" s="120"/>
      <c r="K52" s="120" t="s">
        <v>15</v>
      </c>
      <c r="L52" s="122">
        <v>46168</v>
      </c>
      <c r="M52" s="123">
        <f>IF($L52="","",NETWORKDAYS($D52,$L52,$Y$33:$Y$47)-1)</f>
        <v>27</v>
      </c>
      <c r="N52" s="124" t="str">
        <f t="shared" si="1"/>
        <v>No</v>
      </c>
      <c r="O52" s="122"/>
      <c r="P52" s="122"/>
      <c r="Q52" s="122" t="s">
        <v>42</v>
      </c>
      <c r="R52" s="122"/>
      <c r="S52" s="119" t="s">
        <v>44</v>
      </c>
      <c r="T52" s="119"/>
      <c r="U52" s="119" t="s">
        <v>58</v>
      </c>
      <c r="V52" s="119" t="s">
        <v>122</v>
      </c>
      <c r="W52" s="119"/>
      <c r="X52" s="1"/>
      <c r="BB52" s="2" t="str">
        <v>Quarter 1</v>
      </c>
    </row>
    <row r="53" spans="1:54" ht="31.4" customHeight="1" x14ac:dyDescent="0.35">
      <c r="A53" s="118">
        <v>52</v>
      </c>
      <c r="B53" s="119" t="s">
        <v>49</v>
      </c>
      <c r="C53" s="119" t="s">
        <v>172</v>
      </c>
      <c r="D53" s="120">
        <v>46129</v>
      </c>
      <c r="E53" s="121">
        <f>IF($D53="","",WORKDAY($D53,1,$Y$33:$Y$47))</f>
        <v>46132</v>
      </c>
      <c r="F53" s="121">
        <f>IF($D53="","",WORKDAY($D53,10,$Y$33:$Y$47))</f>
        <v>46143</v>
      </c>
      <c r="G53" s="121">
        <f>IF($D53="","",WORKDAY($D53,20,$Y$33:$Y$47))</f>
        <v>46157</v>
      </c>
      <c r="H53" s="120" t="str">
        <f t="shared" si="0"/>
        <v>Apr</v>
      </c>
      <c r="I53" s="120" t="s">
        <v>4</v>
      </c>
      <c r="J53" s="120"/>
      <c r="K53" s="120" t="s">
        <v>14</v>
      </c>
      <c r="L53" s="122">
        <v>46133</v>
      </c>
      <c r="M53" s="123">
        <f>IF($L53="","",NETWORKDAYS($D53,$L53,$Y$33:$Y$47)-1)</f>
        <v>2</v>
      </c>
      <c r="N53" s="124" t="str">
        <f t="shared" si="1"/>
        <v>Yes</v>
      </c>
      <c r="O53" s="122"/>
      <c r="P53" s="122"/>
      <c r="Q53" s="122" t="s">
        <v>42</v>
      </c>
      <c r="R53" s="122"/>
      <c r="S53" s="119" t="s">
        <v>70</v>
      </c>
      <c r="T53" s="119"/>
      <c r="U53" s="119"/>
      <c r="V53" s="119"/>
      <c r="W53" s="119"/>
      <c r="X53" s="1"/>
      <c r="BB53" s="2" t="str">
        <v>Quarter 1</v>
      </c>
    </row>
    <row r="54" spans="1:54" ht="31.4" customHeight="1" x14ac:dyDescent="0.35">
      <c r="A54" s="118">
        <v>53</v>
      </c>
      <c r="B54" s="119" t="s">
        <v>6</v>
      </c>
      <c r="C54" s="119" t="s">
        <v>173</v>
      </c>
      <c r="D54" s="120">
        <v>46130</v>
      </c>
      <c r="E54" s="121">
        <f>IF($D54="","",WORKDAY($D54,1,$Y$33:$Y$47))</f>
        <v>46132</v>
      </c>
      <c r="F54" s="121">
        <f>IF($D54="","",WORKDAY($D54,10,$Y$33:$Y$47))</f>
        <v>46143</v>
      </c>
      <c r="G54" s="121">
        <f>IF($D54="","",WORKDAY($D54,20,$Y$33:$Y$47))</f>
        <v>46157</v>
      </c>
      <c r="H54" s="120" t="str">
        <f t="shared" si="0"/>
        <v>Apr</v>
      </c>
      <c r="I54" s="120" t="s">
        <v>3</v>
      </c>
      <c r="J54" s="120"/>
      <c r="K54" s="120" t="s">
        <v>15</v>
      </c>
      <c r="L54" s="122">
        <v>46143</v>
      </c>
      <c r="M54" s="123">
        <f>IF($L54="","",NETWORKDAYS($D54,$L54,$Y$33:$Y$47)-1)</f>
        <v>9</v>
      </c>
      <c r="N54" s="124" t="str">
        <f t="shared" si="1"/>
        <v>Yes</v>
      </c>
      <c r="O54" s="122"/>
      <c r="P54" s="122"/>
      <c r="Q54" s="122" t="s">
        <v>42</v>
      </c>
      <c r="R54" s="122"/>
      <c r="S54" s="119" t="s">
        <v>44</v>
      </c>
      <c r="T54" s="119"/>
      <c r="U54" s="119"/>
      <c r="V54" s="119" t="s">
        <v>122</v>
      </c>
      <c r="W54" s="119"/>
      <c r="X54" s="1"/>
      <c r="BB54" s="2" t="str">
        <v>Quarter 1</v>
      </c>
    </row>
    <row r="55" spans="1:54" ht="31.4" customHeight="1" x14ac:dyDescent="0.35">
      <c r="A55" s="118">
        <v>54</v>
      </c>
      <c r="B55" s="119" t="s">
        <v>49</v>
      </c>
      <c r="C55" s="119" t="s">
        <v>174</v>
      </c>
      <c r="D55" s="120">
        <v>46130</v>
      </c>
      <c r="E55" s="121">
        <f>IF($D55="","",WORKDAY($D55,1,$Y$33:$Y$47))</f>
        <v>46132</v>
      </c>
      <c r="F55" s="121">
        <f>IF($D55="","",WORKDAY($D55,10,$Y$33:$Y$47))</f>
        <v>46143</v>
      </c>
      <c r="G55" s="121">
        <f>IF($D55="","",WORKDAY($D55,20,$Y$33:$Y$47))</f>
        <v>46157</v>
      </c>
      <c r="H55" s="120" t="str">
        <f t="shared" si="0"/>
        <v>Apr</v>
      </c>
      <c r="I55" s="120" t="s">
        <v>4</v>
      </c>
      <c r="J55" s="120"/>
      <c r="K55" s="120" t="s">
        <v>12</v>
      </c>
      <c r="L55" s="122">
        <v>46134</v>
      </c>
      <c r="M55" s="123">
        <f>IF($L55="","",NETWORKDAYS($D55,$L55,$Y$33:$Y$47)-1)</f>
        <v>2</v>
      </c>
      <c r="N55" s="124" t="str">
        <f t="shared" si="1"/>
        <v>Yes</v>
      </c>
      <c r="O55" s="122"/>
      <c r="P55" s="122"/>
      <c r="Q55" s="122" t="s">
        <v>42</v>
      </c>
      <c r="R55" s="122"/>
      <c r="S55" s="119" t="s">
        <v>44</v>
      </c>
      <c r="T55" s="119"/>
      <c r="U55" s="119"/>
      <c r="V55" s="119"/>
      <c r="W55" s="119"/>
      <c r="X55" s="1"/>
      <c r="BB55" s="2" t="str">
        <v>Quarter 1</v>
      </c>
    </row>
    <row r="56" spans="1:54" ht="31.4" customHeight="1" x14ac:dyDescent="0.35">
      <c r="A56" s="118">
        <v>55</v>
      </c>
      <c r="B56" s="119" t="s">
        <v>49</v>
      </c>
      <c r="C56" s="119" t="s">
        <v>175</v>
      </c>
      <c r="D56" s="120">
        <v>46132</v>
      </c>
      <c r="E56" s="121">
        <f>IF($D56="","",WORKDAY($D56,1,$Y$33:$Y$47))</f>
        <v>46133</v>
      </c>
      <c r="F56" s="121">
        <f>IF($D56="","",WORKDAY($D56,10,$Y$33:$Y$47))</f>
        <v>46146</v>
      </c>
      <c r="G56" s="121">
        <f>IF($D56="","",WORKDAY($D56,20,$Y$33:$Y$47))</f>
        <v>46160</v>
      </c>
      <c r="H56" s="120" t="str">
        <f t="shared" si="0"/>
        <v>Apr</v>
      </c>
      <c r="I56" s="120" t="s">
        <v>4</v>
      </c>
      <c r="J56" s="120"/>
      <c r="K56" s="120" t="s">
        <v>12</v>
      </c>
      <c r="L56" s="122">
        <v>46143</v>
      </c>
      <c r="M56" s="123">
        <f>IF($L56="","",NETWORKDAYS($D56,$L56,$Y$33:$Y$47)-1)</f>
        <v>9</v>
      </c>
      <c r="N56" s="124" t="str">
        <f t="shared" si="1"/>
        <v>Yes</v>
      </c>
      <c r="O56" s="122"/>
      <c r="P56" s="122"/>
      <c r="Q56" s="122" t="s">
        <v>42</v>
      </c>
      <c r="R56" s="122"/>
      <c r="S56" s="119" t="s">
        <v>44</v>
      </c>
      <c r="T56" s="119"/>
      <c r="U56" s="119"/>
      <c r="V56" s="119" t="s">
        <v>122</v>
      </c>
      <c r="W56" s="119"/>
      <c r="X56" s="1"/>
      <c r="BB56" s="2" t="str">
        <v>Quarter 1</v>
      </c>
    </row>
    <row r="57" spans="1:54" ht="31.4" customHeight="1" x14ac:dyDescent="0.35">
      <c r="A57" s="118">
        <v>56</v>
      </c>
      <c r="B57" s="119" t="s">
        <v>176</v>
      </c>
      <c r="C57" s="119" t="s">
        <v>177</v>
      </c>
      <c r="D57" s="120">
        <v>46132</v>
      </c>
      <c r="E57" s="121">
        <f>IF($D57="","",WORKDAY($D57,1,$Y$33:$Y$47))</f>
        <v>46133</v>
      </c>
      <c r="F57" s="121">
        <f>IF($D57="","",WORKDAY($D57,10,$Y$33:$Y$47))</f>
        <v>46146</v>
      </c>
      <c r="G57" s="121">
        <f>IF($D57="","",WORKDAY($D57,20,$Y$33:$Y$47))</f>
        <v>46160</v>
      </c>
      <c r="H57" s="120" t="str">
        <f t="shared" si="0"/>
        <v>Apr</v>
      </c>
      <c r="I57" s="120" t="s">
        <v>3</v>
      </c>
      <c r="J57" s="120"/>
      <c r="K57" s="120" t="s">
        <v>15</v>
      </c>
      <c r="L57" s="122">
        <v>46133</v>
      </c>
      <c r="M57" s="123">
        <f>IF($L57="","",NETWORKDAYS($D57,$L57,$Y$33:$Y$47)-1)</f>
        <v>1</v>
      </c>
      <c r="N57" s="124" t="str">
        <f t="shared" si="1"/>
        <v>Yes</v>
      </c>
      <c r="O57" s="122"/>
      <c r="P57" s="122"/>
      <c r="Q57" s="122" t="s">
        <v>42</v>
      </c>
      <c r="R57" s="122"/>
      <c r="S57" s="119" t="s">
        <v>44</v>
      </c>
      <c r="T57" s="119"/>
      <c r="U57" s="119"/>
      <c r="V57" s="119"/>
      <c r="W57" s="119"/>
      <c r="X57" s="1"/>
      <c r="BB57" s="2" t="str">
        <v>Quarter 1</v>
      </c>
    </row>
    <row r="58" spans="1:54" ht="31.4" customHeight="1" x14ac:dyDescent="0.35">
      <c r="A58" s="118">
        <v>57</v>
      </c>
      <c r="B58" s="119" t="s">
        <v>178</v>
      </c>
      <c r="C58" s="119" t="s">
        <v>179</v>
      </c>
      <c r="D58" s="120">
        <v>46132</v>
      </c>
      <c r="E58" s="121">
        <f>IF($D58="","",WORKDAY($D58,1,$Y$33:$Y$47))</f>
        <v>46133</v>
      </c>
      <c r="F58" s="121">
        <f>IF($D58="","",WORKDAY($D58,10,$Y$33:$Y$47))</f>
        <v>46146</v>
      </c>
      <c r="G58" s="121">
        <f>IF($D58="","",WORKDAY($D58,20,$Y$33:$Y$47))</f>
        <v>46160</v>
      </c>
      <c r="H58" s="120" t="str">
        <f t="shared" si="0"/>
        <v>Apr</v>
      </c>
      <c r="I58" s="120" t="s">
        <v>4</v>
      </c>
      <c r="J58" s="120"/>
      <c r="K58" s="120" t="s">
        <v>14</v>
      </c>
      <c r="L58" s="122">
        <v>46160</v>
      </c>
      <c r="M58" s="123">
        <f>IF($L58="","",NETWORKDAYS($D58,$L58,$Y$33:$Y$47)-1)</f>
        <v>20</v>
      </c>
      <c r="N58" s="124" t="str">
        <f t="shared" si="1"/>
        <v>Yes</v>
      </c>
      <c r="O58" s="122"/>
      <c r="P58" s="122"/>
      <c r="Q58" s="122" t="s">
        <v>42</v>
      </c>
      <c r="R58" s="122"/>
      <c r="S58" s="119" t="s">
        <v>44</v>
      </c>
      <c r="T58" s="119"/>
      <c r="U58" s="119"/>
      <c r="V58" s="119"/>
      <c r="W58" s="119"/>
      <c r="X58" s="1"/>
      <c r="BB58" s="2" t="str">
        <v>Quarter 1</v>
      </c>
    </row>
    <row r="59" spans="1:54" ht="31.4" customHeight="1" x14ac:dyDescent="0.35">
      <c r="A59" s="118">
        <v>58</v>
      </c>
      <c r="B59" s="119" t="s">
        <v>6</v>
      </c>
      <c r="C59" s="119" t="s">
        <v>180</v>
      </c>
      <c r="D59" s="120">
        <v>46133</v>
      </c>
      <c r="E59" s="121">
        <f>IF($D59="","",WORKDAY($D59,1,$Y$33:$Y$47))</f>
        <v>46134</v>
      </c>
      <c r="F59" s="121">
        <f>IF($D59="","",WORKDAY($D59,10,$Y$33:$Y$47))</f>
        <v>46147</v>
      </c>
      <c r="G59" s="121">
        <f>IF($D59="","",WORKDAY($D59,20,$Y$33:$Y$47))</f>
        <v>46161</v>
      </c>
      <c r="H59" s="120" t="str">
        <f t="shared" si="0"/>
        <v>Apr</v>
      </c>
      <c r="I59" s="120" t="s">
        <v>2</v>
      </c>
      <c r="J59" s="120"/>
      <c r="K59" s="120" t="s">
        <v>8</v>
      </c>
      <c r="L59" s="122">
        <v>46147</v>
      </c>
      <c r="M59" s="123">
        <f>IF($L59="","",NETWORKDAYS($D59,$L59,$Y$33:$Y$47)-1)</f>
        <v>10</v>
      </c>
      <c r="N59" s="124" t="str">
        <f t="shared" si="1"/>
        <v>Yes</v>
      </c>
      <c r="O59" s="122"/>
      <c r="P59" s="122"/>
      <c r="Q59" s="122" t="s">
        <v>42</v>
      </c>
      <c r="R59" s="122"/>
      <c r="S59" s="119" t="s">
        <v>44</v>
      </c>
      <c r="T59" s="119"/>
      <c r="U59" s="119"/>
      <c r="V59" s="119" t="s">
        <v>122</v>
      </c>
      <c r="W59" s="119"/>
      <c r="X59" s="1"/>
      <c r="BB59" s="2" t="str">
        <v>Quarter 1</v>
      </c>
    </row>
    <row r="60" spans="1:54" ht="31.4" customHeight="1" x14ac:dyDescent="0.35">
      <c r="A60" s="118">
        <v>59</v>
      </c>
      <c r="B60" s="119" t="s">
        <v>6</v>
      </c>
      <c r="C60" s="119" t="s">
        <v>181</v>
      </c>
      <c r="D60" s="120">
        <v>46133</v>
      </c>
      <c r="E60" s="121">
        <f>IF($D60="","",WORKDAY($D60,1,$Y$33:$Y$47))</f>
        <v>46134</v>
      </c>
      <c r="F60" s="121">
        <f>IF($D60="","",WORKDAY($D60,10,$Y$33:$Y$47))</f>
        <v>46147</v>
      </c>
      <c r="G60" s="121">
        <f>IF($D60="","",WORKDAY($D60,20,$Y$33:$Y$47))</f>
        <v>46161</v>
      </c>
      <c r="H60" s="120" t="str">
        <f t="shared" si="0"/>
        <v>Apr</v>
      </c>
      <c r="I60" s="120" t="s">
        <v>3</v>
      </c>
      <c r="J60" s="120"/>
      <c r="K60" s="120" t="s">
        <v>16</v>
      </c>
      <c r="L60" s="122">
        <v>46139</v>
      </c>
      <c r="M60" s="123">
        <f>IF($L60="","",NETWORKDAYS($D60,$L60,$Y$33:$Y$47)-1)</f>
        <v>4</v>
      </c>
      <c r="N60" s="124" t="str">
        <f t="shared" si="1"/>
        <v>Yes</v>
      </c>
      <c r="O60" s="122"/>
      <c r="P60" s="122"/>
      <c r="Q60" s="122" t="s">
        <v>42</v>
      </c>
      <c r="R60" s="122"/>
      <c r="S60" s="119" t="s">
        <v>70</v>
      </c>
      <c r="T60" s="119"/>
      <c r="U60" s="119"/>
      <c r="V60" s="119"/>
      <c r="W60" s="119"/>
      <c r="X60" s="1"/>
      <c r="BB60" s="2" t="str">
        <v>Quarter 1</v>
      </c>
    </row>
    <row r="61" spans="1:54" ht="31.4" customHeight="1" x14ac:dyDescent="0.35">
      <c r="A61" s="118">
        <v>60</v>
      </c>
      <c r="B61" s="119" t="s">
        <v>6</v>
      </c>
      <c r="C61" s="119" t="s">
        <v>182</v>
      </c>
      <c r="D61" s="120">
        <v>46133</v>
      </c>
      <c r="E61" s="121">
        <f>IF($D61="","",WORKDAY($D61,1,$Y$33:$Y$47))</f>
        <v>46134</v>
      </c>
      <c r="F61" s="121">
        <f>IF($D61="","",WORKDAY($D61,10,$Y$33:$Y$47))</f>
        <v>46147</v>
      </c>
      <c r="G61" s="121">
        <f>IF($D61="","",WORKDAY($D61,20,$Y$33:$Y$47))</f>
        <v>46161</v>
      </c>
      <c r="H61" s="120" t="str">
        <f t="shared" si="0"/>
        <v>Apr</v>
      </c>
      <c r="I61" s="120" t="s">
        <v>4</v>
      </c>
      <c r="J61" s="120"/>
      <c r="K61" s="120" t="s">
        <v>14</v>
      </c>
      <c r="L61" s="122">
        <v>46140</v>
      </c>
      <c r="M61" s="123">
        <f>IF($L61="","",NETWORKDAYS($D61,$L61,$Y$33:$Y$47)-1)</f>
        <v>5</v>
      </c>
      <c r="N61" s="124" t="str">
        <f t="shared" si="1"/>
        <v>Yes</v>
      </c>
      <c r="O61" s="122"/>
      <c r="P61" s="122"/>
      <c r="Q61" s="122" t="s">
        <v>42</v>
      </c>
      <c r="R61" s="122"/>
      <c r="S61" s="119" t="s">
        <v>44</v>
      </c>
      <c r="T61" s="119"/>
      <c r="U61" s="119"/>
      <c r="V61" s="119"/>
      <c r="W61" s="119"/>
      <c r="X61" s="1"/>
      <c r="BB61" s="2" t="str">
        <v>Quarter 1</v>
      </c>
    </row>
    <row r="62" spans="1:54" ht="31.4" customHeight="1" x14ac:dyDescent="0.35">
      <c r="A62" s="118">
        <v>61</v>
      </c>
      <c r="B62" s="119" t="s">
        <v>183</v>
      </c>
      <c r="C62" s="119" t="s">
        <v>184</v>
      </c>
      <c r="D62" s="120">
        <v>46134</v>
      </c>
      <c r="E62" s="121">
        <f>IF($D62="","",WORKDAY($D62,1,$Y$33:$Y$47))</f>
        <v>46135</v>
      </c>
      <c r="F62" s="121">
        <f>IF($D62="","",WORKDAY($D62,10,$Y$33:$Y$47))</f>
        <v>46148</v>
      </c>
      <c r="G62" s="121">
        <f>IF($D62="","",WORKDAY($D62,20,$Y$33:$Y$47))</f>
        <v>46162</v>
      </c>
      <c r="H62" s="120" t="str">
        <f t="shared" si="0"/>
        <v>Apr</v>
      </c>
      <c r="I62" s="120" t="s">
        <v>3</v>
      </c>
      <c r="J62" s="120"/>
      <c r="K62" s="120" t="s">
        <v>16</v>
      </c>
      <c r="L62" s="122">
        <v>46134</v>
      </c>
      <c r="M62" s="123">
        <f>IF($L62="","",NETWORKDAYS($D62,$L62,$Y$33:$Y$47)-1)</f>
        <v>0</v>
      </c>
      <c r="N62" s="124" t="str">
        <f t="shared" si="1"/>
        <v>Yes</v>
      </c>
      <c r="O62" s="122"/>
      <c r="P62" s="122"/>
      <c r="Q62" s="122" t="s">
        <v>42</v>
      </c>
      <c r="R62" s="122"/>
      <c r="S62" s="119" t="s">
        <v>43</v>
      </c>
      <c r="T62" s="119"/>
      <c r="U62" s="119" t="s">
        <v>63</v>
      </c>
      <c r="V62" s="119"/>
      <c r="W62" s="119"/>
      <c r="X62" s="1"/>
      <c r="BB62" s="2" t="str">
        <v>Quarter 1</v>
      </c>
    </row>
    <row r="63" spans="1:54" ht="31.4" customHeight="1" x14ac:dyDescent="0.35">
      <c r="A63" s="118">
        <v>62</v>
      </c>
      <c r="B63" s="119" t="s">
        <v>185</v>
      </c>
      <c r="C63" s="119" t="s">
        <v>186</v>
      </c>
      <c r="D63" s="120">
        <v>46134</v>
      </c>
      <c r="E63" s="121">
        <f>IF($D63="","",WORKDAY($D63,1,$Y$33:$Y$47))</f>
        <v>46135</v>
      </c>
      <c r="F63" s="121">
        <f>IF($D63="","",WORKDAY($D63,10,$Y$33:$Y$47))</f>
        <v>46148</v>
      </c>
      <c r="G63" s="121">
        <f>IF($D63="","",WORKDAY($D63,20,$Y$33:$Y$47))</f>
        <v>46162</v>
      </c>
      <c r="H63" s="120" t="str">
        <f t="shared" si="0"/>
        <v>Apr</v>
      </c>
      <c r="I63" s="120" t="s">
        <v>3</v>
      </c>
      <c r="J63" s="120"/>
      <c r="K63" s="120" t="s">
        <v>15</v>
      </c>
      <c r="L63" s="122">
        <v>46154</v>
      </c>
      <c r="M63" s="123">
        <f>IF($L63="","",NETWORKDAYS($D63,$L63,$Y$33:$Y$47)-1)</f>
        <v>14</v>
      </c>
      <c r="N63" s="124" t="str">
        <f t="shared" si="1"/>
        <v>Yes</v>
      </c>
      <c r="O63" s="122"/>
      <c r="P63" s="122"/>
      <c r="Q63" s="122" t="s">
        <v>42</v>
      </c>
      <c r="R63" s="122"/>
      <c r="S63" s="119" t="s">
        <v>52</v>
      </c>
      <c r="T63" s="119"/>
      <c r="U63" s="119" t="s">
        <v>63</v>
      </c>
      <c r="V63" s="119" t="s">
        <v>122</v>
      </c>
      <c r="W63" s="119" t="s">
        <v>187</v>
      </c>
      <c r="X63" s="1"/>
      <c r="BB63" s="2" t="str">
        <v>Quarter 1</v>
      </c>
    </row>
    <row r="64" spans="1:54" ht="31.4" customHeight="1" x14ac:dyDescent="0.35">
      <c r="A64" s="118">
        <v>63</v>
      </c>
      <c r="B64" s="119" t="s">
        <v>188</v>
      </c>
      <c r="C64" s="119" t="s">
        <v>189</v>
      </c>
      <c r="D64" s="120">
        <v>46134</v>
      </c>
      <c r="E64" s="121">
        <f>IF($D64="","",WORKDAY($D64,1,$Y$33:$Y$47))</f>
        <v>46135</v>
      </c>
      <c r="F64" s="121">
        <f>IF($D64="","",WORKDAY($D64,10,$Y$33:$Y$47))</f>
        <v>46148</v>
      </c>
      <c r="G64" s="121">
        <f>IF($D64="","",WORKDAY($D64,20,$Y$33:$Y$47))</f>
        <v>46162</v>
      </c>
      <c r="H64" s="120" t="str">
        <f t="shared" si="0"/>
        <v>Apr</v>
      </c>
      <c r="I64" s="120" t="s">
        <v>3</v>
      </c>
      <c r="J64" s="120"/>
      <c r="K64" s="120" t="s">
        <v>15</v>
      </c>
      <c r="L64" s="122">
        <v>46176</v>
      </c>
      <c r="M64" s="123">
        <f>IF($L64="","",NETWORKDAYS($D64,$L64,$Y$33:$Y$47)-1)</f>
        <v>30</v>
      </c>
      <c r="N64" s="124" t="str">
        <f t="shared" si="1"/>
        <v>No</v>
      </c>
      <c r="O64" s="122"/>
      <c r="P64" s="122"/>
      <c r="Q64" s="122" t="s">
        <v>42</v>
      </c>
      <c r="R64" s="122"/>
      <c r="S64" s="119" t="s">
        <v>44</v>
      </c>
      <c r="T64" s="119"/>
      <c r="U64" s="119" t="s">
        <v>58</v>
      </c>
      <c r="V64" s="119"/>
      <c r="W64" s="119"/>
      <c r="X64" s="1"/>
      <c r="BB64" s="2" t="str">
        <v>Quarter 1</v>
      </c>
    </row>
    <row r="65" spans="1:54" ht="31.4" customHeight="1" x14ac:dyDescent="0.35">
      <c r="A65" s="118">
        <v>64</v>
      </c>
      <c r="B65" s="119" t="s">
        <v>190</v>
      </c>
      <c r="C65" s="119" t="s">
        <v>191</v>
      </c>
      <c r="D65" s="120">
        <v>46134</v>
      </c>
      <c r="E65" s="121">
        <f>IF($D65="","",WORKDAY($D65,1,$Y$33:$Y$47))</f>
        <v>46135</v>
      </c>
      <c r="F65" s="121">
        <f>IF($D65="","",WORKDAY($D65,10,$Y$33:$Y$47))</f>
        <v>46148</v>
      </c>
      <c r="G65" s="121">
        <f>IF($D65="","",WORKDAY($D65,20,$Y$33:$Y$47))</f>
        <v>46162</v>
      </c>
      <c r="H65" s="120" t="str">
        <f t="shared" si="0"/>
        <v>Apr</v>
      </c>
      <c r="I65" s="120" t="s">
        <v>3</v>
      </c>
      <c r="J65" s="120"/>
      <c r="K65" s="120" t="s">
        <v>15</v>
      </c>
      <c r="L65" s="122">
        <v>46139</v>
      </c>
      <c r="M65" s="123">
        <f>IF($L65="","",NETWORKDAYS($D65,$L65,$Y$33:$Y$47)-1)</f>
        <v>3</v>
      </c>
      <c r="N65" s="124" t="str">
        <f t="shared" si="1"/>
        <v>Yes</v>
      </c>
      <c r="O65" s="122"/>
      <c r="P65" s="122"/>
      <c r="Q65" s="122" t="s">
        <v>42</v>
      </c>
      <c r="R65" s="122"/>
      <c r="S65" s="119" t="s">
        <v>44</v>
      </c>
      <c r="T65" s="119"/>
      <c r="U65" s="119"/>
      <c r="V65" s="119" t="s">
        <v>122</v>
      </c>
      <c r="W65" s="119"/>
      <c r="X65" s="1"/>
      <c r="BB65" s="2" t="str">
        <v>Quarter 1</v>
      </c>
    </row>
    <row r="66" spans="1:54" ht="31.4" customHeight="1" x14ac:dyDescent="0.35">
      <c r="A66" s="118">
        <v>65</v>
      </c>
      <c r="B66" s="119" t="s">
        <v>192</v>
      </c>
      <c r="C66" s="119" t="s">
        <v>193</v>
      </c>
      <c r="D66" s="120">
        <v>46134</v>
      </c>
      <c r="E66" s="121">
        <f>IF($D66="","",WORKDAY($D66,1,$Y$33:$Y$47))</f>
        <v>46135</v>
      </c>
      <c r="F66" s="121">
        <f>IF($D66="","",WORKDAY($D66,10,$Y$33:$Y$47))</f>
        <v>46148</v>
      </c>
      <c r="G66" s="121">
        <f>IF($D66="","",WORKDAY($D66,20,$Y$33:$Y$47))</f>
        <v>46162</v>
      </c>
      <c r="H66" s="120" t="str">
        <f t="shared" ref="H66:H129" si="3">IF(ISBLANK(D66),"",TEXT(D66,"mmm"))</f>
        <v>Apr</v>
      </c>
      <c r="I66" s="120" t="s">
        <v>4</v>
      </c>
      <c r="J66" s="120"/>
      <c r="K66" s="120" t="s">
        <v>14</v>
      </c>
      <c r="L66" s="122">
        <v>46139</v>
      </c>
      <c r="M66" s="123">
        <f>IF($L66="","",NETWORKDAYS($D66,$L66,$Y$33:$Y$47)-1)</f>
        <v>3</v>
      </c>
      <c r="N66" s="124" t="str">
        <f t="shared" ref="N66:N129" si="4">IF(ISBLANK($L66),"",IF($M66&lt;21,"Yes","No"))</f>
        <v>Yes</v>
      </c>
      <c r="O66" s="122"/>
      <c r="P66" s="122"/>
      <c r="Q66" s="122" t="s">
        <v>42</v>
      </c>
      <c r="R66" s="122"/>
      <c r="S66" s="119" t="s">
        <v>44</v>
      </c>
      <c r="T66" s="119"/>
      <c r="U66" s="119"/>
      <c r="V66" s="119" t="s">
        <v>122</v>
      </c>
      <c r="W66" s="119"/>
      <c r="X66" s="1"/>
      <c r="BB66" s="2" t="str">
        <v>Quarter 1</v>
      </c>
    </row>
    <row r="67" spans="1:54" ht="31.4" customHeight="1" x14ac:dyDescent="0.35">
      <c r="A67" s="118">
        <v>66</v>
      </c>
      <c r="B67" s="119" t="s">
        <v>194</v>
      </c>
      <c r="C67" s="119" t="s">
        <v>195</v>
      </c>
      <c r="D67" s="120">
        <v>46134</v>
      </c>
      <c r="E67" s="121">
        <f>IF($D67="","",WORKDAY($D67,1,$Y$33:$Y$47))</f>
        <v>46135</v>
      </c>
      <c r="F67" s="121">
        <f>IF($D67="","",WORKDAY($D67,10,$Y$33:$Y$47))</f>
        <v>46148</v>
      </c>
      <c r="G67" s="121">
        <f>IF($D67="","",WORKDAY($D67,20,$Y$33:$Y$47))</f>
        <v>46162</v>
      </c>
      <c r="H67" s="120" t="str">
        <f t="shared" si="3"/>
        <v>Apr</v>
      </c>
      <c r="I67" s="120" t="s">
        <v>0</v>
      </c>
      <c r="J67" s="120"/>
      <c r="K67" s="120" t="s">
        <v>7</v>
      </c>
      <c r="L67" s="122">
        <v>46175</v>
      </c>
      <c r="M67" s="123">
        <f>IF($L67="","",NETWORKDAYS($D67,$L67,$Y$33:$Y$47)-1)</f>
        <v>29</v>
      </c>
      <c r="N67" s="124" t="str">
        <f t="shared" si="4"/>
        <v>No</v>
      </c>
      <c r="O67" s="122"/>
      <c r="P67" s="122"/>
      <c r="Q67" s="122" t="s">
        <v>42</v>
      </c>
      <c r="R67" s="122"/>
      <c r="S67" s="119" t="s">
        <v>44</v>
      </c>
      <c r="T67" s="119"/>
      <c r="U67" s="119"/>
      <c r="V67" s="119" t="s">
        <v>122</v>
      </c>
      <c r="W67" s="119"/>
      <c r="X67" s="1"/>
      <c r="BB67" s="2" t="str">
        <v>Quarter 1</v>
      </c>
    </row>
    <row r="68" spans="1:54" ht="31.4" customHeight="1" x14ac:dyDescent="0.35">
      <c r="A68" s="118">
        <v>67</v>
      </c>
      <c r="B68" s="119" t="s">
        <v>196</v>
      </c>
      <c r="C68" s="119" t="s">
        <v>197</v>
      </c>
      <c r="D68" s="120">
        <v>46135</v>
      </c>
      <c r="E68" s="121">
        <f>IF($D68="","",WORKDAY($D68,1,$Y$33:$Y$47))</f>
        <v>46136</v>
      </c>
      <c r="F68" s="121">
        <f>IF($D68="","",WORKDAY($D68,10,$Y$33:$Y$47))</f>
        <v>46149</v>
      </c>
      <c r="G68" s="121">
        <f>IF($D68="","",WORKDAY($D68,20,$Y$33:$Y$47))</f>
        <v>46163</v>
      </c>
      <c r="H68" s="120" t="str">
        <f t="shared" si="3"/>
        <v>Apr</v>
      </c>
      <c r="I68" s="120" t="s">
        <v>3</v>
      </c>
      <c r="J68" s="120"/>
      <c r="K68" s="120" t="s">
        <v>15</v>
      </c>
      <c r="L68" s="122">
        <v>46136</v>
      </c>
      <c r="M68" s="123">
        <f>IF($L68="","",NETWORKDAYS($D68,$L68,$Y$33:$Y$47)-1)</f>
        <v>1</v>
      </c>
      <c r="N68" s="124" t="str">
        <f t="shared" si="4"/>
        <v>Yes</v>
      </c>
      <c r="O68" s="122"/>
      <c r="P68" s="122"/>
      <c r="Q68" s="122" t="s">
        <v>42</v>
      </c>
      <c r="R68" s="122"/>
      <c r="S68" s="119" t="s">
        <v>44</v>
      </c>
      <c r="T68" s="119"/>
      <c r="U68" s="119" t="s">
        <v>58</v>
      </c>
      <c r="V68" s="119"/>
      <c r="W68" s="119"/>
      <c r="X68" s="1"/>
      <c r="BB68" s="2" t="str">
        <v>Quarter 1</v>
      </c>
    </row>
    <row r="69" spans="1:54" ht="31.4" customHeight="1" x14ac:dyDescent="0.35">
      <c r="A69" s="118">
        <v>68</v>
      </c>
      <c r="B69" s="119" t="s">
        <v>6</v>
      </c>
      <c r="C69" s="119" t="s">
        <v>198</v>
      </c>
      <c r="D69" s="120">
        <v>46135</v>
      </c>
      <c r="E69" s="121">
        <f>IF($D69="","",WORKDAY($D69,1,$Y$33:$Y$47))</f>
        <v>46136</v>
      </c>
      <c r="F69" s="121">
        <f>IF($D69="","",WORKDAY($D69,10,$Y$33:$Y$47))</f>
        <v>46149</v>
      </c>
      <c r="G69" s="121">
        <f>IF($D69="","",WORKDAY($D69,20,$Y$33:$Y$47))</f>
        <v>46163</v>
      </c>
      <c r="H69" s="120" t="str">
        <f t="shared" si="3"/>
        <v>Apr</v>
      </c>
      <c r="I69" s="120" t="s">
        <v>3</v>
      </c>
      <c r="J69" s="120"/>
      <c r="K69" s="120" t="s">
        <v>15</v>
      </c>
      <c r="L69" s="122">
        <v>46169</v>
      </c>
      <c r="M69" s="123">
        <f>IF($L69="","",NETWORKDAYS($D69,$L69,$Y$33:$Y$47)-1)</f>
        <v>24</v>
      </c>
      <c r="N69" s="124" t="str">
        <f t="shared" si="4"/>
        <v>No</v>
      </c>
      <c r="O69" s="122"/>
      <c r="P69" s="122"/>
      <c r="Q69" s="122" t="s">
        <v>42</v>
      </c>
      <c r="R69" s="122"/>
      <c r="S69" s="119" t="s">
        <v>52</v>
      </c>
      <c r="T69" s="119"/>
      <c r="U69" s="119" t="s">
        <v>63</v>
      </c>
      <c r="V69" s="119" t="s">
        <v>122</v>
      </c>
      <c r="W69" s="119" t="s">
        <v>187</v>
      </c>
      <c r="X69" s="1"/>
      <c r="BB69" s="2" t="str">
        <v>Quarter 1</v>
      </c>
    </row>
    <row r="70" spans="1:54" ht="31.4" customHeight="1" x14ac:dyDescent="0.35">
      <c r="A70" s="118">
        <v>69</v>
      </c>
      <c r="B70" s="119" t="s">
        <v>49</v>
      </c>
      <c r="C70" s="119" t="s">
        <v>199</v>
      </c>
      <c r="D70" s="120">
        <v>46135</v>
      </c>
      <c r="E70" s="121">
        <f>IF($D70="","",WORKDAY($D70,1,$Y$33:$Y$47))</f>
        <v>46136</v>
      </c>
      <c r="F70" s="121">
        <f>IF($D70="","",WORKDAY($D70,10,$Y$33:$Y$47))</f>
        <v>46149</v>
      </c>
      <c r="G70" s="121">
        <f>IF($D70="","",WORKDAY($D70,20,$Y$33:$Y$47))</f>
        <v>46163</v>
      </c>
      <c r="H70" s="120" t="str">
        <f t="shared" si="3"/>
        <v>Apr</v>
      </c>
      <c r="I70" s="120" t="s">
        <v>3</v>
      </c>
      <c r="J70" s="120"/>
      <c r="K70" s="120" t="s">
        <v>15</v>
      </c>
      <c r="L70" s="122">
        <v>46155</v>
      </c>
      <c r="M70" s="123">
        <f>IF($L70="","",NETWORKDAYS($D70,$L70,$Y$33:$Y$47)-1)</f>
        <v>14</v>
      </c>
      <c r="N70" s="124" t="str">
        <f t="shared" si="4"/>
        <v>Yes</v>
      </c>
      <c r="O70" s="122"/>
      <c r="P70" s="122"/>
      <c r="Q70" s="122" t="s">
        <v>42</v>
      </c>
      <c r="R70" s="122"/>
      <c r="S70" s="119" t="s">
        <v>44</v>
      </c>
      <c r="T70" s="119"/>
      <c r="U70" s="119"/>
      <c r="V70" s="119"/>
      <c r="W70" s="119"/>
      <c r="X70" s="1"/>
      <c r="BB70" s="2" t="str">
        <v>Quarter 1</v>
      </c>
    </row>
    <row r="71" spans="1:54" ht="31.4" customHeight="1" x14ac:dyDescent="0.35">
      <c r="A71" s="118">
        <v>70</v>
      </c>
      <c r="B71" s="119" t="s">
        <v>200</v>
      </c>
      <c r="C71" s="119" t="s">
        <v>201</v>
      </c>
      <c r="D71" s="120">
        <v>46136</v>
      </c>
      <c r="E71" s="121">
        <f>IF($D71="","",WORKDAY($D71,1,$Y$33:$Y$47))</f>
        <v>46139</v>
      </c>
      <c r="F71" s="121">
        <f>IF($D71="","",WORKDAY($D71,10,$Y$33:$Y$47))</f>
        <v>46150</v>
      </c>
      <c r="G71" s="121">
        <f>IF($D71="","",WORKDAY($D71,20,$Y$33:$Y$47))</f>
        <v>46164</v>
      </c>
      <c r="H71" s="120" t="str">
        <f t="shared" si="3"/>
        <v>Apr</v>
      </c>
      <c r="I71" s="120" t="s">
        <v>2</v>
      </c>
      <c r="J71" s="120"/>
      <c r="K71" s="120" t="s">
        <v>8</v>
      </c>
      <c r="L71" s="122">
        <v>46147</v>
      </c>
      <c r="M71" s="123">
        <f>IF($L71="","",NETWORKDAYS($D71,$L71,$Y$33:$Y$47)-1)</f>
        <v>7</v>
      </c>
      <c r="N71" s="124" t="str">
        <f t="shared" si="4"/>
        <v>Yes</v>
      </c>
      <c r="O71" s="122"/>
      <c r="P71" s="122"/>
      <c r="Q71" s="122" t="s">
        <v>42</v>
      </c>
      <c r="R71" s="122"/>
      <c r="S71" s="119" t="s">
        <v>44</v>
      </c>
      <c r="T71" s="119"/>
      <c r="U71" s="119"/>
      <c r="V71" s="119"/>
      <c r="W71" s="119"/>
      <c r="X71" s="1"/>
      <c r="BB71" s="2" t="str">
        <v>Quarter 1</v>
      </c>
    </row>
    <row r="72" spans="1:54" ht="31.4" customHeight="1" x14ac:dyDescent="0.35">
      <c r="A72" s="118">
        <v>71</v>
      </c>
      <c r="B72" s="119" t="s">
        <v>202</v>
      </c>
      <c r="C72" s="119" t="s">
        <v>203</v>
      </c>
      <c r="D72" s="120">
        <v>46136</v>
      </c>
      <c r="E72" s="121">
        <f>IF($D72="","",WORKDAY($D72,1,$Y$33:$Y$47))</f>
        <v>46139</v>
      </c>
      <c r="F72" s="121">
        <f>IF($D72="","",WORKDAY($D72,10,$Y$33:$Y$47))</f>
        <v>46150</v>
      </c>
      <c r="G72" s="121">
        <f>IF($D72="","",WORKDAY($D72,20,$Y$33:$Y$47))</f>
        <v>46164</v>
      </c>
      <c r="H72" s="120" t="str">
        <f t="shared" si="3"/>
        <v>Apr</v>
      </c>
      <c r="I72" s="120" t="s">
        <v>2</v>
      </c>
      <c r="J72" s="120"/>
      <c r="K72" s="120" t="s">
        <v>8</v>
      </c>
      <c r="L72" s="122">
        <v>46154</v>
      </c>
      <c r="M72" s="123">
        <f>IF($L72="","",NETWORKDAYS($D72,$L72,$Y$33:$Y$47)-1)</f>
        <v>12</v>
      </c>
      <c r="N72" s="124" t="str">
        <f t="shared" si="4"/>
        <v>Yes</v>
      </c>
      <c r="O72" s="122"/>
      <c r="P72" s="122"/>
      <c r="Q72" s="122" t="s">
        <v>42</v>
      </c>
      <c r="R72" s="122"/>
      <c r="S72" s="119" t="s">
        <v>44</v>
      </c>
      <c r="T72" s="119"/>
      <c r="U72" s="119"/>
      <c r="V72" s="119" t="s">
        <v>122</v>
      </c>
      <c r="W72" s="119"/>
      <c r="X72" s="1"/>
      <c r="BB72" s="2" t="str">
        <v>Quarter 1</v>
      </c>
    </row>
    <row r="73" spans="1:54" ht="31.4" customHeight="1" x14ac:dyDescent="0.35">
      <c r="A73" s="118">
        <v>72</v>
      </c>
      <c r="B73" s="119" t="s">
        <v>6</v>
      </c>
      <c r="C73" s="119" t="s">
        <v>204</v>
      </c>
      <c r="D73" s="120">
        <v>46136</v>
      </c>
      <c r="E73" s="121">
        <f>IF($D73="","",WORKDAY($D73,1,$Y$33:$Y$47))</f>
        <v>46139</v>
      </c>
      <c r="F73" s="121">
        <f>IF($D73="","",WORKDAY($D73,10,$Y$33:$Y$47))</f>
        <v>46150</v>
      </c>
      <c r="G73" s="121">
        <f>IF($D73="","",WORKDAY($D73,20,$Y$33:$Y$47))</f>
        <v>46164</v>
      </c>
      <c r="H73" s="120" t="str">
        <f t="shared" si="3"/>
        <v>Apr</v>
      </c>
      <c r="I73" s="120" t="s">
        <v>0</v>
      </c>
      <c r="J73" s="120"/>
      <c r="K73" s="120" t="s">
        <v>7</v>
      </c>
      <c r="L73" s="122">
        <v>46175</v>
      </c>
      <c r="M73" s="123">
        <f>IF($L73="","",NETWORKDAYS($D73,$L73,$Y$33:$Y$47)-1)</f>
        <v>27</v>
      </c>
      <c r="N73" s="124" t="str">
        <f t="shared" si="4"/>
        <v>No</v>
      </c>
      <c r="O73" s="122"/>
      <c r="P73" s="122"/>
      <c r="Q73" s="122" t="s">
        <v>42</v>
      </c>
      <c r="R73" s="122"/>
      <c r="S73" s="119" t="s">
        <v>44</v>
      </c>
      <c r="T73" s="119"/>
      <c r="U73" s="119"/>
      <c r="V73" s="119" t="s">
        <v>122</v>
      </c>
      <c r="W73" s="119"/>
      <c r="X73" s="1"/>
      <c r="BB73" s="2" t="str">
        <v>Quarter 1</v>
      </c>
    </row>
    <row r="74" spans="1:54" ht="31.4" customHeight="1" x14ac:dyDescent="0.35">
      <c r="A74" s="118">
        <v>73</v>
      </c>
      <c r="B74" s="119" t="s">
        <v>49</v>
      </c>
      <c r="C74" s="119" t="s">
        <v>205</v>
      </c>
      <c r="D74" s="120">
        <v>46136</v>
      </c>
      <c r="E74" s="121">
        <f>IF($D74="","",WORKDAY($D74,1,$Y$33:$Y$47))</f>
        <v>46139</v>
      </c>
      <c r="F74" s="121">
        <f>IF($D74="","",WORKDAY($D74,10,$Y$33:$Y$47))</f>
        <v>46150</v>
      </c>
      <c r="G74" s="121">
        <f>IF($D74="","",WORKDAY($D74,20,$Y$33:$Y$47))</f>
        <v>46164</v>
      </c>
      <c r="H74" s="120" t="str">
        <f t="shared" si="3"/>
        <v>Apr</v>
      </c>
      <c r="I74" s="120" t="s">
        <v>3</v>
      </c>
      <c r="J74" s="120"/>
      <c r="K74" s="120" t="s">
        <v>15</v>
      </c>
      <c r="L74" s="122">
        <v>46176</v>
      </c>
      <c r="M74" s="123">
        <f>IF($L74="","",NETWORKDAYS($D74,$L74,$Y$33:$Y$47)-1)</f>
        <v>28</v>
      </c>
      <c r="N74" s="124" t="str">
        <f t="shared" si="4"/>
        <v>No</v>
      </c>
      <c r="O74" s="122"/>
      <c r="P74" s="122"/>
      <c r="Q74" s="122" t="s">
        <v>42</v>
      </c>
      <c r="R74" s="122"/>
      <c r="S74" s="119" t="s">
        <v>44</v>
      </c>
      <c r="T74" s="119"/>
      <c r="U74" s="119"/>
      <c r="V74" s="119"/>
      <c r="W74" s="119"/>
      <c r="X74" s="1"/>
      <c r="BB74" s="2" t="str">
        <v>Quarter 1</v>
      </c>
    </row>
    <row r="75" spans="1:54" ht="31.4" customHeight="1" x14ac:dyDescent="0.35">
      <c r="A75" s="118">
        <v>74</v>
      </c>
      <c r="B75" s="119" t="s">
        <v>49</v>
      </c>
      <c r="C75" s="119" t="s">
        <v>206</v>
      </c>
      <c r="D75" s="120">
        <v>46137</v>
      </c>
      <c r="E75" s="121">
        <f>IF($D75="","",WORKDAY($D75,1,$Y$33:$Y$47))</f>
        <v>46139</v>
      </c>
      <c r="F75" s="121">
        <f>IF($D75="","",WORKDAY($D75,10,$Y$33:$Y$47))</f>
        <v>46150</v>
      </c>
      <c r="G75" s="121">
        <f>IF($D75="","",WORKDAY($D75,20,$Y$33:$Y$47))</f>
        <v>46164</v>
      </c>
      <c r="H75" s="120" t="str">
        <f t="shared" si="3"/>
        <v>Apr</v>
      </c>
      <c r="I75" s="120" t="s">
        <v>4</v>
      </c>
      <c r="J75" s="120"/>
      <c r="K75" s="120" t="s">
        <v>14</v>
      </c>
      <c r="L75" s="122">
        <v>46154</v>
      </c>
      <c r="M75" s="123">
        <f>IF($L75="","",NETWORKDAYS($D75,$L75,$Y$33:$Y$47)-1)</f>
        <v>11</v>
      </c>
      <c r="N75" s="124" t="str">
        <f t="shared" si="4"/>
        <v>Yes</v>
      </c>
      <c r="O75" s="122"/>
      <c r="P75" s="122"/>
      <c r="Q75" s="122" t="s">
        <v>42</v>
      </c>
      <c r="R75" s="122"/>
      <c r="S75" s="119" t="s">
        <v>44</v>
      </c>
      <c r="T75" s="119"/>
      <c r="U75" s="119"/>
      <c r="V75" s="119" t="s">
        <v>122</v>
      </c>
      <c r="W75" s="119"/>
      <c r="X75" s="1"/>
      <c r="BB75" s="2" t="str">
        <v>Quarter 1</v>
      </c>
    </row>
    <row r="76" spans="1:54" ht="31.4" customHeight="1" x14ac:dyDescent="0.35">
      <c r="A76" s="118">
        <v>75</v>
      </c>
      <c r="B76" s="119" t="s">
        <v>49</v>
      </c>
      <c r="C76" s="119" t="s">
        <v>207</v>
      </c>
      <c r="D76" s="120">
        <v>46137</v>
      </c>
      <c r="E76" s="121">
        <f>IF($D76="","",WORKDAY($D76,1,$Y$33:$Y$47))</f>
        <v>46139</v>
      </c>
      <c r="F76" s="121">
        <f>IF($D76="","",WORKDAY($D76,10,$Y$33:$Y$47))</f>
        <v>46150</v>
      </c>
      <c r="G76" s="121">
        <f>IF($D76="","",WORKDAY($D76,20,$Y$33:$Y$47))</f>
        <v>46164</v>
      </c>
      <c r="H76" s="120" t="str">
        <f t="shared" si="3"/>
        <v>Apr</v>
      </c>
      <c r="I76" s="120" t="s">
        <v>4</v>
      </c>
      <c r="J76" s="120"/>
      <c r="K76" s="120" t="s">
        <v>14</v>
      </c>
      <c r="L76" s="122">
        <v>46139</v>
      </c>
      <c r="M76" s="123">
        <f>IF($L76="","",NETWORKDAYS($D76,$L76,$Y$33:$Y$47)-1)</f>
        <v>0</v>
      </c>
      <c r="N76" s="124" t="str">
        <f t="shared" si="4"/>
        <v>Yes</v>
      </c>
      <c r="O76" s="122"/>
      <c r="P76" s="122"/>
      <c r="Q76" s="122" t="s">
        <v>42</v>
      </c>
      <c r="R76" s="122"/>
      <c r="S76" s="119" t="s">
        <v>44</v>
      </c>
      <c r="T76" s="119"/>
      <c r="U76" s="119"/>
      <c r="V76" s="119"/>
      <c r="W76" s="119"/>
      <c r="X76" s="1"/>
      <c r="BB76" s="2" t="str">
        <v>Quarter 1</v>
      </c>
    </row>
    <row r="77" spans="1:54" ht="31.4" customHeight="1" x14ac:dyDescent="0.35">
      <c r="A77" s="118">
        <v>76</v>
      </c>
      <c r="B77" s="119" t="s">
        <v>49</v>
      </c>
      <c r="C77" s="119" t="s">
        <v>208</v>
      </c>
      <c r="D77" s="120">
        <v>46137</v>
      </c>
      <c r="E77" s="121">
        <f>IF($D77="","",WORKDAY($D77,1,$Y$33:$Y$47))</f>
        <v>46139</v>
      </c>
      <c r="F77" s="121">
        <f>IF($D77="","",WORKDAY($D77,10,$Y$33:$Y$47))</f>
        <v>46150</v>
      </c>
      <c r="G77" s="121">
        <f>IF($D77="","",WORKDAY($D77,20,$Y$33:$Y$47))</f>
        <v>46164</v>
      </c>
      <c r="H77" s="120" t="str">
        <f t="shared" si="3"/>
        <v>Apr</v>
      </c>
      <c r="I77" s="120" t="s">
        <v>2</v>
      </c>
      <c r="J77" s="120"/>
      <c r="K77" s="120" t="s">
        <v>9</v>
      </c>
      <c r="L77" s="122">
        <v>46148</v>
      </c>
      <c r="M77" s="123">
        <f>IF($L77="","",NETWORKDAYS($D77,$L77,$Y$33:$Y$47)-1)</f>
        <v>7</v>
      </c>
      <c r="N77" s="124" t="str">
        <f t="shared" si="4"/>
        <v>Yes</v>
      </c>
      <c r="O77" s="122"/>
      <c r="P77" s="122"/>
      <c r="Q77" s="122" t="s">
        <v>42</v>
      </c>
      <c r="R77" s="122"/>
      <c r="S77" s="119" t="s">
        <v>52</v>
      </c>
      <c r="T77" s="119"/>
      <c r="U77" s="119" t="s">
        <v>129</v>
      </c>
      <c r="V77" s="119"/>
      <c r="W77" s="119" t="s">
        <v>209</v>
      </c>
      <c r="X77" s="1"/>
      <c r="BB77" s="2" t="str">
        <v>Quarter 1</v>
      </c>
    </row>
    <row r="78" spans="1:54" ht="31.4" customHeight="1" x14ac:dyDescent="0.35">
      <c r="A78" s="118">
        <v>77</v>
      </c>
      <c r="B78" s="119" t="s">
        <v>49</v>
      </c>
      <c r="C78" s="119" t="s">
        <v>210</v>
      </c>
      <c r="D78" s="120">
        <v>46139</v>
      </c>
      <c r="E78" s="121">
        <f>IF($D78="","",WORKDAY($D78,1,$Y$33:$Y$47))</f>
        <v>46140</v>
      </c>
      <c r="F78" s="121">
        <f>IF($D78="","",WORKDAY($D78,10,$Y$33:$Y$47))</f>
        <v>46153</v>
      </c>
      <c r="G78" s="121">
        <f>IF($D78="","",WORKDAY($D78,20,$Y$33:$Y$47))</f>
        <v>46167</v>
      </c>
      <c r="H78" s="120" t="str">
        <f t="shared" si="3"/>
        <v>Apr</v>
      </c>
      <c r="I78" s="120" t="s">
        <v>4</v>
      </c>
      <c r="J78" s="120"/>
      <c r="K78" s="120" t="s">
        <v>12</v>
      </c>
      <c r="L78" s="122">
        <v>46154</v>
      </c>
      <c r="M78" s="123">
        <f>IF($L78="","",NETWORKDAYS($D78,$L78,$Y$33:$Y$47)-1)</f>
        <v>11</v>
      </c>
      <c r="N78" s="124" t="str">
        <f t="shared" si="4"/>
        <v>Yes</v>
      </c>
      <c r="O78" s="122"/>
      <c r="P78" s="122"/>
      <c r="Q78" s="122" t="s">
        <v>42</v>
      </c>
      <c r="R78" s="122"/>
      <c r="S78" s="119" t="s">
        <v>44</v>
      </c>
      <c r="T78" s="119"/>
      <c r="U78" s="119"/>
      <c r="V78" s="119" t="s">
        <v>122</v>
      </c>
      <c r="W78" s="119"/>
      <c r="X78" s="1"/>
      <c r="BB78" s="2" t="str">
        <v>Quarter 1</v>
      </c>
    </row>
    <row r="79" spans="1:54" ht="31.4" customHeight="1" x14ac:dyDescent="0.35">
      <c r="A79" s="118">
        <v>78</v>
      </c>
      <c r="B79" s="119" t="s">
        <v>211</v>
      </c>
      <c r="C79" s="119" t="s">
        <v>212</v>
      </c>
      <c r="D79" s="120">
        <v>46139</v>
      </c>
      <c r="E79" s="121">
        <f>IF($D79="","",WORKDAY($D79,1,$Y$33:$Y$47))</f>
        <v>46140</v>
      </c>
      <c r="F79" s="121">
        <f>IF($D79="","",WORKDAY($D79,10,$Y$33:$Y$47))</f>
        <v>46153</v>
      </c>
      <c r="G79" s="121">
        <f>IF($D79="","",WORKDAY($D79,20,$Y$33:$Y$47))</f>
        <v>46167</v>
      </c>
      <c r="H79" s="120" t="str">
        <f t="shared" si="3"/>
        <v>Apr</v>
      </c>
      <c r="I79" s="120" t="s">
        <v>3</v>
      </c>
      <c r="J79" s="120"/>
      <c r="K79" s="120" t="s">
        <v>16</v>
      </c>
      <c r="L79" s="122">
        <v>46139</v>
      </c>
      <c r="M79" s="123">
        <f>IF($L79="","",NETWORKDAYS($D79,$L79,$Y$33:$Y$47)-1)</f>
        <v>0</v>
      </c>
      <c r="N79" s="124" t="str">
        <f t="shared" si="4"/>
        <v>Yes</v>
      </c>
      <c r="O79" s="122"/>
      <c r="P79" s="122"/>
      <c r="Q79" s="122" t="s">
        <v>42</v>
      </c>
      <c r="R79" s="122"/>
      <c r="S79" s="119" t="s">
        <v>70</v>
      </c>
      <c r="T79" s="119"/>
      <c r="U79" s="119"/>
      <c r="V79" s="119"/>
      <c r="W79" s="119"/>
      <c r="X79" s="1"/>
      <c r="BB79" s="2" t="str">
        <v>Quarter 1</v>
      </c>
    </row>
    <row r="80" spans="1:54" ht="31.4" customHeight="1" x14ac:dyDescent="0.35">
      <c r="A80" s="118">
        <v>79</v>
      </c>
      <c r="B80" s="119" t="s">
        <v>49</v>
      </c>
      <c r="C80" s="119" t="s">
        <v>213</v>
      </c>
      <c r="D80" s="120">
        <v>46139</v>
      </c>
      <c r="E80" s="121">
        <f>IF($D80="","",WORKDAY($D80,1,$Y$33:$Y$47))</f>
        <v>46140</v>
      </c>
      <c r="F80" s="121">
        <f>IF($D80="","",WORKDAY($D80,10,$Y$33:$Y$47))</f>
        <v>46153</v>
      </c>
      <c r="G80" s="121">
        <f>IF($D80="","",WORKDAY($D80,20,$Y$33:$Y$47))</f>
        <v>46167</v>
      </c>
      <c r="H80" s="120" t="str">
        <f t="shared" si="3"/>
        <v>Apr</v>
      </c>
      <c r="I80" s="120" t="s">
        <v>3</v>
      </c>
      <c r="J80" s="120"/>
      <c r="K80" s="120" t="s">
        <v>16</v>
      </c>
      <c r="L80" s="122">
        <v>46139</v>
      </c>
      <c r="M80" s="123">
        <f>IF($L80="","",NETWORKDAYS($D80,$L80,$Y$33:$Y$47)-1)</f>
        <v>0</v>
      </c>
      <c r="N80" s="124" t="str">
        <f t="shared" si="4"/>
        <v>Yes</v>
      </c>
      <c r="O80" s="122"/>
      <c r="P80" s="122"/>
      <c r="Q80" s="122" t="s">
        <v>42</v>
      </c>
      <c r="R80" s="122"/>
      <c r="S80" s="119" t="s">
        <v>52</v>
      </c>
      <c r="T80" s="119"/>
      <c r="U80" s="119" t="s">
        <v>45</v>
      </c>
      <c r="V80" s="119"/>
      <c r="W80" s="119" t="s">
        <v>151</v>
      </c>
      <c r="X80" s="1"/>
      <c r="BB80" s="2" t="str">
        <v>Quarter 1</v>
      </c>
    </row>
    <row r="81" spans="1:54" ht="31.4" customHeight="1" x14ac:dyDescent="0.35">
      <c r="A81" s="118">
        <v>80</v>
      </c>
      <c r="B81" s="119" t="s">
        <v>6</v>
      </c>
      <c r="C81" s="119" t="s">
        <v>214</v>
      </c>
      <c r="D81" s="120">
        <v>46139</v>
      </c>
      <c r="E81" s="121">
        <f>IF($D81="","",WORKDAY($D81,1,$Y$33:$Y$47))</f>
        <v>46140</v>
      </c>
      <c r="F81" s="121">
        <f>IF($D81="","",WORKDAY($D81,10,$Y$33:$Y$47))</f>
        <v>46153</v>
      </c>
      <c r="G81" s="121">
        <f>IF($D81="","",WORKDAY($D81,20,$Y$33:$Y$47))</f>
        <v>46167</v>
      </c>
      <c r="H81" s="120" t="str">
        <f t="shared" si="3"/>
        <v>Apr</v>
      </c>
      <c r="I81" s="120" t="s">
        <v>3</v>
      </c>
      <c r="J81" s="120"/>
      <c r="K81" s="120" t="s">
        <v>16</v>
      </c>
      <c r="L81" s="122">
        <v>46139</v>
      </c>
      <c r="M81" s="123">
        <f>IF($L81="","",NETWORKDAYS($D81,$L81,$Y$33:$Y$47)-1)</f>
        <v>0</v>
      </c>
      <c r="N81" s="124" t="str">
        <f t="shared" si="4"/>
        <v>Yes</v>
      </c>
      <c r="O81" s="122"/>
      <c r="P81" s="122"/>
      <c r="Q81" s="122" t="s">
        <v>42</v>
      </c>
      <c r="R81" s="122"/>
      <c r="S81" s="119" t="s">
        <v>70</v>
      </c>
      <c r="T81" s="119"/>
      <c r="U81" s="119"/>
      <c r="V81" s="119"/>
      <c r="W81" s="119"/>
      <c r="X81" s="1"/>
      <c r="BB81" s="2" t="str">
        <v>Quarter 1</v>
      </c>
    </row>
    <row r="82" spans="1:54" ht="31.4" customHeight="1" x14ac:dyDescent="0.35">
      <c r="A82" s="118">
        <v>81</v>
      </c>
      <c r="B82" s="119" t="s">
        <v>49</v>
      </c>
      <c r="C82" s="119" t="s">
        <v>215</v>
      </c>
      <c r="D82" s="120">
        <v>46139</v>
      </c>
      <c r="E82" s="121">
        <f>IF($D82="","",WORKDAY($D82,1,$Y$33:$Y$47))</f>
        <v>46140</v>
      </c>
      <c r="F82" s="121">
        <f>IF($D82="","",WORKDAY($D82,10,$Y$33:$Y$47))</f>
        <v>46153</v>
      </c>
      <c r="G82" s="121">
        <f>IF($D82="","",WORKDAY($D82,20,$Y$33:$Y$47))</f>
        <v>46167</v>
      </c>
      <c r="H82" s="120" t="str">
        <f t="shared" si="3"/>
        <v>Apr</v>
      </c>
      <c r="I82" s="120" t="s">
        <v>3</v>
      </c>
      <c r="J82" s="120"/>
      <c r="K82" s="120" t="s">
        <v>16</v>
      </c>
      <c r="L82" s="122">
        <v>46156</v>
      </c>
      <c r="M82" s="123">
        <f>IF($L82="","",NETWORKDAYS($D82,$L82,$Y$33:$Y$47)-1)</f>
        <v>13</v>
      </c>
      <c r="N82" s="124" t="str">
        <f t="shared" si="4"/>
        <v>Yes</v>
      </c>
      <c r="O82" s="122"/>
      <c r="P82" s="122"/>
      <c r="Q82" s="122" t="s">
        <v>42</v>
      </c>
      <c r="R82" s="122"/>
      <c r="S82" s="119" t="s">
        <v>52</v>
      </c>
      <c r="T82" s="119"/>
      <c r="U82" s="119" t="s">
        <v>63</v>
      </c>
      <c r="V82" s="119"/>
      <c r="W82" s="119"/>
      <c r="X82" s="1"/>
      <c r="BB82" s="2" t="str">
        <v>Quarter 1</v>
      </c>
    </row>
    <row r="83" spans="1:54" ht="31.4" customHeight="1" x14ac:dyDescent="0.35">
      <c r="A83" s="118">
        <v>82</v>
      </c>
      <c r="B83" s="119" t="s">
        <v>216</v>
      </c>
      <c r="C83" s="119" t="s">
        <v>217</v>
      </c>
      <c r="D83" s="120">
        <v>46140</v>
      </c>
      <c r="E83" s="121">
        <f>IF($D83="","",WORKDAY($D83,1,$Y$33:$Y$47))</f>
        <v>46141</v>
      </c>
      <c r="F83" s="121">
        <f>IF($D83="","",WORKDAY($D83,10,$Y$33:$Y$47))</f>
        <v>46154</v>
      </c>
      <c r="G83" s="121">
        <f>IF($D83="","",WORKDAY($D83,20,$Y$33:$Y$47))</f>
        <v>46168</v>
      </c>
      <c r="H83" s="120" t="str">
        <f t="shared" si="3"/>
        <v>Apr</v>
      </c>
      <c r="I83" s="120" t="s">
        <v>3</v>
      </c>
      <c r="J83" s="120"/>
      <c r="K83" s="120" t="s">
        <v>15</v>
      </c>
      <c r="L83" s="122">
        <v>46171</v>
      </c>
      <c r="M83" s="123">
        <f>IF($L83="","",NETWORKDAYS($D83,$L83,$Y$33:$Y$47)-1)</f>
        <v>23</v>
      </c>
      <c r="N83" s="124" t="str">
        <f t="shared" si="4"/>
        <v>No</v>
      </c>
      <c r="O83" s="122"/>
      <c r="P83" s="122"/>
      <c r="Q83" s="122" t="s">
        <v>42</v>
      </c>
      <c r="R83" s="122"/>
      <c r="S83" s="119" t="s">
        <v>44</v>
      </c>
      <c r="T83" s="119"/>
      <c r="U83" s="119"/>
      <c r="V83" s="119" t="s">
        <v>122</v>
      </c>
      <c r="W83" s="119"/>
      <c r="X83" s="1"/>
      <c r="BB83" s="2" t="str">
        <v>Quarter 1</v>
      </c>
    </row>
    <row r="84" spans="1:54" ht="31.4" customHeight="1" x14ac:dyDescent="0.35">
      <c r="A84" s="118">
        <v>83</v>
      </c>
      <c r="B84" s="119" t="s">
        <v>6</v>
      </c>
      <c r="C84" s="119" t="s">
        <v>218</v>
      </c>
      <c r="D84" s="120">
        <v>46140</v>
      </c>
      <c r="E84" s="121">
        <f>IF($D84="","",WORKDAY($D84,1,$Y$33:$Y$47))</f>
        <v>46141</v>
      </c>
      <c r="F84" s="121">
        <f>IF($D84="","",WORKDAY($D84,10,$Y$33:$Y$47))</f>
        <v>46154</v>
      </c>
      <c r="G84" s="121">
        <f>IF($D84="","",WORKDAY($D84,20,$Y$33:$Y$47))</f>
        <v>46168</v>
      </c>
      <c r="H84" s="120" t="str">
        <f t="shared" si="3"/>
        <v>Apr</v>
      </c>
      <c r="I84" s="120" t="s">
        <v>3</v>
      </c>
      <c r="J84" s="120"/>
      <c r="K84" s="120" t="s">
        <v>15</v>
      </c>
      <c r="L84" s="122">
        <v>46190</v>
      </c>
      <c r="M84" s="123">
        <f>IF($L84="","",NETWORKDAYS($D84,$L84,$Y$33:$Y$47)-1)</f>
        <v>36</v>
      </c>
      <c r="N84" s="124" t="str">
        <f t="shared" si="4"/>
        <v>No</v>
      </c>
      <c r="O84" s="122"/>
      <c r="P84" s="122"/>
      <c r="Q84" s="122" t="s">
        <v>42</v>
      </c>
      <c r="R84" s="122"/>
      <c r="S84" s="119" t="s">
        <v>44</v>
      </c>
      <c r="T84" s="119"/>
      <c r="U84" s="119"/>
      <c r="V84" s="119"/>
      <c r="W84" s="119"/>
      <c r="X84" s="1"/>
      <c r="BB84" s="2" t="str">
        <v>Quarter 1</v>
      </c>
    </row>
    <row r="85" spans="1:54" ht="31.4" customHeight="1" x14ac:dyDescent="0.35">
      <c r="A85" s="118">
        <v>84</v>
      </c>
      <c r="B85" s="119" t="s">
        <v>6</v>
      </c>
      <c r="C85" s="119" t="s">
        <v>219</v>
      </c>
      <c r="D85" s="120">
        <v>46141</v>
      </c>
      <c r="E85" s="121">
        <f>IF($D85="","",WORKDAY($D85,1,$Y$33:$Y$47))</f>
        <v>46142</v>
      </c>
      <c r="F85" s="121">
        <f>IF($D85="","",WORKDAY($D85,10,$Y$33:$Y$47))</f>
        <v>46155</v>
      </c>
      <c r="G85" s="121">
        <f>IF($D85="","",WORKDAY($D85,20,$Y$33:$Y$47))</f>
        <v>46169</v>
      </c>
      <c r="H85" s="120" t="str">
        <f t="shared" si="3"/>
        <v>Apr</v>
      </c>
      <c r="I85" s="120" t="s">
        <v>2</v>
      </c>
      <c r="J85" s="120"/>
      <c r="K85" s="120" t="s">
        <v>8</v>
      </c>
      <c r="L85" s="122">
        <v>46141</v>
      </c>
      <c r="M85" s="123">
        <f>IF($L85="","",NETWORKDAYS($D85,$L85,$Y$33:$Y$47)-1)</f>
        <v>0</v>
      </c>
      <c r="N85" s="124" t="str">
        <f t="shared" si="4"/>
        <v>Yes</v>
      </c>
      <c r="O85" s="122"/>
      <c r="P85" s="122"/>
      <c r="Q85" s="122" t="s">
        <v>42</v>
      </c>
      <c r="R85" s="122"/>
      <c r="S85" s="119" t="s">
        <v>44</v>
      </c>
      <c r="T85" s="119"/>
      <c r="U85" s="119"/>
      <c r="V85" s="119"/>
      <c r="W85" s="119"/>
      <c r="X85" s="1"/>
      <c r="BB85" s="2" t="str">
        <v>Quarter 1</v>
      </c>
    </row>
    <row r="86" spans="1:54" ht="31.4" customHeight="1" x14ac:dyDescent="0.35">
      <c r="A86" s="118">
        <v>85</v>
      </c>
      <c r="B86" s="119" t="s">
        <v>103</v>
      </c>
      <c r="C86" s="119" t="s">
        <v>220</v>
      </c>
      <c r="D86" s="120">
        <v>46141</v>
      </c>
      <c r="E86" s="121">
        <f>IF($D86="","",WORKDAY($D86,1,$Y$33:$Y$47))</f>
        <v>46142</v>
      </c>
      <c r="F86" s="121">
        <f>IF($D86="","",WORKDAY($D86,10,$Y$33:$Y$47))</f>
        <v>46155</v>
      </c>
      <c r="G86" s="121">
        <f>IF($D86="","",WORKDAY($D86,20,$Y$33:$Y$47))</f>
        <v>46169</v>
      </c>
      <c r="H86" s="120" t="str">
        <f t="shared" si="3"/>
        <v>Apr</v>
      </c>
      <c r="I86" s="120" t="s">
        <v>2</v>
      </c>
      <c r="J86" s="120"/>
      <c r="K86" s="120" t="s">
        <v>9</v>
      </c>
      <c r="L86" s="122">
        <v>46169</v>
      </c>
      <c r="M86" s="123">
        <f>IF($L86="","",NETWORKDAYS($D86,$L86,$Y$33:$Y$47)-1)</f>
        <v>20</v>
      </c>
      <c r="N86" s="124" t="str">
        <f t="shared" si="4"/>
        <v>Yes</v>
      </c>
      <c r="O86" s="122"/>
      <c r="P86" s="122"/>
      <c r="Q86" s="122" t="s">
        <v>42</v>
      </c>
      <c r="R86" s="122"/>
      <c r="S86" s="119" t="s">
        <v>44</v>
      </c>
      <c r="T86" s="119"/>
      <c r="U86" s="119"/>
      <c r="V86" s="119"/>
      <c r="W86" s="119"/>
      <c r="X86" s="1"/>
      <c r="BB86" s="2" t="str">
        <v>Quarter 1</v>
      </c>
    </row>
    <row r="87" spans="1:54" ht="31.4" customHeight="1" x14ac:dyDescent="0.35">
      <c r="A87" s="118">
        <v>86</v>
      </c>
      <c r="B87" s="119" t="s">
        <v>221</v>
      </c>
      <c r="C87" s="119" t="s">
        <v>222</v>
      </c>
      <c r="D87" s="120">
        <v>46141</v>
      </c>
      <c r="E87" s="121">
        <f>IF($D87="","",WORKDAY($D87,1,$Y$33:$Y$47))</f>
        <v>46142</v>
      </c>
      <c r="F87" s="121">
        <f>IF($D87="","",WORKDAY($D87,10,$Y$33:$Y$47))</f>
        <v>46155</v>
      </c>
      <c r="G87" s="121">
        <f>IF($D87="","",WORKDAY($D87,20,$Y$33:$Y$47))</f>
        <v>46169</v>
      </c>
      <c r="H87" s="120" t="str">
        <f t="shared" si="3"/>
        <v>Apr</v>
      </c>
      <c r="I87" s="120" t="s">
        <v>3</v>
      </c>
      <c r="J87" s="120"/>
      <c r="K87" s="120" t="s">
        <v>15</v>
      </c>
      <c r="L87" s="122">
        <v>46160</v>
      </c>
      <c r="M87" s="123">
        <f>IF($L87="","",NETWORKDAYS($D87,$L87,$Y$33:$Y$47)-1)</f>
        <v>13</v>
      </c>
      <c r="N87" s="124" t="str">
        <f t="shared" si="4"/>
        <v>Yes</v>
      </c>
      <c r="O87" s="122"/>
      <c r="P87" s="122"/>
      <c r="Q87" s="122" t="s">
        <v>42</v>
      </c>
      <c r="R87" s="122"/>
      <c r="S87" s="119" t="s">
        <v>44</v>
      </c>
      <c r="T87" s="119"/>
      <c r="U87" s="119"/>
      <c r="V87" s="119"/>
      <c r="W87" s="119"/>
      <c r="X87" s="1"/>
      <c r="BB87" s="2" t="str">
        <v>Quarter 1</v>
      </c>
    </row>
    <row r="88" spans="1:54" ht="31.4" customHeight="1" x14ac:dyDescent="0.35">
      <c r="A88" s="118">
        <v>87</v>
      </c>
      <c r="B88" s="119" t="s">
        <v>49</v>
      </c>
      <c r="C88" s="119" t="s">
        <v>223</v>
      </c>
      <c r="D88" s="120">
        <v>46141</v>
      </c>
      <c r="E88" s="121">
        <f>IF($D88="","",WORKDAY($D88,1,$Y$33:$Y$47))</f>
        <v>46142</v>
      </c>
      <c r="F88" s="121">
        <f>IF($D88="","",WORKDAY($D88,10,$Y$33:$Y$47))</f>
        <v>46155</v>
      </c>
      <c r="G88" s="121">
        <f>IF($D88="","",WORKDAY($D88,20,$Y$33:$Y$47))</f>
        <v>46169</v>
      </c>
      <c r="H88" s="120" t="str">
        <f t="shared" si="3"/>
        <v>Apr</v>
      </c>
      <c r="I88" s="120" t="s">
        <v>3</v>
      </c>
      <c r="J88" s="120"/>
      <c r="K88" s="120" t="s">
        <v>15</v>
      </c>
      <c r="L88" s="122">
        <v>46161</v>
      </c>
      <c r="M88" s="123">
        <f>IF($L88="","",NETWORKDAYS($D88,$L88,$Y$33:$Y$47)-1)</f>
        <v>14</v>
      </c>
      <c r="N88" s="124" t="str">
        <f t="shared" si="4"/>
        <v>Yes</v>
      </c>
      <c r="O88" s="122"/>
      <c r="P88" s="122"/>
      <c r="Q88" s="122" t="s">
        <v>42</v>
      </c>
      <c r="R88" s="122"/>
      <c r="S88" s="119" t="s">
        <v>44</v>
      </c>
      <c r="T88" s="119"/>
      <c r="U88" s="119"/>
      <c r="V88" s="119" t="s">
        <v>122</v>
      </c>
      <c r="W88" s="119"/>
      <c r="X88" s="1"/>
      <c r="BB88" s="2" t="str">
        <v>Quarter 1</v>
      </c>
    </row>
    <row r="89" spans="1:54" ht="31.4" customHeight="1" x14ac:dyDescent="0.35">
      <c r="A89" s="118">
        <v>88</v>
      </c>
      <c r="B89" s="119" t="s">
        <v>6</v>
      </c>
      <c r="C89" s="119" t="s">
        <v>224</v>
      </c>
      <c r="D89" s="120">
        <v>46141</v>
      </c>
      <c r="E89" s="121">
        <f>IF($D89="","",WORKDAY($D89,1,$Y$33:$Y$47))</f>
        <v>46142</v>
      </c>
      <c r="F89" s="121">
        <f>IF($D89="","",WORKDAY($D89,10,$Y$33:$Y$47))</f>
        <v>46155</v>
      </c>
      <c r="G89" s="121">
        <f>IF($D89="","",WORKDAY($D89,20,$Y$33:$Y$47))</f>
        <v>46169</v>
      </c>
      <c r="H89" s="120" t="str">
        <f t="shared" si="3"/>
        <v>Apr</v>
      </c>
      <c r="I89" s="120" t="s">
        <v>3</v>
      </c>
      <c r="J89" s="120"/>
      <c r="K89" s="120" t="s">
        <v>16</v>
      </c>
      <c r="L89" s="122">
        <v>46141</v>
      </c>
      <c r="M89" s="123">
        <f>IF($L89="","",NETWORKDAYS($D89,$L89,$Y$33:$Y$47)-1)</f>
        <v>0</v>
      </c>
      <c r="N89" s="124" t="str">
        <f t="shared" si="4"/>
        <v>Yes</v>
      </c>
      <c r="O89" s="122"/>
      <c r="P89" s="122"/>
      <c r="Q89" s="122" t="s">
        <v>42</v>
      </c>
      <c r="R89" s="122"/>
      <c r="S89" s="119" t="s">
        <v>44</v>
      </c>
      <c r="T89" s="119"/>
      <c r="U89" s="119" t="s">
        <v>58</v>
      </c>
      <c r="V89" s="119"/>
      <c r="W89" s="119"/>
      <c r="X89" s="1"/>
      <c r="BB89" s="2" t="str">
        <v>Quarter 1</v>
      </c>
    </row>
    <row r="90" spans="1:54" ht="31.4" customHeight="1" x14ac:dyDescent="0.35">
      <c r="A90" s="118">
        <v>89</v>
      </c>
      <c r="B90" s="119" t="s">
        <v>221</v>
      </c>
      <c r="C90" s="119" t="s">
        <v>225</v>
      </c>
      <c r="D90" s="120">
        <v>46142</v>
      </c>
      <c r="E90" s="121">
        <f>IF($D90="","",WORKDAY($D90,1,$Y$33:$Y$47))</f>
        <v>46143</v>
      </c>
      <c r="F90" s="121">
        <f>IF($D90="","",WORKDAY($D90,10,$Y$33:$Y$47))</f>
        <v>46156</v>
      </c>
      <c r="G90" s="121">
        <f>IF($D90="","",WORKDAY($D90,20,$Y$33:$Y$47))</f>
        <v>46170</v>
      </c>
      <c r="H90" s="120" t="str">
        <f t="shared" si="3"/>
        <v>Apr</v>
      </c>
      <c r="I90" s="120" t="s">
        <v>3</v>
      </c>
      <c r="J90" s="120"/>
      <c r="K90" s="120" t="s">
        <v>15</v>
      </c>
      <c r="L90" s="122">
        <v>46181</v>
      </c>
      <c r="M90" s="123">
        <f>IF($L90="","",NETWORKDAYS($D90,$L90,$Y$33:$Y$47)-1)</f>
        <v>27</v>
      </c>
      <c r="N90" s="124" t="str">
        <f t="shared" si="4"/>
        <v>No</v>
      </c>
      <c r="O90" s="122"/>
      <c r="P90" s="122"/>
      <c r="Q90" s="122" t="s">
        <v>42</v>
      </c>
      <c r="R90" s="122"/>
      <c r="S90" s="119" t="s">
        <v>44</v>
      </c>
      <c r="T90" s="119"/>
      <c r="U90" s="119"/>
      <c r="V90" s="119"/>
      <c r="W90" s="119"/>
      <c r="X90" s="1"/>
      <c r="BB90" s="2" t="str">
        <v>Quarter 1</v>
      </c>
    </row>
    <row r="91" spans="1:54" ht="31.4" customHeight="1" x14ac:dyDescent="0.35">
      <c r="A91" s="118">
        <v>90</v>
      </c>
      <c r="B91" s="119" t="s">
        <v>111</v>
      </c>
      <c r="C91" s="119" t="s">
        <v>226</v>
      </c>
      <c r="D91" s="120">
        <v>46142</v>
      </c>
      <c r="E91" s="121">
        <f>IF($D91="","",WORKDAY($D91,1,$Y$33:$Y$47))</f>
        <v>46143</v>
      </c>
      <c r="F91" s="121">
        <f>IF($D91="","",WORKDAY($D91,10,$Y$33:$Y$47))</f>
        <v>46156</v>
      </c>
      <c r="G91" s="121">
        <f>IF($D91="","",WORKDAY($D91,20,$Y$33:$Y$47))</f>
        <v>46170</v>
      </c>
      <c r="H91" s="120" t="str">
        <f t="shared" si="3"/>
        <v>Apr</v>
      </c>
      <c r="I91" s="120" t="s">
        <v>0</v>
      </c>
      <c r="J91" s="120"/>
      <c r="K91" s="120" t="s">
        <v>5</v>
      </c>
      <c r="L91" s="122">
        <v>46147</v>
      </c>
      <c r="M91" s="123">
        <f>IF($L91="","",NETWORKDAYS($D91,$L91,$Y$33:$Y$47)-1)</f>
        <v>3</v>
      </c>
      <c r="N91" s="124" t="str">
        <f t="shared" si="4"/>
        <v>Yes</v>
      </c>
      <c r="O91" s="122"/>
      <c r="P91" s="122"/>
      <c r="Q91" s="122" t="s">
        <v>42</v>
      </c>
      <c r="R91" s="122"/>
      <c r="S91" s="119" t="s">
        <v>44</v>
      </c>
      <c r="T91" s="119"/>
      <c r="U91" s="119" t="s">
        <v>63</v>
      </c>
      <c r="V91" s="119" t="s">
        <v>122</v>
      </c>
      <c r="W91" s="119"/>
      <c r="X91" s="1"/>
      <c r="BB91" s="2" t="str">
        <v>Quarter 1</v>
      </c>
    </row>
    <row r="92" spans="1:54" ht="31.4" customHeight="1" x14ac:dyDescent="0.35">
      <c r="A92" s="118">
        <v>91</v>
      </c>
      <c r="B92" s="119" t="s">
        <v>68</v>
      </c>
      <c r="C92" s="119" t="s">
        <v>227</v>
      </c>
      <c r="D92" s="120">
        <v>46142</v>
      </c>
      <c r="E92" s="121">
        <f>IF($D92="","",WORKDAY($D92,1,$Y$33:$Y$47))</f>
        <v>46143</v>
      </c>
      <c r="F92" s="121">
        <f>IF($D92="","",WORKDAY($D92,10,$Y$33:$Y$47))</f>
        <v>46156</v>
      </c>
      <c r="G92" s="121">
        <f>IF($D92="","",WORKDAY($D92,20,$Y$33:$Y$47))</f>
        <v>46170</v>
      </c>
      <c r="H92" s="120" t="str">
        <f t="shared" si="3"/>
        <v>Apr</v>
      </c>
      <c r="I92" s="120" t="s">
        <v>4</v>
      </c>
      <c r="J92" s="120"/>
      <c r="K92" s="120" t="s">
        <v>12</v>
      </c>
      <c r="L92" s="122">
        <v>46143</v>
      </c>
      <c r="M92" s="123">
        <f>IF($L92="","",NETWORKDAYS($D92,$L92,$Y$33:$Y$47)-1)</f>
        <v>1</v>
      </c>
      <c r="N92" s="124" t="str">
        <f t="shared" si="4"/>
        <v>Yes</v>
      </c>
      <c r="O92" s="122"/>
      <c r="P92" s="122"/>
      <c r="Q92" s="122" t="s">
        <v>42</v>
      </c>
      <c r="R92" s="122"/>
      <c r="S92" s="119" t="s">
        <v>44</v>
      </c>
      <c r="T92" s="119"/>
      <c r="U92" s="119"/>
      <c r="V92" s="119" t="s">
        <v>122</v>
      </c>
      <c r="W92" s="119"/>
      <c r="X92" s="1"/>
      <c r="BB92" s="2" t="str">
        <v>Quarter 1</v>
      </c>
    </row>
    <row r="93" spans="1:54" ht="31.4" customHeight="1" x14ac:dyDescent="0.35">
      <c r="A93" s="118">
        <v>92</v>
      </c>
      <c r="B93" s="119" t="s">
        <v>6</v>
      </c>
      <c r="C93" s="119" t="s">
        <v>228</v>
      </c>
      <c r="D93" s="120">
        <v>46142</v>
      </c>
      <c r="E93" s="121">
        <f>IF($D93="","",WORKDAY($D93,1,$Y$33:$Y$47))</f>
        <v>46143</v>
      </c>
      <c r="F93" s="121">
        <f>IF($D93="","",WORKDAY($D93,10,$Y$33:$Y$47))</f>
        <v>46156</v>
      </c>
      <c r="G93" s="121">
        <f>IF($D93="","",WORKDAY($D93,20,$Y$33:$Y$47))</f>
        <v>46170</v>
      </c>
      <c r="H93" s="120" t="str">
        <f t="shared" si="3"/>
        <v>Apr</v>
      </c>
      <c r="I93" s="120" t="s">
        <v>3</v>
      </c>
      <c r="J93" s="120"/>
      <c r="K93" s="120" t="s">
        <v>16</v>
      </c>
      <c r="L93" s="122">
        <v>46154</v>
      </c>
      <c r="M93" s="123">
        <f>IF($L93="","",NETWORKDAYS($D93,$L93,$Y$33:$Y$47)-1)</f>
        <v>8</v>
      </c>
      <c r="N93" s="124" t="str">
        <f t="shared" si="4"/>
        <v>Yes</v>
      </c>
      <c r="O93" s="122"/>
      <c r="P93" s="122"/>
      <c r="Q93" s="122" t="s">
        <v>42</v>
      </c>
      <c r="R93" s="122"/>
      <c r="S93" s="119" t="s">
        <v>44</v>
      </c>
      <c r="T93" s="119"/>
      <c r="U93" s="119"/>
      <c r="V93" s="119" t="s">
        <v>122</v>
      </c>
      <c r="W93" s="119"/>
      <c r="X93" s="1"/>
      <c r="BB93" s="2" t="str">
        <v>Quarter 1</v>
      </c>
    </row>
    <row r="94" spans="1:54" ht="31.4" customHeight="1" x14ac:dyDescent="0.35">
      <c r="A94" s="118">
        <v>93</v>
      </c>
      <c r="B94" s="119" t="s">
        <v>229</v>
      </c>
      <c r="C94" s="119" t="s">
        <v>230</v>
      </c>
      <c r="D94" s="120">
        <v>46142</v>
      </c>
      <c r="E94" s="121">
        <f>IF($D94="","",WORKDAY($D94,1,$Y$33:$Y$47))</f>
        <v>46143</v>
      </c>
      <c r="F94" s="121">
        <f>IF($D94="","",WORKDAY($D94,10,$Y$33:$Y$47))</f>
        <v>46156</v>
      </c>
      <c r="G94" s="121">
        <f>IF($D94="","",WORKDAY($D94,20,$Y$33:$Y$47))</f>
        <v>46170</v>
      </c>
      <c r="H94" s="120" t="str">
        <f t="shared" si="3"/>
        <v>Apr</v>
      </c>
      <c r="I94" s="120" t="s">
        <v>3</v>
      </c>
      <c r="J94" s="120"/>
      <c r="K94" s="120" t="s">
        <v>15</v>
      </c>
      <c r="L94" s="122">
        <v>46199</v>
      </c>
      <c r="M94" s="123">
        <f>IF($L94="","",NETWORKDAYS($D94,$L94,$Y$33:$Y$47)-1)</f>
        <v>41</v>
      </c>
      <c r="N94" s="124" t="str">
        <f t="shared" si="4"/>
        <v>No</v>
      </c>
      <c r="O94" s="122"/>
      <c r="P94" s="122"/>
      <c r="Q94" s="122" t="s">
        <v>42</v>
      </c>
      <c r="R94" s="122"/>
      <c r="S94" s="119" t="s">
        <v>44</v>
      </c>
      <c r="T94" s="119"/>
      <c r="U94" s="119"/>
      <c r="V94" s="119" t="s">
        <v>122</v>
      </c>
      <c r="W94" s="119"/>
      <c r="X94" s="1"/>
      <c r="BB94" s="2" t="str">
        <v>Quarter 1</v>
      </c>
    </row>
    <row r="95" spans="1:54" ht="31.4" customHeight="1" x14ac:dyDescent="0.35">
      <c r="A95" s="118">
        <v>94</v>
      </c>
      <c r="B95" s="119" t="s">
        <v>148</v>
      </c>
      <c r="C95" s="119" t="s">
        <v>231</v>
      </c>
      <c r="D95" s="120">
        <v>46142</v>
      </c>
      <c r="E95" s="121">
        <f>IF($D95="","",WORKDAY($D95,1,$Y$33:$Y$47))</f>
        <v>46143</v>
      </c>
      <c r="F95" s="121">
        <f>IF($D95="","",WORKDAY($D95,10,$Y$33:$Y$47))</f>
        <v>46156</v>
      </c>
      <c r="G95" s="121">
        <f>IF($D95="","",WORKDAY($D95,20,$Y$33:$Y$47))</f>
        <v>46170</v>
      </c>
      <c r="H95" s="120" t="str">
        <f t="shared" si="3"/>
        <v>Apr</v>
      </c>
      <c r="I95" s="120" t="s">
        <v>0</v>
      </c>
      <c r="J95" s="120"/>
      <c r="K95" s="120" t="s">
        <v>5</v>
      </c>
      <c r="L95" s="122">
        <v>46147</v>
      </c>
      <c r="M95" s="123">
        <f>IF($L95="","",NETWORKDAYS($D95,$L95,$Y$33:$Y$47)-1)</f>
        <v>3</v>
      </c>
      <c r="N95" s="124" t="str">
        <f t="shared" si="4"/>
        <v>Yes</v>
      </c>
      <c r="O95" s="122"/>
      <c r="P95" s="122"/>
      <c r="Q95" s="122" t="s">
        <v>42</v>
      </c>
      <c r="R95" s="122"/>
      <c r="S95" s="119" t="s">
        <v>44</v>
      </c>
      <c r="T95" s="119"/>
      <c r="U95" s="119"/>
      <c r="V95" s="119"/>
      <c r="W95" s="119"/>
      <c r="X95" s="1"/>
      <c r="BB95" s="2" t="str">
        <v>Quarter 1</v>
      </c>
    </row>
    <row r="96" spans="1:54" ht="31.4" customHeight="1" x14ac:dyDescent="0.35">
      <c r="A96" s="118">
        <v>95</v>
      </c>
      <c r="B96" s="119" t="s">
        <v>148</v>
      </c>
      <c r="C96" s="119" t="s">
        <v>232</v>
      </c>
      <c r="D96" s="120">
        <v>46142</v>
      </c>
      <c r="E96" s="121">
        <f>IF($D96="","",WORKDAY($D96,1,$Y$33:$Y$47))</f>
        <v>46143</v>
      </c>
      <c r="F96" s="121">
        <f>IF($D96="","",WORKDAY($D96,10,$Y$33:$Y$47))</f>
        <v>46156</v>
      </c>
      <c r="G96" s="121">
        <f>IF($D96="","",WORKDAY($D96,20,$Y$33:$Y$47))</f>
        <v>46170</v>
      </c>
      <c r="H96" s="120" t="str">
        <f t="shared" si="3"/>
        <v>Apr</v>
      </c>
      <c r="I96" s="120" t="s">
        <v>0</v>
      </c>
      <c r="J96" s="120"/>
      <c r="K96" s="120" t="s">
        <v>5</v>
      </c>
      <c r="L96" s="122">
        <v>46147</v>
      </c>
      <c r="M96" s="123">
        <f>IF($L96="","",NETWORKDAYS($D96,$L96,$Y$33:$Y$47)-1)</f>
        <v>3</v>
      </c>
      <c r="N96" s="124" t="str">
        <f t="shared" si="4"/>
        <v>Yes</v>
      </c>
      <c r="O96" s="122"/>
      <c r="P96" s="122"/>
      <c r="Q96" s="122" t="s">
        <v>42</v>
      </c>
      <c r="R96" s="122"/>
      <c r="S96" s="119" t="s">
        <v>70</v>
      </c>
      <c r="T96" s="119"/>
      <c r="U96" s="119"/>
      <c r="V96" s="119"/>
      <c r="W96" s="119"/>
      <c r="X96" s="1"/>
      <c r="BB96" s="2" t="str">
        <v>Quarter 1</v>
      </c>
    </row>
    <row r="97" spans="1:54" ht="31.4" customHeight="1" x14ac:dyDescent="0.35">
      <c r="A97" s="118">
        <v>96</v>
      </c>
      <c r="B97" s="119" t="s">
        <v>49</v>
      </c>
      <c r="C97" s="119" t="s">
        <v>233</v>
      </c>
      <c r="D97" s="120">
        <v>46142</v>
      </c>
      <c r="E97" s="121">
        <f>IF($D97="","",WORKDAY($D97,1,$Y$33:$Y$47))</f>
        <v>46143</v>
      </c>
      <c r="F97" s="121">
        <f>IF($D97="","",WORKDAY($D97,10,$Y$33:$Y$47))</f>
        <v>46156</v>
      </c>
      <c r="G97" s="121">
        <f>IF($D97="","",WORKDAY($D97,20,$Y$33:$Y$47))</f>
        <v>46170</v>
      </c>
      <c r="H97" s="120" t="str">
        <f t="shared" si="3"/>
        <v>Apr</v>
      </c>
      <c r="I97" s="120" t="s">
        <v>3</v>
      </c>
      <c r="J97" s="120"/>
      <c r="K97" s="120" t="s">
        <v>15</v>
      </c>
      <c r="L97" s="122">
        <v>46181</v>
      </c>
      <c r="M97" s="123">
        <f>IF($L97="","",NETWORKDAYS($D97,$L97,$Y$33:$Y$47)-1)</f>
        <v>27</v>
      </c>
      <c r="N97" s="124" t="str">
        <f t="shared" si="4"/>
        <v>No</v>
      </c>
      <c r="O97" s="122"/>
      <c r="P97" s="122"/>
      <c r="Q97" s="122" t="s">
        <v>42</v>
      </c>
      <c r="R97" s="122"/>
      <c r="S97" s="119" t="s">
        <v>44</v>
      </c>
      <c r="T97" s="119"/>
      <c r="U97" s="119"/>
      <c r="V97" s="119" t="s">
        <v>122</v>
      </c>
      <c r="W97" s="119"/>
      <c r="X97" s="1"/>
      <c r="BB97" s="2" t="str">
        <v>Quarter 1</v>
      </c>
    </row>
    <row r="98" spans="1:54" ht="31.4" customHeight="1" x14ac:dyDescent="0.35">
      <c r="A98" s="118">
        <v>97</v>
      </c>
      <c r="B98" s="119" t="s">
        <v>234</v>
      </c>
      <c r="C98" s="119" t="s">
        <v>235</v>
      </c>
      <c r="D98" s="120">
        <v>46143</v>
      </c>
      <c r="E98" s="121">
        <f>IF($D98="","",WORKDAY($D98,1,$Y$33:$Y$47))</f>
        <v>46146</v>
      </c>
      <c r="F98" s="121">
        <f>IF($D98="","",WORKDAY($D98,10,$Y$33:$Y$47))</f>
        <v>46157</v>
      </c>
      <c r="G98" s="121">
        <f>IF($D98="","",WORKDAY($D98,20,$Y$33:$Y$47))</f>
        <v>46171</v>
      </c>
      <c r="H98" s="120" t="str">
        <f t="shared" si="3"/>
        <v>May</v>
      </c>
      <c r="I98" s="120" t="s">
        <v>0</v>
      </c>
      <c r="J98" s="120"/>
      <c r="K98" s="120" t="s">
        <v>7</v>
      </c>
      <c r="L98" s="122">
        <v>46176</v>
      </c>
      <c r="M98" s="123">
        <f>IF($L98="","",NETWORKDAYS($D98,$L98,$Y$33:$Y$47)-1)</f>
        <v>23</v>
      </c>
      <c r="N98" s="124" t="str">
        <f t="shared" si="4"/>
        <v>No</v>
      </c>
      <c r="O98" s="122"/>
      <c r="P98" s="122"/>
      <c r="Q98" s="122" t="s">
        <v>42</v>
      </c>
      <c r="R98" s="122"/>
      <c r="S98" s="119" t="s">
        <v>43</v>
      </c>
      <c r="T98" s="119"/>
      <c r="U98" s="119" t="s">
        <v>46</v>
      </c>
      <c r="V98" s="119"/>
      <c r="W98" s="119"/>
      <c r="X98" s="1"/>
      <c r="BB98" s="2" t="str">
        <v>Quarter 1</v>
      </c>
    </row>
    <row r="99" spans="1:54" ht="31.4" customHeight="1" x14ac:dyDescent="0.35">
      <c r="A99" s="118">
        <v>98</v>
      </c>
      <c r="B99" s="119" t="s">
        <v>6</v>
      </c>
      <c r="C99" s="119" t="s">
        <v>236</v>
      </c>
      <c r="D99" s="120">
        <v>46143</v>
      </c>
      <c r="E99" s="121">
        <f>IF($D99="","",WORKDAY($D99,1,$Y$33:$Y$47))</f>
        <v>46146</v>
      </c>
      <c r="F99" s="121">
        <f>IF($D99="","",WORKDAY($D99,10,$Y$33:$Y$47))</f>
        <v>46157</v>
      </c>
      <c r="G99" s="121">
        <f>IF($D99="","",WORKDAY($D99,20,$Y$33:$Y$47))</f>
        <v>46171</v>
      </c>
      <c r="H99" s="120" t="str">
        <f t="shared" si="3"/>
        <v>May</v>
      </c>
      <c r="I99" s="120" t="s">
        <v>0</v>
      </c>
      <c r="J99" s="120"/>
      <c r="K99" s="120" t="s">
        <v>5</v>
      </c>
      <c r="L99" s="122">
        <v>46162</v>
      </c>
      <c r="M99" s="123">
        <f>IF($L99="","",NETWORKDAYS($D99,$L99,$Y$33:$Y$47)-1)</f>
        <v>13</v>
      </c>
      <c r="N99" s="124" t="str">
        <f t="shared" si="4"/>
        <v>Yes</v>
      </c>
      <c r="O99" s="122"/>
      <c r="P99" s="122"/>
      <c r="Q99" s="122" t="s">
        <v>42</v>
      </c>
      <c r="R99" s="122"/>
      <c r="S99" s="119" t="s">
        <v>44</v>
      </c>
      <c r="T99" s="119"/>
      <c r="U99" s="119"/>
      <c r="V99" s="119"/>
      <c r="W99" s="119"/>
      <c r="X99" s="1"/>
      <c r="BB99" s="2" t="str">
        <v>Quarter 1</v>
      </c>
    </row>
    <row r="100" spans="1:54" ht="31.4" customHeight="1" x14ac:dyDescent="0.35">
      <c r="A100" s="118">
        <v>99</v>
      </c>
      <c r="B100" s="119" t="s">
        <v>6</v>
      </c>
      <c r="C100" s="119" t="s">
        <v>237</v>
      </c>
      <c r="D100" s="120">
        <v>46143</v>
      </c>
      <c r="E100" s="121">
        <f>IF($D100="","",WORKDAY($D100,1,$Y$33:$Y$47))</f>
        <v>46146</v>
      </c>
      <c r="F100" s="121">
        <f>IF($D100="","",WORKDAY($D100,10,$Y$33:$Y$47))</f>
        <v>46157</v>
      </c>
      <c r="G100" s="121">
        <f>IF($D100="","",WORKDAY($D100,20,$Y$33:$Y$47))</f>
        <v>46171</v>
      </c>
      <c r="H100" s="120" t="str">
        <f t="shared" si="3"/>
        <v>May</v>
      </c>
      <c r="I100" s="120" t="s">
        <v>4</v>
      </c>
      <c r="J100" s="120"/>
      <c r="K100" s="120" t="s">
        <v>12</v>
      </c>
      <c r="L100" s="122">
        <v>46188</v>
      </c>
      <c r="M100" s="123">
        <f>IF($L100="","",NETWORKDAYS($D100,$L100,$Y$33:$Y$47)-1)</f>
        <v>31</v>
      </c>
      <c r="N100" s="124" t="str">
        <f t="shared" si="4"/>
        <v>No</v>
      </c>
      <c r="O100" s="122"/>
      <c r="P100" s="122"/>
      <c r="Q100" s="122" t="s">
        <v>42</v>
      </c>
      <c r="R100" s="122"/>
      <c r="S100" s="119" t="s">
        <v>44</v>
      </c>
      <c r="T100" s="119"/>
      <c r="U100" s="119" t="s">
        <v>58</v>
      </c>
      <c r="V100" s="119"/>
      <c r="W100" s="119"/>
      <c r="X100" s="1"/>
      <c r="BB100" s="2" t="str">
        <v>Quarter 1</v>
      </c>
    </row>
    <row r="101" spans="1:54" ht="31.4" customHeight="1" x14ac:dyDescent="0.35">
      <c r="A101" s="118">
        <v>100</v>
      </c>
      <c r="B101" s="119" t="s">
        <v>6</v>
      </c>
      <c r="C101" s="119" t="s">
        <v>238</v>
      </c>
      <c r="D101" s="120">
        <v>46143</v>
      </c>
      <c r="E101" s="121">
        <f>IF($D101="","",WORKDAY($D101,1,$Y$33:$Y$47))</f>
        <v>46146</v>
      </c>
      <c r="F101" s="121">
        <f>IF($D101="","",WORKDAY($D101,10,$Y$33:$Y$47))</f>
        <v>46157</v>
      </c>
      <c r="G101" s="121">
        <f>IF($D101="","",WORKDAY($D101,20,$Y$33:$Y$47))</f>
        <v>46171</v>
      </c>
      <c r="H101" s="120" t="str">
        <f t="shared" si="3"/>
        <v>May</v>
      </c>
      <c r="I101" s="120" t="s">
        <v>4</v>
      </c>
      <c r="J101" s="120"/>
      <c r="K101" s="120" t="s">
        <v>14</v>
      </c>
      <c r="L101" s="122">
        <v>46147</v>
      </c>
      <c r="M101" s="123">
        <f>IF($L101="","",NETWORKDAYS($D101,$L101,$Y$33:$Y$47)-1)</f>
        <v>2</v>
      </c>
      <c r="N101" s="124" t="str">
        <f t="shared" si="4"/>
        <v>Yes</v>
      </c>
      <c r="O101" s="122"/>
      <c r="P101" s="122"/>
      <c r="Q101" s="122" t="s">
        <v>42</v>
      </c>
      <c r="R101" s="122"/>
      <c r="S101" s="119" t="s">
        <v>52</v>
      </c>
      <c r="T101" s="119"/>
      <c r="U101" s="119" t="s">
        <v>45</v>
      </c>
      <c r="V101" s="119"/>
      <c r="W101" s="119"/>
      <c r="X101" s="1"/>
      <c r="BB101" s="2" t="str">
        <v>Quarter 1</v>
      </c>
    </row>
    <row r="102" spans="1:54" ht="31.4" customHeight="1" x14ac:dyDescent="0.35">
      <c r="A102" s="118">
        <v>101</v>
      </c>
      <c r="B102" s="119" t="s">
        <v>6</v>
      </c>
      <c r="C102" s="119" t="s">
        <v>239</v>
      </c>
      <c r="D102" s="120">
        <v>46143</v>
      </c>
      <c r="E102" s="121">
        <f>IF($D102="","",WORKDAY($D102,1,$Y$33:$Y$47))</f>
        <v>46146</v>
      </c>
      <c r="F102" s="121">
        <f>IF($D102="","",WORKDAY($D102,10,$Y$33:$Y$47))</f>
        <v>46157</v>
      </c>
      <c r="G102" s="121">
        <f>IF($D102="","",WORKDAY($D102,20,$Y$33:$Y$47))</f>
        <v>46171</v>
      </c>
      <c r="H102" s="120" t="str">
        <f t="shared" si="3"/>
        <v>May</v>
      </c>
      <c r="I102" s="120" t="s">
        <v>3</v>
      </c>
      <c r="J102" s="120"/>
      <c r="K102" s="120" t="s">
        <v>15</v>
      </c>
      <c r="L102" s="122">
        <v>46147</v>
      </c>
      <c r="M102" s="123">
        <f>IF($L102="","",NETWORKDAYS($D102,$L102,$Y$33:$Y$47)-1)</f>
        <v>2</v>
      </c>
      <c r="N102" s="124" t="str">
        <f t="shared" si="4"/>
        <v>Yes</v>
      </c>
      <c r="O102" s="122"/>
      <c r="P102" s="122"/>
      <c r="Q102" s="122" t="s">
        <v>42</v>
      </c>
      <c r="R102" s="122"/>
      <c r="S102" s="119" t="s">
        <v>43</v>
      </c>
      <c r="T102" s="119"/>
      <c r="U102" s="119" t="s">
        <v>45</v>
      </c>
      <c r="V102" s="119"/>
      <c r="W102" s="119"/>
      <c r="X102" s="1"/>
      <c r="BB102" s="2" t="str">
        <v>Quarter 1</v>
      </c>
    </row>
    <row r="103" spans="1:54" ht="31.4" customHeight="1" x14ac:dyDescent="0.35">
      <c r="A103" s="118">
        <v>102</v>
      </c>
      <c r="B103" s="119" t="s">
        <v>6</v>
      </c>
      <c r="C103" s="119" t="s">
        <v>182</v>
      </c>
      <c r="D103" s="120">
        <v>46146</v>
      </c>
      <c r="E103" s="121">
        <f>IF($D103="","",WORKDAY($D103,1,$Y$33:$Y$47))</f>
        <v>46147</v>
      </c>
      <c r="F103" s="121">
        <f>IF($D103="","",WORKDAY($D103,10,$Y$33:$Y$47))</f>
        <v>46160</v>
      </c>
      <c r="G103" s="121">
        <f>IF($D103="","",WORKDAY($D103,20,$Y$33:$Y$47))</f>
        <v>46174</v>
      </c>
      <c r="H103" s="120" t="str">
        <f t="shared" si="3"/>
        <v>May</v>
      </c>
      <c r="I103" s="120" t="s">
        <v>4</v>
      </c>
      <c r="J103" s="120"/>
      <c r="K103" s="120" t="s">
        <v>14</v>
      </c>
      <c r="L103" s="122">
        <v>46147</v>
      </c>
      <c r="M103" s="123">
        <f>IF($L103="","",NETWORKDAYS($D103,$L103,$Y$33:$Y$47)-1)</f>
        <v>1</v>
      </c>
      <c r="N103" s="124" t="str">
        <f t="shared" si="4"/>
        <v>Yes</v>
      </c>
      <c r="O103" s="122"/>
      <c r="P103" s="122"/>
      <c r="Q103" s="122" t="s">
        <v>42</v>
      </c>
      <c r="R103" s="122"/>
      <c r="S103" s="119" t="s">
        <v>44</v>
      </c>
      <c r="T103" s="119"/>
      <c r="U103" s="119"/>
      <c r="V103" s="119"/>
      <c r="W103" s="119"/>
      <c r="X103" s="1"/>
      <c r="BB103" s="2" t="str">
        <v>Quarter 1</v>
      </c>
    </row>
    <row r="104" spans="1:54" ht="31.4" customHeight="1" x14ac:dyDescent="0.35">
      <c r="A104" s="118">
        <v>103</v>
      </c>
      <c r="B104" s="119" t="s">
        <v>49</v>
      </c>
      <c r="C104" s="119" t="s">
        <v>240</v>
      </c>
      <c r="D104" s="120">
        <v>46146</v>
      </c>
      <c r="E104" s="121">
        <f>IF($D104="","",WORKDAY($D104,1,$Y$33:$Y$47))</f>
        <v>46147</v>
      </c>
      <c r="F104" s="121">
        <f>IF($D104="","",WORKDAY($D104,10,$Y$33:$Y$47))</f>
        <v>46160</v>
      </c>
      <c r="G104" s="121">
        <f>IF($D104="","",WORKDAY($D104,20,$Y$33:$Y$47))</f>
        <v>46174</v>
      </c>
      <c r="H104" s="120" t="str">
        <f t="shared" si="3"/>
        <v>May</v>
      </c>
      <c r="I104" s="120" t="s">
        <v>3</v>
      </c>
      <c r="J104" s="120"/>
      <c r="K104" s="120" t="s">
        <v>15</v>
      </c>
      <c r="L104" s="122">
        <v>46175</v>
      </c>
      <c r="M104" s="123">
        <f>IF($L104="","",NETWORKDAYS($D104,$L104,$Y$33:$Y$47)-1)</f>
        <v>21</v>
      </c>
      <c r="N104" s="124" t="str">
        <f t="shared" si="4"/>
        <v>No</v>
      </c>
      <c r="O104" s="122"/>
      <c r="P104" s="122"/>
      <c r="Q104" s="122" t="s">
        <v>42</v>
      </c>
      <c r="R104" s="122"/>
      <c r="S104" s="119" t="s">
        <v>44</v>
      </c>
      <c r="T104" s="119"/>
      <c r="U104" s="119"/>
      <c r="V104" s="119"/>
      <c r="W104" s="119"/>
      <c r="X104" s="1"/>
      <c r="BB104" s="2" t="str">
        <v>Quarter 1</v>
      </c>
    </row>
    <row r="105" spans="1:54" ht="31.4" customHeight="1" x14ac:dyDescent="0.35">
      <c r="A105" s="118">
        <v>104</v>
      </c>
      <c r="B105" s="119" t="s">
        <v>40</v>
      </c>
      <c r="C105" s="119" t="s">
        <v>241</v>
      </c>
      <c r="D105" s="120">
        <v>46135</v>
      </c>
      <c r="E105" s="121">
        <f>IF($D105="","",WORKDAY($D105,1,$Y$33:$Y$47))</f>
        <v>46136</v>
      </c>
      <c r="F105" s="121">
        <f>IF($D105="","",WORKDAY($D105,10,$Y$33:$Y$47))</f>
        <v>46149</v>
      </c>
      <c r="G105" s="121">
        <f>IF($D105="","",WORKDAY($D105,20,$Y$33:$Y$47))</f>
        <v>46163</v>
      </c>
      <c r="H105" s="120" t="str">
        <f t="shared" si="3"/>
        <v>Apr</v>
      </c>
      <c r="I105" s="120" t="s">
        <v>3</v>
      </c>
      <c r="J105" s="120"/>
      <c r="K105" s="120" t="s">
        <v>15</v>
      </c>
      <c r="L105" s="122">
        <v>46147</v>
      </c>
      <c r="M105" s="123">
        <f>IF($L105="","",NETWORKDAYS($D105,$L105,$Y$33:$Y$47)-1)</f>
        <v>8</v>
      </c>
      <c r="N105" s="124" t="str">
        <f t="shared" si="4"/>
        <v>Yes</v>
      </c>
      <c r="O105" s="122"/>
      <c r="P105" s="122"/>
      <c r="Q105" s="122" t="s">
        <v>42</v>
      </c>
      <c r="R105" s="122"/>
      <c r="S105" s="119" t="s">
        <v>44</v>
      </c>
      <c r="T105" s="119"/>
      <c r="U105" s="119" t="s">
        <v>58</v>
      </c>
      <c r="V105" s="119"/>
      <c r="W105" s="119"/>
      <c r="X105" s="1"/>
      <c r="BB105" s="2" t="str">
        <v>Quarter 1</v>
      </c>
    </row>
    <row r="106" spans="1:54" ht="31.4" customHeight="1" x14ac:dyDescent="0.35">
      <c r="A106" s="118">
        <v>105</v>
      </c>
      <c r="B106" s="119" t="s">
        <v>242</v>
      </c>
      <c r="C106" s="119" t="s">
        <v>243</v>
      </c>
      <c r="D106" s="120">
        <v>46147</v>
      </c>
      <c r="E106" s="121">
        <f>IF($D106="","",WORKDAY($D106,1,$Y$33:$Y$47))</f>
        <v>46148</v>
      </c>
      <c r="F106" s="121">
        <f>IF($D106="","",WORKDAY($D106,10,$Y$33:$Y$47))</f>
        <v>46161</v>
      </c>
      <c r="G106" s="121">
        <f>IF($D106="","",WORKDAY($D106,20,$Y$33:$Y$47))</f>
        <v>46175</v>
      </c>
      <c r="H106" s="120" t="str">
        <f t="shared" si="3"/>
        <v>May</v>
      </c>
      <c r="I106" s="120" t="s">
        <v>3</v>
      </c>
      <c r="J106" s="120"/>
      <c r="K106" s="120" t="s">
        <v>16</v>
      </c>
      <c r="L106" s="122">
        <v>46147</v>
      </c>
      <c r="M106" s="123">
        <f>IF($L106="","",NETWORKDAYS($D106,$L106,$Y$33:$Y$47)-1)</f>
        <v>0</v>
      </c>
      <c r="N106" s="124" t="str">
        <f t="shared" si="4"/>
        <v>Yes</v>
      </c>
      <c r="O106" s="122"/>
      <c r="P106" s="122"/>
      <c r="Q106" s="122" t="s">
        <v>42</v>
      </c>
      <c r="R106" s="122"/>
      <c r="S106" s="119" t="s">
        <v>44</v>
      </c>
      <c r="T106" s="119"/>
      <c r="U106" s="119" t="s">
        <v>58</v>
      </c>
      <c r="V106" s="119" t="s">
        <v>122</v>
      </c>
      <c r="W106" s="119"/>
      <c r="X106" s="1"/>
      <c r="BB106" s="2" t="str">
        <v>Quarter 1</v>
      </c>
    </row>
    <row r="107" spans="1:54" ht="31.4" customHeight="1" x14ac:dyDescent="0.35">
      <c r="A107" s="118">
        <v>106</v>
      </c>
      <c r="B107" s="119" t="s">
        <v>6</v>
      </c>
      <c r="C107" s="119" t="s">
        <v>244</v>
      </c>
      <c r="D107" s="120">
        <v>46147</v>
      </c>
      <c r="E107" s="121">
        <f>IF($D107="","",WORKDAY($D107,1,$Y$33:$Y$47))</f>
        <v>46148</v>
      </c>
      <c r="F107" s="121">
        <f>IF($D107="","",WORKDAY($D107,10,$Y$33:$Y$47))</f>
        <v>46161</v>
      </c>
      <c r="G107" s="121">
        <f>IF($D107="","",WORKDAY($D107,20,$Y$33:$Y$47))</f>
        <v>46175</v>
      </c>
      <c r="H107" s="120" t="str">
        <f t="shared" si="3"/>
        <v>May</v>
      </c>
      <c r="I107" s="120" t="s">
        <v>4</v>
      </c>
      <c r="J107" s="120"/>
      <c r="K107" s="120" t="s">
        <v>11</v>
      </c>
      <c r="L107" s="122">
        <v>46163</v>
      </c>
      <c r="M107" s="123">
        <f>IF($L107="","",NETWORKDAYS($D107,$L107,$Y$33:$Y$47)-1)</f>
        <v>12</v>
      </c>
      <c r="N107" s="124" t="str">
        <f t="shared" si="4"/>
        <v>Yes</v>
      </c>
      <c r="O107" s="122"/>
      <c r="P107" s="122"/>
      <c r="Q107" s="122" t="s">
        <v>42</v>
      </c>
      <c r="R107" s="122"/>
      <c r="S107" s="119" t="s">
        <v>44</v>
      </c>
      <c r="T107" s="119"/>
      <c r="U107" s="119" t="s">
        <v>58</v>
      </c>
      <c r="V107" s="119"/>
      <c r="W107" s="119"/>
      <c r="X107" s="1"/>
      <c r="BB107" s="2" t="str">
        <v>Quarter 1</v>
      </c>
    </row>
    <row r="108" spans="1:54" ht="31.4" customHeight="1" x14ac:dyDescent="0.35">
      <c r="A108" s="118">
        <v>107</v>
      </c>
      <c r="B108" s="119" t="s">
        <v>6</v>
      </c>
      <c r="C108" s="119" t="s">
        <v>245</v>
      </c>
      <c r="D108" s="120">
        <v>46148</v>
      </c>
      <c r="E108" s="121">
        <f>IF($D108="","",WORKDAY($D108,1,$Y$33:$Y$47))</f>
        <v>46149</v>
      </c>
      <c r="F108" s="121">
        <f>IF($D108="","",WORKDAY($D108,10,$Y$33:$Y$47))</f>
        <v>46162</v>
      </c>
      <c r="G108" s="121">
        <f>IF($D108="","",WORKDAY($D108,20,$Y$33:$Y$47))</f>
        <v>46176</v>
      </c>
      <c r="H108" s="120" t="str">
        <f t="shared" si="3"/>
        <v>May</v>
      </c>
      <c r="I108" s="120" t="s">
        <v>3</v>
      </c>
      <c r="J108" s="120"/>
      <c r="K108" s="120" t="s">
        <v>15</v>
      </c>
      <c r="L108" s="122">
        <v>46148</v>
      </c>
      <c r="M108" s="123">
        <f>IF($L108="","",NETWORKDAYS($D108,$L108,$Y$33:$Y$47)-1)</f>
        <v>0</v>
      </c>
      <c r="N108" s="124" t="str">
        <f t="shared" si="4"/>
        <v>Yes</v>
      </c>
      <c r="O108" s="122"/>
      <c r="P108" s="122"/>
      <c r="Q108" s="122" t="s">
        <v>42</v>
      </c>
      <c r="R108" s="122"/>
      <c r="S108" s="119" t="s">
        <v>44</v>
      </c>
      <c r="T108" s="119"/>
      <c r="U108" s="119" t="s">
        <v>129</v>
      </c>
      <c r="V108" s="119" t="s">
        <v>122</v>
      </c>
      <c r="W108" s="119"/>
      <c r="X108" s="1"/>
      <c r="BB108" s="2" t="str">
        <v>Quarter 1</v>
      </c>
    </row>
    <row r="109" spans="1:54" ht="31.4" customHeight="1" x14ac:dyDescent="0.35">
      <c r="A109" s="118">
        <v>108</v>
      </c>
      <c r="B109" s="119" t="s">
        <v>49</v>
      </c>
      <c r="C109" s="119" t="s">
        <v>246</v>
      </c>
      <c r="D109" s="120">
        <v>46148</v>
      </c>
      <c r="E109" s="121">
        <f>IF($D109="","",WORKDAY($D109,1,$Y$33:$Y$47))</f>
        <v>46149</v>
      </c>
      <c r="F109" s="121">
        <f>IF($D109="","",WORKDAY($D109,10,$Y$33:$Y$47))</f>
        <v>46162</v>
      </c>
      <c r="G109" s="121">
        <f>IF($D109="","",WORKDAY($D109,20,$Y$33:$Y$47))</f>
        <v>46176</v>
      </c>
      <c r="H109" s="120" t="str">
        <f t="shared" si="3"/>
        <v>May</v>
      </c>
      <c r="I109" s="120" t="s">
        <v>4</v>
      </c>
      <c r="J109" s="120"/>
      <c r="K109" s="120" t="s">
        <v>14</v>
      </c>
      <c r="L109" s="122">
        <v>46153</v>
      </c>
      <c r="M109" s="123">
        <f>IF($L109="","",NETWORKDAYS($D109,$L109,$Y$33:$Y$47)-1)</f>
        <v>3</v>
      </c>
      <c r="N109" s="124" t="str">
        <f t="shared" si="4"/>
        <v>Yes</v>
      </c>
      <c r="O109" s="122"/>
      <c r="P109" s="122"/>
      <c r="Q109" s="122" t="s">
        <v>42</v>
      </c>
      <c r="R109" s="122"/>
      <c r="S109" s="119" t="s">
        <v>44</v>
      </c>
      <c r="T109" s="119"/>
      <c r="U109" s="119" t="s">
        <v>58</v>
      </c>
      <c r="V109" s="119" t="s">
        <v>122</v>
      </c>
      <c r="W109" s="119"/>
      <c r="X109" s="1"/>
      <c r="BB109" s="2" t="str">
        <v>Quarter 1</v>
      </c>
    </row>
    <row r="110" spans="1:54" ht="31.4" customHeight="1" x14ac:dyDescent="0.35">
      <c r="A110" s="118">
        <v>109</v>
      </c>
      <c r="B110" s="119" t="s">
        <v>247</v>
      </c>
      <c r="C110" s="119" t="s">
        <v>248</v>
      </c>
      <c r="D110" s="120">
        <v>46149</v>
      </c>
      <c r="E110" s="121">
        <f>IF($D110="","",WORKDAY($D110,1,$Y$33:$Y$47))</f>
        <v>46150</v>
      </c>
      <c r="F110" s="121">
        <f>IF($D110="","",WORKDAY($D110,10,$Y$33:$Y$47))</f>
        <v>46163</v>
      </c>
      <c r="G110" s="121">
        <f>IF($D110="","",WORKDAY($D110,20,$Y$33:$Y$47))</f>
        <v>46177</v>
      </c>
      <c r="H110" s="120" t="str">
        <f t="shared" si="3"/>
        <v>May</v>
      </c>
      <c r="I110" s="120" t="s">
        <v>0</v>
      </c>
      <c r="J110" s="120"/>
      <c r="K110" s="120" t="s">
        <v>7</v>
      </c>
      <c r="L110" s="122">
        <v>46150</v>
      </c>
      <c r="M110" s="123">
        <f>IF($L110="","",NETWORKDAYS($D110,$L110,$Y$33:$Y$47)-1)</f>
        <v>1</v>
      </c>
      <c r="N110" s="124" t="str">
        <f t="shared" si="4"/>
        <v>Yes</v>
      </c>
      <c r="O110" s="122"/>
      <c r="P110" s="122"/>
      <c r="Q110" s="122" t="s">
        <v>42</v>
      </c>
      <c r="R110" s="122"/>
      <c r="S110" s="119" t="s">
        <v>44</v>
      </c>
      <c r="T110" s="119"/>
      <c r="U110" s="119"/>
      <c r="V110" s="119" t="s">
        <v>122</v>
      </c>
      <c r="W110" s="119"/>
      <c r="X110" s="1"/>
      <c r="BB110" s="2" t="str">
        <v>Quarter 1</v>
      </c>
    </row>
    <row r="111" spans="1:54" ht="31.4" customHeight="1" x14ac:dyDescent="0.35">
      <c r="A111" s="118">
        <v>110</v>
      </c>
      <c r="B111" s="119" t="s">
        <v>6</v>
      </c>
      <c r="C111" s="119" t="s">
        <v>249</v>
      </c>
      <c r="D111" s="120">
        <v>46149</v>
      </c>
      <c r="E111" s="121">
        <f>IF($D111="","",WORKDAY($D111,1,$Y$33:$Y$47))</f>
        <v>46150</v>
      </c>
      <c r="F111" s="121">
        <f>IF($D111="","",WORKDAY($D111,10,$Y$33:$Y$47))</f>
        <v>46163</v>
      </c>
      <c r="G111" s="121">
        <f>IF($D111="","",WORKDAY($D111,20,$Y$33:$Y$47))</f>
        <v>46177</v>
      </c>
      <c r="H111" s="120" t="str">
        <f t="shared" si="3"/>
        <v>May</v>
      </c>
      <c r="I111" s="120" t="s">
        <v>3</v>
      </c>
      <c r="J111" s="120"/>
      <c r="K111" s="120" t="s">
        <v>16</v>
      </c>
      <c r="L111" s="122">
        <v>46174</v>
      </c>
      <c r="M111" s="123">
        <f>IF($L111="","",NETWORKDAYS($D111,$L111,$Y$33:$Y$47)-1)</f>
        <v>17</v>
      </c>
      <c r="N111" s="124" t="str">
        <f t="shared" si="4"/>
        <v>Yes</v>
      </c>
      <c r="O111" s="122"/>
      <c r="P111" s="122"/>
      <c r="Q111" s="122" t="s">
        <v>42</v>
      </c>
      <c r="R111" s="122"/>
      <c r="S111" s="119" t="s">
        <v>44</v>
      </c>
      <c r="T111" s="119"/>
      <c r="U111" s="119"/>
      <c r="V111" s="119" t="s">
        <v>122</v>
      </c>
      <c r="W111" s="119"/>
      <c r="X111" s="1"/>
      <c r="BB111" s="2" t="str">
        <v>Quarter 1</v>
      </c>
    </row>
    <row r="112" spans="1:54" ht="31.4" customHeight="1" x14ac:dyDescent="0.35">
      <c r="A112" s="118">
        <v>111</v>
      </c>
      <c r="B112" s="119" t="s">
        <v>49</v>
      </c>
      <c r="C112" s="119" t="s">
        <v>250</v>
      </c>
      <c r="D112" s="120">
        <v>46149</v>
      </c>
      <c r="E112" s="121">
        <f>IF($D112="","",WORKDAY($D112,1,$Y$33:$Y$47))</f>
        <v>46150</v>
      </c>
      <c r="F112" s="121">
        <f>IF($D112="","",WORKDAY($D112,10,$Y$33:$Y$47))</f>
        <v>46163</v>
      </c>
      <c r="G112" s="121">
        <f>IF($D112="","",WORKDAY($D112,20,$Y$33:$Y$47))</f>
        <v>46177</v>
      </c>
      <c r="H112" s="120" t="str">
        <f t="shared" si="3"/>
        <v>May</v>
      </c>
      <c r="I112" s="120" t="s">
        <v>2</v>
      </c>
      <c r="J112" s="120"/>
      <c r="K112" s="120" t="s">
        <v>9</v>
      </c>
      <c r="L112" s="122">
        <v>46160</v>
      </c>
      <c r="M112" s="123">
        <f>IF($L112="","",NETWORKDAYS($D112,$L112,$Y$33:$Y$47)-1)</f>
        <v>7</v>
      </c>
      <c r="N112" s="124" t="str">
        <f t="shared" si="4"/>
        <v>Yes</v>
      </c>
      <c r="O112" s="122"/>
      <c r="P112" s="122"/>
      <c r="Q112" s="122" t="s">
        <v>42</v>
      </c>
      <c r="R112" s="122"/>
      <c r="S112" s="119" t="s">
        <v>44</v>
      </c>
      <c r="T112" s="119"/>
      <c r="U112" s="119"/>
      <c r="V112" s="119" t="s">
        <v>122</v>
      </c>
      <c r="W112" s="119"/>
      <c r="X112" s="1"/>
      <c r="BB112" s="2" t="str">
        <v>Quarter 1</v>
      </c>
    </row>
    <row r="113" spans="1:54" ht="31.4" customHeight="1" x14ac:dyDescent="0.35">
      <c r="A113" s="118">
        <v>112</v>
      </c>
      <c r="B113" s="119" t="s">
        <v>49</v>
      </c>
      <c r="C113" s="119" t="s">
        <v>251</v>
      </c>
      <c r="D113" s="120">
        <v>46150</v>
      </c>
      <c r="E113" s="121">
        <f>IF($D113="","",WORKDAY($D113,1,$Y$33:$Y$47))</f>
        <v>46153</v>
      </c>
      <c r="F113" s="121">
        <f>IF($D113="","",WORKDAY($D113,10,$Y$33:$Y$47))</f>
        <v>46164</v>
      </c>
      <c r="G113" s="121">
        <f>IF($D113="","",WORKDAY($D113,20,$Y$33:$Y$47))</f>
        <v>46178</v>
      </c>
      <c r="H113" s="120" t="str">
        <f t="shared" si="3"/>
        <v>May</v>
      </c>
      <c r="I113" s="120" t="s">
        <v>2</v>
      </c>
      <c r="J113" s="120"/>
      <c r="K113" s="120" t="s">
        <v>9</v>
      </c>
      <c r="L113" s="122">
        <v>46161</v>
      </c>
      <c r="M113" s="123">
        <f>IF($L113="","",NETWORKDAYS($D113,$L113,$Y$33:$Y$47)-1)</f>
        <v>7</v>
      </c>
      <c r="N113" s="124" t="str">
        <f t="shared" si="4"/>
        <v>Yes</v>
      </c>
      <c r="O113" s="122"/>
      <c r="P113" s="122"/>
      <c r="Q113" s="122" t="s">
        <v>42</v>
      </c>
      <c r="R113" s="122"/>
      <c r="S113" s="119" t="s">
        <v>44</v>
      </c>
      <c r="T113" s="119"/>
      <c r="U113" s="119"/>
      <c r="V113" s="119"/>
      <c r="W113" s="119"/>
      <c r="X113" s="1"/>
      <c r="BB113" s="2" t="str">
        <v>Quarter 1</v>
      </c>
    </row>
    <row r="114" spans="1:54" ht="31.4" customHeight="1" x14ac:dyDescent="0.35">
      <c r="A114" s="118">
        <v>113</v>
      </c>
      <c r="B114" s="119" t="s">
        <v>49</v>
      </c>
      <c r="C114" s="119" t="s">
        <v>252</v>
      </c>
      <c r="D114" s="120">
        <v>46150</v>
      </c>
      <c r="E114" s="121">
        <f>IF($D114="","",WORKDAY($D114,1,$Y$33:$Y$47))</f>
        <v>46153</v>
      </c>
      <c r="F114" s="121">
        <f>IF($D114="","",WORKDAY($D114,10,$Y$33:$Y$47))</f>
        <v>46164</v>
      </c>
      <c r="G114" s="121">
        <f>IF($D114="","",WORKDAY($D114,20,$Y$33:$Y$47))</f>
        <v>46178</v>
      </c>
      <c r="H114" s="120" t="str">
        <f t="shared" si="3"/>
        <v>May</v>
      </c>
      <c r="I114" s="120" t="s">
        <v>2</v>
      </c>
      <c r="J114" s="120"/>
      <c r="K114" s="120" t="s">
        <v>9</v>
      </c>
      <c r="L114" s="122">
        <v>46161</v>
      </c>
      <c r="M114" s="123">
        <f>IF($L114="","",NETWORKDAYS($D114,$L114,$Y$33:$Y$47)-1)</f>
        <v>7</v>
      </c>
      <c r="N114" s="124" t="str">
        <f t="shared" si="4"/>
        <v>Yes</v>
      </c>
      <c r="O114" s="122"/>
      <c r="P114" s="122"/>
      <c r="Q114" s="122" t="s">
        <v>42</v>
      </c>
      <c r="R114" s="122"/>
      <c r="S114" s="119" t="s">
        <v>44</v>
      </c>
      <c r="T114" s="119"/>
      <c r="U114" s="119"/>
      <c r="V114" s="119"/>
      <c r="W114" s="119"/>
      <c r="X114" s="1"/>
      <c r="BB114" s="2" t="str">
        <v>Quarter 1</v>
      </c>
    </row>
    <row r="115" spans="1:54" ht="31.4" customHeight="1" x14ac:dyDescent="0.35">
      <c r="A115" s="118">
        <v>114</v>
      </c>
      <c r="B115" s="119" t="s">
        <v>49</v>
      </c>
      <c r="C115" s="119" t="s">
        <v>253</v>
      </c>
      <c r="D115" s="120">
        <v>46150</v>
      </c>
      <c r="E115" s="121">
        <f>IF($D115="","",WORKDAY($D115,1,$Y$33:$Y$47))</f>
        <v>46153</v>
      </c>
      <c r="F115" s="121">
        <f>IF($D115="","",WORKDAY($D115,10,$Y$33:$Y$47))</f>
        <v>46164</v>
      </c>
      <c r="G115" s="121">
        <f>IF($D115="","",WORKDAY($D115,20,$Y$33:$Y$47))</f>
        <v>46178</v>
      </c>
      <c r="H115" s="120" t="str">
        <f t="shared" si="3"/>
        <v>May</v>
      </c>
      <c r="I115" s="120" t="s">
        <v>2</v>
      </c>
      <c r="J115" s="120"/>
      <c r="K115" s="120" t="s">
        <v>9</v>
      </c>
      <c r="L115" s="122">
        <v>46160</v>
      </c>
      <c r="M115" s="123">
        <f>IF($L115="","",NETWORKDAYS($D115,$L115,$Y$33:$Y$47)-1)</f>
        <v>6</v>
      </c>
      <c r="N115" s="124" t="str">
        <f t="shared" si="4"/>
        <v>Yes</v>
      </c>
      <c r="O115" s="122"/>
      <c r="P115" s="122"/>
      <c r="Q115" s="122" t="s">
        <v>42</v>
      </c>
      <c r="R115" s="122"/>
      <c r="S115" s="119" t="s">
        <v>44</v>
      </c>
      <c r="T115" s="119"/>
      <c r="U115" s="119"/>
      <c r="V115" s="119" t="s">
        <v>122</v>
      </c>
      <c r="W115" s="119"/>
      <c r="X115" s="1"/>
      <c r="BB115" s="2" t="str">
        <v>Quarter 1</v>
      </c>
    </row>
    <row r="116" spans="1:54" ht="31.4" customHeight="1" x14ac:dyDescent="0.35">
      <c r="A116" s="118">
        <v>115</v>
      </c>
      <c r="B116" s="119" t="s">
        <v>6</v>
      </c>
      <c r="C116" s="119" t="s">
        <v>254</v>
      </c>
      <c r="D116" s="120">
        <v>46150</v>
      </c>
      <c r="E116" s="121">
        <f>IF($D116="","",WORKDAY($D116,1,$Y$33:$Y$47))</f>
        <v>46153</v>
      </c>
      <c r="F116" s="121">
        <f>IF($D116="","",WORKDAY($D116,10,$Y$33:$Y$47))</f>
        <v>46164</v>
      </c>
      <c r="G116" s="121">
        <f>IF($D116="","",WORKDAY($D116,20,$Y$33:$Y$47))</f>
        <v>46178</v>
      </c>
      <c r="H116" s="120" t="str">
        <f t="shared" si="3"/>
        <v>May</v>
      </c>
      <c r="I116" s="120" t="s">
        <v>3</v>
      </c>
      <c r="J116" s="120"/>
      <c r="K116" s="120" t="s">
        <v>16</v>
      </c>
      <c r="L116" s="122">
        <v>46163</v>
      </c>
      <c r="M116" s="123">
        <f>IF($L116="","",NETWORKDAYS($D116,$L116,$Y$33:$Y$47)-1)</f>
        <v>9</v>
      </c>
      <c r="N116" s="124" t="str">
        <f t="shared" si="4"/>
        <v>Yes</v>
      </c>
      <c r="O116" s="122"/>
      <c r="P116" s="122"/>
      <c r="Q116" s="122" t="s">
        <v>42</v>
      </c>
      <c r="R116" s="122"/>
      <c r="S116" s="119" t="s">
        <v>44</v>
      </c>
      <c r="T116" s="119"/>
      <c r="U116" s="119"/>
      <c r="V116" s="119"/>
      <c r="W116" s="119"/>
      <c r="X116" s="1"/>
      <c r="BB116" s="2" t="str">
        <v>Quarter 1</v>
      </c>
    </row>
    <row r="117" spans="1:54" ht="31.4" customHeight="1" x14ac:dyDescent="0.35">
      <c r="A117" s="118">
        <v>116</v>
      </c>
      <c r="B117" s="119" t="s">
        <v>255</v>
      </c>
      <c r="C117" s="119" t="s">
        <v>213</v>
      </c>
      <c r="D117" s="120">
        <v>46150</v>
      </c>
      <c r="E117" s="121">
        <f>IF($D117="","",WORKDAY($D117,1,$Y$33:$Y$47))</f>
        <v>46153</v>
      </c>
      <c r="F117" s="121">
        <f>IF($D117="","",WORKDAY($D117,10,$Y$33:$Y$47))</f>
        <v>46164</v>
      </c>
      <c r="G117" s="121">
        <f>IF($D117="","",WORKDAY($D117,20,$Y$33:$Y$47))</f>
        <v>46178</v>
      </c>
      <c r="H117" s="120" t="str">
        <f t="shared" si="3"/>
        <v>May</v>
      </c>
      <c r="I117" s="120" t="s">
        <v>3</v>
      </c>
      <c r="J117" s="120"/>
      <c r="K117" s="120" t="s">
        <v>15</v>
      </c>
      <c r="L117" s="122">
        <v>46153</v>
      </c>
      <c r="M117" s="123">
        <f>IF($L117="","",NETWORKDAYS($D117,$L117,$Y$33:$Y$47)-1)</f>
        <v>1</v>
      </c>
      <c r="N117" s="124" t="str">
        <f t="shared" si="4"/>
        <v>Yes</v>
      </c>
      <c r="O117" s="122"/>
      <c r="P117" s="122"/>
      <c r="Q117" s="122" t="s">
        <v>42</v>
      </c>
      <c r="R117" s="122"/>
      <c r="S117" s="119" t="s">
        <v>44</v>
      </c>
      <c r="T117" s="119"/>
      <c r="U117" s="119"/>
      <c r="V117" s="119"/>
      <c r="W117" s="119"/>
      <c r="X117" s="1"/>
      <c r="BB117" s="2" t="str">
        <v>Quarter 1</v>
      </c>
    </row>
    <row r="118" spans="1:54" ht="31.4" customHeight="1" x14ac:dyDescent="0.35">
      <c r="A118" s="118">
        <v>117</v>
      </c>
      <c r="B118" s="119" t="s">
        <v>256</v>
      </c>
      <c r="C118" s="129" t="s">
        <v>257</v>
      </c>
      <c r="D118" s="120">
        <v>46150</v>
      </c>
      <c r="E118" s="121">
        <f>IF($D118="","",WORKDAY($D118,1,$Y$33:$Y$47))</f>
        <v>46153</v>
      </c>
      <c r="F118" s="121">
        <f>IF($D118="","",WORKDAY($D118,10,$Y$33:$Y$47))</f>
        <v>46164</v>
      </c>
      <c r="G118" s="121">
        <f>IF($D118="","",WORKDAY($D118,20,$Y$33:$Y$47))</f>
        <v>46178</v>
      </c>
      <c r="H118" s="120" t="str">
        <f t="shared" si="3"/>
        <v>May</v>
      </c>
      <c r="I118" s="120" t="s">
        <v>2</v>
      </c>
      <c r="J118" s="120"/>
      <c r="K118" s="120" t="s">
        <v>10</v>
      </c>
      <c r="L118" s="122">
        <v>46153</v>
      </c>
      <c r="M118" s="123">
        <f>IF($L118="","",NETWORKDAYS($D118,$L118,$Y$33:$Y$47)-1)</f>
        <v>1</v>
      </c>
      <c r="N118" s="124" t="str">
        <f t="shared" si="4"/>
        <v>Yes</v>
      </c>
      <c r="O118" s="122"/>
      <c r="P118" s="122"/>
      <c r="Q118" s="122" t="s">
        <v>42</v>
      </c>
      <c r="R118" s="122"/>
      <c r="S118" s="119" t="s">
        <v>44</v>
      </c>
      <c r="T118" s="119"/>
      <c r="U118" s="119"/>
      <c r="V118" s="119"/>
      <c r="W118" s="119"/>
      <c r="X118" s="1"/>
      <c r="BB118" s="2" t="str">
        <v>Quarter 1</v>
      </c>
    </row>
    <row r="119" spans="1:54" ht="31.4" customHeight="1" x14ac:dyDescent="0.35">
      <c r="A119" s="118">
        <v>118</v>
      </c>
      <c r="B119" s="119" t="s">
        <v>258</v>
      </c>
      <c r="C119" s="119" t="s">
        <v>259</v>
      </c>
      <c r="D119" s="120">
        <v>46151</v>
      </c>
      <c r="E119" s="121">
        <f>IF($D119="","",WORKDAY($D119,1,$Y$33:$Y$47))</f>
        <v>46153</v>
      </c>
      <c r="F119" s="121">
        <f>IF($D119="","",WORKDAY($D119,10,$Y$33:$Y$47))</f>
        <v>46164</v>
      </c>
      <c r="G119" s="121">
        <f>IF($D119="","",WORKDAY($D119,20,$Y$33:$Y$47))</f>
        <v>46178</v>
      </c>
      <c r="H119" s="120" t="str">
        <f t="shared" si="3"/>
        <v>May</v>
      </c>
      <c r="I119" s="120" t="s">
        <v>2</v>
      </c>
      <c r="J119" s="120"/>
      <c r="K119" s="120" t="s">
        <v>9</v>
      </c>
      <c r="L119" s="122">
        <v>46169</v>
      </c>
      <c r="M119" s="123">
        <f>IF($L119="","",NETWORKDAYS($D119,$L119,$Y$33:$Y$47)-1)</f>
        <v>12</v>
      </c>
      <c r="N119" s="124" t="str">
        <f t="shared" si="4"/>
        <v>Yes</v>
      </c>
      <c r="O119" s="122"/>
      <c r="P119" s="122"/>
      <c r="Q119" s="122" t="s">
        <v>42</v>
      </c>
      <c r="R119" s="122"/>
      <c r="S119" s="119" t="s">
        <v>44</v>
      </c>
      <c r="T119" s="119"/>
      <c r="U119" s="119"/>
      <c r="V119" s="119" t="s">
        <v>122</v>
      </c>
      <c r="W119" s="119"/>
      <c r="X119" s="1"/>
      <c r="BB119" s="2" t="str">
        <v>Quarter 1</v>
      </c>
    </row>
    <row r="120" spans="1:54" ht="31.4" customHeight="1" x14ac:dyDescent="0.35">
      <c r="A120" s="118">
        <v>119</v>
      </c>
      <c r="B120" s="119" t="s">
        <v>260</v>
      </c>
      <c r="C120" s="119" t="s">
        <v>261</v>
      </c>
      <c r="D120" s="120">
        <v>46152</v>
      </c>
      <c r="E120" s="121">
        <f>IF($D120="","",WORKDAY($D120,1,$Y$33:$Y$47))</f>
        <v>46153</v>
      </c>
      <c r="F120" s="121">
        <f>IF($D120="","",WORKDAY($D120,10,$Y$33:$Y$47))</f>
        <v>46164</v>
      </c>
      <c r="G120" s="121">
        <f>IF($D120="","",WORKDAY($D120,20,$Y$33:$Y$47))</f>
        <v>46178</v>
      </c>
      <c r="H120" s="120" t="str">
        <f t="shared" si="3"/>
        <v>May</v>
      </c>
      <c r="I120" s="120" t="s">
        <v>4</v>
      </c>
      <c r="J120" s="120"/>
      <c r="K120" s="120" t="s">
        <v>12</v>
      </c>
      <c r="L120" s="122">
        <v>46162</v>
      </c>
      <c r="M120" s="123">
        <f>IF($L120="","",NETWORKDAYS($D120,$L120,$Y$33:$Y$47)-1)</f>
        <v>7</v>
      </c>
      <c r="N120" s="124" t="str">
        <f t="shared" si="4"/>
        <v>Yes</v>
      </c>
      <c r="O120" s="122"/>
      <c r="P120" s="122"/>
      <c r="Q120" s="122" t="s">
        <v>42</v>
      </c>
      <c r="R120" s="122"/>
      <c r="S120" s="119" t="s">
        <v>52</v>
      </c>
      <c r="T120" s="119"/>
      <c r="U120" s="119" t="s">
        <v>63</v>
      </c>
      <c r="V120" s="119"/>
      <c r="W120" s="119"/>
      <c r="X120" s="1"/>
      <c r="BB120" s="2" t="str">
        <v>Quarter 1</v>
      </c>
    </row>
    <row r="121" spans="1:54" ht="31.4" customHeight="1" x14ac:dyDescent="0.35">
      <c r="A121" s="118">
        <v>120</v>
      </c>
      <c r="B121" s="119" t="s">
        <v>262</v>
      </c>
      <c r="C121" s="119" t="s">
        <v>246</v>
      </c>
      <c r="D121" s="120">
        <v>46153</v>
      </c>
      <c r="E121" s="121">
        <f>IF($D121="","",WORKDAY($D121,1,$Y$33:$Y$47))</f>
        <v>46154</v>
      </c>
      <c r="F121" s="121">
        <f>IF($D121="","",WORKDAY($D121,10,$Y$33:$Y$47))</f>
        <v>46167</v>
      </c>
      <c r="G121" s="121">
        <f>IF($D121="","",WORKDAY($D121,20,$Y$33:$Y$47))</f>
        <v>46181</v>
      </c>
      <c r="H121" s="120" t="str">
        <f t="shared" si="3"/>
        <v>May</v>
      </c>
      <c r="I121" s="120" t="s">
        <v>4</v>
      </c>
      <c r="J121" s="120"/>
      <c r="K121" s="120" t="s">
        <v>14</v>
      </c>
      <c r="L121" s="122">
        <v>46155</v>
      </c>
      <c r="M121" s="123">
        <f>IF($L121="","",NETWORKDAYS($D121,$L121,$Y$33:$Y$47)-1)</f>
        <v>2</v>
      </c>
      <c r="N121" s="124" t="str">
        <f t="shared" si="4"/>
        <v>Yes</v>
      </c>
      <c r="O121" s="122"/>
      <c r="P121" s="122"/>
      <c r="Q121" s="122" t="s">
        <v>42</v>
      </c>
      <c r="R121" s="122"/>
      <c r="S121" s="119" t="s">
        <v>44</v>
      </c>
      <c r="T121" s="119"/>
      <c r="U121" s="119" t="s">
        <v>58</v>
      </c>
      <c r="V121" s="119"/>
      <c r="W121" s="119"/>
      <c r="X121" s="1"/>
      <c r="BB121" s="2" t="str">
        <v>Quarter 1</v>
      </c>
    </row>
    <row r="122" spans="1:54" ht="31.4" customHeight="1" x14ac:dyDescent="0.35">
      <c r="A122" s="118">
        <v>121</v>
      </c>
      <c r="B122" s="124" t="s">
        <v>6</v>
      </c>
      <c r="C122" s="129" t="s">
        <v>263</v>
      </c>
      <c r="D122" s="120">
        <v>46153</v>
      </c>
      <c r="E122" s="121">
        <f>IF($D122="","",WORKDAY($D122,1,$Y$33:$Y$47))</f>
        <v>46154</v>
      </c>
      <c r="F122" s="121">
        <f>IF($D122="","",WORKDAY($D122,10,$Y$33:$Y$47))</f>
        <v>46167</v>
      </c>
      <c r="G122" s="121">
        <f>IF($D122="","",WORKDAY($D122,20,$Y$33:$Y$47))</f>
        <v>46181</v>
      </c>
      <c r="H122" s="120" t="str">
        <f t="shared" si="3"/>
        <v>May</v>
      </c>
      <c r="I122" s="120" t="s">
        <v>2</v>
      </c>
      <c r="J122" s="120"/>
      <c r="K122" s="120" t="s">
        <v>9</v>
      </c>
      <c r="L122" s="122">
        <v>46162</v>
      </c>
      <c r="M122" s="123">
        <f>IF($L122="","",NETWORKDAYS($D122,$L122,$Y$33:$Y$47)-1)</f>
        <v>7</v>
      </c>
      <c r="N122" s="124" t="str">
        <f t="shared" si="4"/>
        <v>Yes</v>
      </c>
      <c r="O122" s="122"/>
      <c r="P122" s="122"/>
      <c r="Q122" s="122" t="s">
        <v>42</v>
      </c>
      <c r="R122" s="122"/>
      <c r="S122" s="119" t="s">
        <v>44</v>
      </c>
      <c r="T122" s="119"/>
      <c r="U122" s="119"/>
      <c r="V122" s="119"/>
      <c r="W122" s="119"/>
      <c r="X122" s="1"/>
      <c r="BB122" s="2" t="str">
        <v>Quarter 1</v>
      </c>
    </row>
    <row r="123" spans="1:54" ht="31.4" customHeight="1" x14ac:dyDescent="0.35">
      <c r="A123" s="118">
        <v>122</v>
      </c>
      <c r="B123" s="119" t="s">
        <v>49</v>
      </c>
      <c r="C123" s="119" t="s">
        <v>264</v>
      </c>
      <c r="D123" s="120">
        <v>46153</v>
      </c>
      <c r="E123" s="121">
        <f>IF($D123="","",WORKDAY($D123,1,$Y$33:$Y$47))</f>
        <v>46154</v>
      </c>
      <c r="F123" s="121">
        <f>IF($D123="","",WORKDAY($D123,10,$Y$33:$Y$47))</f>
        <v>46167</v>
      </c>
      <c r="G123" s="121">
        <f>IF($D123="","",WORKDAY($D123,20,$Y$33:$Y$47))</f>
        <v>46181</v>
      </c>
      <c r="H123" s="120" t="str">
        <f t="shared" si="3"/>
        <v>May</v>
      </c>
      <c r="I123" s="120" t="s">
        <v>2</v>
      </c>
      <c r="J123" s="120"/>
      <c r="K123" s="120" t="s">
        <v>9</v>
      </c>
      <c r="L123" s="122">
        <v>46157</v>
      </c>
      <c r="M123" s="123">
        <f>IF($L123="","",NETWORKDAYS($D123,$L123,$Y$33:$Y$47)-1)</f>
        <v>4</v>
      </c>
      <c r="N123" s="124" t="str">
        <f t="shared" si="4"/>
        <v>Yes</v>
      </c>
      <c r="O123" s="122"/>
      <c r="P123" s="122"/>
      <c r="Q123" s="122" t="s">
        <v>42</v>
      </c>
      <c r="R123" s="122"/>
      <c r="S123" s="119" t="s">
        <v>44</v>
      </c>
      <c r="T123" s="119"/>
      <c r="U123" s="119"/>
      <c r="V123" s="119"/>
      <c r="W123" s="119"/>
      <c r="X123" s="1"/>
      <c r="BB123" s="2" t="str">
        <v>Quarter 1</v>
      </c>
    </row>
    <row r="124" spans="1:54" ht="31.4" customHeight="1" x14ac:dyDescent="0.35">
      <c r="A124" s="118">
        <v>123</v>
      </c>
      <c r="B124" s="119" t="s">
        <v>265</v>
      </c>
      <c r="C124" s="119" t="s">
        <v>266</v>
      </c>
      <c r="D124" s="120">
        <v>46153</v>
      </c>
      <c r="E124" s="121">
        <f>IF($D124="","",WORKDAY($D124,1,$Y$33:$Y$47))</f>
        <v>46154</v>
      </c>
      <c r="F124" s="121">
        <f>IF($D124="","",WORKDAY($D124,10,$Y$33:$Y$47))</f>
        <v>46167</v>
      </c>
      <c r="G124" s="121">
        <f>IF($D124="","",WORKDAY($D124,20,$Y$33:$Y$47))</f>
        <v>46181</v>
      </c>
      <c r="H124" s="120" t="str">
        <f t="shared" si="3"/>
        <v>May</v>
      </c>
      <c r="I124" s="120" t="s">
        <v>3</v>
      </c>
      <c r="J124" s="120"/>
      <c r="K124" s="120" t="s">
        <v>15</v>
      </c>
      <c r="L124" s="122">
        <v>46154</v>
      </c>
      <c r="M124" s="123">
        <f>IF($L124="","",NETWORKDAYS($D124,$L124,$Y$33:$Y$47)-1)</f>
        <v>1</v>
      </c>
      <c r="N124" s="124" t="str">
        <f t="shared" si="4"/>
        <v>Yes</v>
      </c>
      <c r="O124" s="122"/>
      <c r="P124" s="122"/>
      <c r="Q124" s="122" t="s">
        <v>42</v>
      </c>
      <c r="R124" s="122"/>
      <c r="S124" s="119" t="s">
        <v>70</v>
      </c>
      <c r="T124" s="119"/>
      <c r="U124" s="119"/>
      <c r="V124" s="119"/>
      <c r="W124" s="119"/>
      <c r="X124" s="1"/>
      <c r="BB124" s="2" t="str">
        <v>Quarter 1</v>
      </c>
    </row>
    <row r="125" spans="1:54" ht="31.4" customHeight="1" x14ac:dyDescent="0.35">
      <c r="A125" s="118">
        <v>124</v>
      </c>
      <c r="B125" s="119" t="s">
        <v>267</v>
      </c>
      <c r="C125" s="119" t="s">
        <v>268</v>
      </c>
      <c r="D125" s="120">
        <v>46153</v>
      </c>
      <c r="E125" s="121">
        <f>IF($D125="","",WORKDAY($D125,1,$Y$33:$Y$47))</f>
        <v>46154</v>
      </c>
      <c r="F125" s="121">
        <f>IF($D125="","",WORKDAY($D125,10,$Y$33:$Y$47))</f>
        <v>46167</v>
      </c>
      <c r="G125" s="121">
        <f>IF($D125="","",WORKDAY($D125,20,$Y$33:$Y$47))</f>
        <v>46181</v>
      </c>
      <c r="H125" s="120" t="str">
        <f t="shared" si="3"/>
        <v>May</v>
      </c>
      <c r="I125" s="120" t="s">
        <v>3</v>
      </c>
      <c r="J125" s="120"/>
      <c r="K125" s="120" t="s">
        <v>16</v>
      </c>
      <c r="L125" s="122">
        <v>46168</v>
      </c>
      <c r="M125" s="123">
        <f>IF($L125="","",NETWORKDAYS($D125,$L125,$Y$33:$Y$47)-1)</f>
        <v>11</v>
      </c>
      <c r="N125" s="124" t="str">
        <f t="shared" si="4"/>
        <v>Yes</v>
      </c>
      <c r="O125" s="122"/>
      <c r="P125" s="122"/>
      <c r="Q125" s="122" t="s">
        <v>42</v>
      </c>
      <c r="R125" s="122"/>
      <c r="S125" s="119" t="s">
        <v>70</v>
      </c>
      <c r="T125" s="119"/>
      <c r="U125" s="119"/>
      <c r="V125" s="119"/>
      <c r="W125" s="119"/>
      <c r="X125" s="1"/>
      <c r="BB125" s="2" t="str">
        <v>Quarter 1</v>
      </c>
    </row>
    <row r="126" spans="1:54" ht="31.4" customHeight="1" x14ac:dyDescent="0.35">
      <c r="A126" s="118">
        <v>125</v>
      </c>
      <c r="B126" s="119" t="s">
        <v>267</v>
      </c>
      <c r="C126" s="119" t="s">
        <v>269</v>
      </c>
      <c r="D126" s="120">
        <v>46153</v>
      </c>
      <c r="E126" s="121">
        <f>IF($D126="","",WORKDAY($D126,1,$Y$33:$Y$47))</f>
        <v>46154</v>
      </c>
      <c r="F126" s="121">
        <f>IF($D126="","",WORKDAY($D126,10,$Y$33:$Y$47))</f>
        <v>46167</v>
      </c>
      <c r="G126" s="121">
        <f>IF($D126="","",WORKDAY($D126,20,$Y$33:$Y$47))</f>
        <v>46181</v>
      </c>
      <c r="H126" s="120" t="str">
        <f t="shared" si="3"/>
        <v>May</v>
      </c>
      <c r="I126" s="120" t="s">
        <v>3</v>
      </c>
      <c r="J126" s="120"/>
      <c r="K126" s="120" t="s">
        <v>16</v>
      </c>
      <c r="L126" s="122">
        <v>46168</v>
      </c>
      <c r="M126" s="123">
        <f>IF($L126="","",NETWORKDAYS($D126,$L126,$Y$33:$Y$47)-1)</f>
        <v>11</v>
      </c>
      <c r="N126" s="124" t="str">
        <f t="shared" si="4"/>
        <v>Yes</v>
      </c>
      <c r="O126" s="122"/>
      <c r="P126" s="122"/>
      <c r="Q126" s="122" t="s">
        <v>42</v>
      </c>
      <c r="R126" s="122"/>
      <c r="S126" s="119" t="s">
        <v>70</v>
      </c>
      <c r="T126" s="119"/>
      <c r="U126" s="119"/>
      <c r="V126" s="119"/>
      <c r="W126" s="119"/>
      <c r="X126" s="1"/>
      <c r="BB126" s="2" t="str">
        <v>Quarter 1</v>
      </c>
    </row>
    <row r="127" spans="1:54" ht="31.4" customHeight="1" x14ac:dyDescent="0.35">
      <c r="A127" s="118">
        <v>126</v>
      </c>
      <c r="B127" s="119" t="s">
        <v>270</v>
      </c>
      <c r="C127" s="119" t="s">
        <v>271</v>
      </c>
      <c r="D127" s="120">
        <v>46154</v>
      </c>
      <c r="E127" s="121">
        <f>IF($D127="","",WORKDAY($D127,1,$Y$33:$Y$47))</f>
        <v>46155</v>
      </c>
      <c r="F127" s="121">
        <f>IF($D127="","",WORKDAY($D127,10,$Y$33:$Y$47))</f>
        <v>46168</v>
      </c>
      <c r="G127" s="121">
        <f>IF($D127="","",WORKDAY($D127,20,$Y$33:$Y$47))</f>
        <v>46182</v>
      </c>
      <c r="H127" s="120" t="str">
        <f t="shared" si="3"/>
        <v>May</v>
      </c>
      <c r="I127" s="120" t="s">
        <v>0</v>
      </c>
      <c r="J127" s="120"/>
      <c r="K127" s="120" t="s">
        <v>5</v>
      </c>
      <c r="L127" s="122">
        <v>46176</v>
      </c>
      <c r="M127" s="123">
        <f>IF($L127="","",NETWORKDAYS($D127,$L127,$Y$33:$Y$47)-1)</f>
        <v>16</v>
      </c>
      <c r="N127" s="124" t="str">
        <f t="shared" si="4"/>
        <v>Yes</v>
      </c>
      <c r="O127" s="122"/>
      <c r="P127" s="122"/>
      <c r="Q127" s="122" t="s">
        <v>42</v>
      </c>
      <c r="R127" s="122"/>
      <c r="S127" s="119" t="s">
        <v>44</v>
      </c>
      <c r="T127" s="119"/>
      <c r="U127" s="119"/>
      <c r="V127" s="119"/>
      <c r="W127" s="119"/>
      <c r="X127" s="1"/>
      <c r="BB127" s="2" t="str">
        <v>Quarter 1</v>
      </c>
    </row>
    <row r="128" spans="1:54" ht="31.4" customHeight="1" x14ac:dyDescent="0.35">
      <c r="A128" s="118">
        <v>127</v>
      </c>
      <c r="B128" s="119" t="s">
        <v>103</v>
      </c>
      <c r="C128" s="119" t="s">
        <v>272</v>
      </c>
      <c r="D128" s="120">
        <v>46154</v>
      </c>
      <c r="E128" s="121">
        <f>IF($D128="","",WORKDAY($D128,1,$Y$33:$Y$47))</f>
        <v>46155</v>
      </c>
      <c r="F128" s="121">
        <f>IF($D128="","",WORKDAY($D128,10,$Y$33:$Y$47))</f>
        <v>46168</v>
      </c>
      <c r="G128" s="121">
        <f>IF($D128="","",WORKDAY($D128,20,$Y$33:$Y$47))</f>
        <v>46182</v>
      </c>
      <c r="H128" s="120" t="str">
        <f t="shared" si="3"/>
        <v>May</v>
      </c>
      <c r="I128" s="120" t="s">
        <v>2</v>
      </c>
      <c r="J128" s="120"/>
      <c r="K128" s="120" t="s">
        <v>8</v>
      </c>
      <c r="L128" s="122">
        <v>46168</v>
      </c>
      <c r="M128" s="123">
        <f>IF($L128="","",NETWORKDAYS($D128,$L128,$Y$33:$Y$47)-1)</f>
        <v>10</v>
      </c>
      <c r="N128" s="124" t="str">
        <f t="shared" si="4"/>
        <v>Yes</v>
      </c>
      <c r="O128" s="122"/>
      <c r="P128" s="122"/>
      <c r="Q128" s="122" t="s">
        <v>42</v>
      </c>
      <c r="R128" s="122"/>
      <c r="S128" s="119" t="s">
        <v>44</v>
      </c>
      <c r="T128" s="119"/>
      <c r="U128" s="119"/>
      <c r="V128" s="119" t="s">
        <v>122</v>
      </c>
      <c r="W128" s="119"/>
      <c r="X128" s="1"/>
      <c r="BB128" s="2" t="str">
        <v>Quarter 1</v>
      </c>
    </row>
    <row r="129" spans="1:54" ht="31.4" customHeight="1" x14ac:dyDescent="0.35">
      <c r="A129" s="118">
        <v>128</v>
      </c>
      <c r="B129" s="119" t="s">
        <v>6</v>
      </c>
      <c r="C129" s="119" t="s">
        <v>273</v>
      </c>
      <c r="D129" s="120">
        <v>46154</v>
      </c>
      <c r="E129" s="121">
        <f>IF($D129="","",WORKDAY($D129,1,$Y$33:$Y$47))</f>
        <v>46155</v>
      </c>
      <c r="F129" s="121">
        <f>IF($D129="","",WORKDAY($D129,10,$Y$33:$Y$47))</f>
        <v>46168</v>
      </c>
      <c r="G129" s="121">
        <f>IF($D129="","",WORKDAY($D129,20,$Y$33:$Y$47))</f>
        <v>46182</v>
      </c>
      <c r="H129" s="120" t="str">
        <f t="shared" si="3"/>
        <v>May</v>
      </c>
      <c r="I129" s="120" t="s">
        <v>2</v>
      </c>
      <c r="J129" s="120"/>
      <c r="K129" s="120" t="s">
        <v>9</v>
      </c>
      <c r="L129" s="122">
        <v>46155</v>
      </c>
      <c r="M129" s="123">
        <f>IF($L129="","",NETWORKDAYS($D129,$L129,$Y$33:$Y$47)-1)</f>
        <v>1</v>
      </c>
      <c r="N129" s="124" t="str">
        <f t="shared" si="4"/>
        <v>Yes</v>
      </c>
      <c r="O129" s="122"/>
      <c r="P129" s="122"/>
      <c r="Q129" s="122" t="s">
        <v>42</v>
      </c>
      <c r="R129" s="122"/>
      <c r="S129" s="119" t="s">
        <v>44</v>
      </c>
      <c r="T129" s="119"/>
      <c r="U129" s="119"/>
      <c r="V129" s="119"/>
      <c r="W129" s="119"/>
      <c r="X129" s="1"/>
      <c r="BB129" s="2" t="str">
        <v>Quarter 1</v>
      </c>
    </row>
    <row r="130" spans="1:54" ht="31.4" customHeight="1" x14ac:dyDescent="0.35">
      <c r="A130" s="118">
        <v>129</v>
      </c>
      <c r="B130" s="119" t="s">
        <v>6</v>
      </c>
      <c r="C130" s="119" t="s">
        <v>274</v>
      </c>
      <c r="D130" s="120">
        <v>46154</v>
      </c>
      <c r="E130" s="121">
        <f>IF($D130="","",WORKDAY($D130,1,$Y$33:$Y$47))</f>
        <v>46155</v>
      </c>
      <c r="F130" s="121">
        <f>IF($D130="","",WORKDAY($D130,10,$Y$33:$Y$47))</f>
        <v>46168</v>
      </c>
      <c r="G130" s="121">
        <f>IF($D130="","",WORKDAY($D130,20,$Y$33:$Y$47))</f>
        <v>46182</v>
      </c>
      <c r="H130" s="120" t="str">
        <f t="shared" ref="H130:H193" si="5">IF(ISBLANK(D130),"",TEXT(D130,"mmm"))</f>
        <v>May</v>
      </c>
      <c r="I130" s="120" t="s">
        <v>2</v>
      </c>
      <c r="J130" s="120"/>
      <c r="K130" s="120" t="s">
        <v>10</v>
      </c>
      <c r="L130" s="122">
        <v>46155</v>
      </c>
      <c r="M130" s="123">
        <f>IF($L130="","",NETWORKDAYS($D130,$L130,$Y$33:$Y$47)-1)</f>
        <v>1</v>
      </c>
      <c r="N130" s="124" t="str">
        <f t="shared" ref="N130:N193" si="6">IF(ISBLANK($L130),"",IF($M130&lt;21,"Yes","No"))</f>
        <v>Yes</v>
      </c>
      <c r="O130" s="122"/>
      <c r="P130" s="122"/>
      <c r="Q130" s="122" t="s">
        <v>42</v>
      </c>
      <c r="R130" s="122"/>
      <c r="S130" s="119" t="s">
        <v>44</v>
      </c>
      <c r="T130" s="119"/>
      <c r="U130" s="119"/>
      <c r="V130" s="119"/>
      <c r="W130" s="119"/>
      <c r="X130" s="1"/>
      <c r="BB130" s="2" t="str">
        <v>Quarter 1</v>
      </c>
    </row>
    <row r="131" spans="1:54" ht="31.4" customHeight="1" x14ac:dyDescent="0.35">
      <c r="A131" s="118">
        <v>130</v>
      </c>
      <c r="B131" s="119" t="s">
        <v>275</v>
      </c>
      <c r="C131" s="119" t="s">
        <v>276</v>
      </c>
      <c r="D131" s="120">
        <v>46154</v>
      </c>
      <c r="E131" s="121">
        <f>IF($D131="","",WORKDAY($D131,1,$Y$33:$Y$47))</f>
        <v>46155</v>
      </c>
      <c r="F131" s="121">
        <f>IF($D131="","",WORKDAY($D131,10,$Y$33:$Y$47))</f>
        <v>46168</v>
      </c>
      <c r="G131" s="121">
        <f>IF($D131="","",WORKDAY($D131,20,$Y$33:$Y$47))</f>
        <v>46182</v>
      </c>
      <c r="H131" s="120" t="str">
        <f t="shared" si="5"/>
        <v>May</v>
      </c>
      <c r="I131" s="120" t="s">
        <v>2</v>
      </c>
      <c r="J131" s="120"/>
      <c r="K131" s="120" t="s">
        <v>10</v>
      </c>
      <c r="L131" s="122">
        <v>46157</v>
      </c>
      <c r="M131" s="123">
        <f>IF($L131="","",NETWORKDAYS($D131,$L131,$Y$33:$Y$47)-1)</f>
        <v>3</v>
      </c>
      <c r="N131" s="124" t="str">
        <f t="shared" si="6"/>
        <v>Yes</v>
      </c>
      <c r="O131" s="122"/>
      <c r="P131" s="122"/>
      <c r="Q131" s="122" t="s">
        <v>42</v>
      </c>
      <c r="R131" s="122"/>
      <c r="S131" s="119" t="s">
        <v>44</v>
      </c>
      <c r="T131" s="119"/>
      <c r="U131" s="119"/>
      <c r="V131" s="119"/>
      <c r="W131" s="119"/>
      <c r="X131" s="1"/>
      <c r="BB131" s="2" t="str">
        <v>Quarter 1</v>
      </c>
    </row>
    <row r="132" spans="1:54" ht="31.4" customHeight="1" x14ac:dyDescent="0.35">
      <c r="A132" s="118">
        <v>131</v>
      </c>
      <c r="B132" s="119" t="s">
        <v>6</v>
      </c>
      <c r="C132" s="129" t="s">
        <v>277</v>
      </c>
      <c r="D132" s="120">
        <v>46154</v>
      </c>
      <c r="E132" s="121">
        <f>IF($D132="","",WORKDAY($D132,1,$Y$33:$Y$47))</f>
        <v>46155</v>
      </c>
      <c r="F132" s="121">
        <f>IF($D132="","",WORKDAY($D132,10,$Y$33:$Y$47))</f>
        <v>46168</v>
      </c>
      <c r="G132" s="121">
        <f>IF($D132="","",WORKDAY($D132,20,$Y$33:$Y$47))</f>
        <v>46182</v>
      </c>
      <c r="H132" s="120" t="str">
        <f t="shared" si="5"/>
        <v>May</v>
      </c>
      <c r="I132" s="120" t="s">
        <v>0</v>
      </c>
      <c r="J132" s="120"/>
      <c r="K132" s="120" t="s">
        <v>7</v>
      </c>
      <c r="L132" s="122">
        <v>46176</v>
      </c>
      <c r="M132" s="123">
        <f>IF($L132="","",NETWORKDAYS($D132,$L132,$Y$33:$Y$47)-1)</f>
        <v>16</v>
      </c>
      <c r="N132" s="124" t="str">
        <f t="shared" si="6"/>
        <v>Yes</v>
      </c>
      <c r="O132" s="122"/>
      <c r="P132" s="122"/>
      <c r="Q132" s="122" t="s">
        <v>42</v>
      </c>
      <c r="R132" s="122"/>
      <c r="S132" s="119" t="s">
        <v>70</v>
      </c>
      <c r="T132" s="119"/>
      <c r="U132" s="119"/>
      <c r="V132" s="119"/>
      <c r="W132" s="119"/>
      <c r="X132" s="1"/>
      <c r="BB132" s="2" t="str">
        <v>Quarter 1</v>
      </c>
    </row>
    <row r="133" spans="1:54" ht="31.4" customHeight="1" x14ac:dyDescent="0.35">
      <c r="A133" s="118">
        <v>132</v>
      </c>
      <c r="B133" s="119" t="s">
        <v>6</v>
      </c>
      <c r="C133" s="119" t="s">
        <v>278</v>
      </c>
      <c r="D133" s="120">
        <v>46154</v>
      </c>
      <c r="E133" s="121">
        <f>IF($D133="","",WORKDAY($D133,1,$Y$33:$Y$47))</f>
        <v>46155</v>
      </c>
      <c r="F133" s="121">
        <f>IF($D133="","",WORKDAY($D133,10,$Y$33:$Y$47))</f>
        <v>46168</v>
      </c>
      <c r="G133" s="121">
        <f>IF($D133="","",WORKDAY($D133,20,$Y$33:$Y$47))</f>
        <v>46182</v>
      </c>
      <c r="H133" s="120" t="str">
        <f t="shared" si="5"/>
        <v>May</v>
      </c>
      <c r="I133" s="120" t="s">
        <v>3</v>
      </c>
      <c r="J133" s="120"/>
      <c r="K133" s="120" t="s">
        <v>15</v>
      </c>
      <c r="L133" s="122">
        <v>46182</v>
      </c>
      <c r="M133" s="123">
        <f>IF($L133="","",NETWORKDAYS($D133,$L133,$Y$33:$Y$47)-1)</f>
        <v>20</v>
      </c>
      <c r="N133" s="124" t="str">
        <f t="shared" si="6"/>
        <v>Yes</v>
      </c>
      <c r="O133" s="122"/>
      <c r="P133" s="122"/>
      <c r="Q133" s="122" t="s">
        <v>42</v>
      </c>
      <c r="R133" s="122"/>
      <c r="S133" s="119" t="s">
        <v>44</v>
      </c>
      <c r="T133" s="119"/>
      <c r="U133" s="119"/>
      <c r="V133" s="119"/>
      <c r="W133" s="119"/>
      <c r="X133" s="1"/>
      <c r="BB133" s="2" t="str">
        <v>Quarter 1</v>
      </c>
    </row>
    <row r="134" spans="1:54" ht="31.4" customHeight="1" x14ac:dyDescent="0.35">
      <c r="A134" s="118">
        <v>133</v>
      </c>
      <c r="B134" s="119" t="s">
        <v>6</v>
      </c>
      <c r="C134" s="119" t="s">
        <v>279</v>
      </c>
      <c r="D134" s="120">
        <v>46155</v>
      </c>
      <c r="E134" s="121">
        <f>IF($D134="","",WORKDAY($D134,1,$Y$33:$Y$47))</f>
        <v>46156</v>
      </c>
      <c r="F134" s="121">
        <f>IF($D134="","",WORKDAY($D134,10,$Y$33:$Y$47))</f>
        <v>46169</v>
      </c>
      <c r="G134" s="121">
        <f>IF($D134="","",WORKDAY($D134,20,$Y$33:$Y$47))</f>
        <v>46183</v>
      </c>
      <c r="H134" s="120" t="str">
        <f t="shared" si="5"/>
        <v>May</v>
      </c>
      <c r="I134" s="120" t="s">
        <v>3</v>
      </c>
      <c r="J134" s="120"/>
      <c r="K134" s="120" t="s">
        <v>15</v>
      </c>
      <c r="L134" s="122">
        <v>46156</v>
      </c>
      <c r="M134" s="123">
        <f>IF($L134="","",NETWORKDAYS($D134,$L134,$Y$33:$Y$47)-1)</f>
        <v>1</v>
      </c>
      <c r="N134" s="124" t="str">
        <f t="shared" si="6"/>
        <v>Yes</v>
      </c>
      <c r="O134" s="122"/>
      <c r="P134" s="122"/>
      <c r="Q134" s="122" t="s">
        <v>42</v>
      </c>
      <c r="R134" s="122"/>
      <c r="S134" s="119" t="s">
        <v>44</v>
      </c>
      <c r="T134" s="119"/>
      <c r="U134" s="119"/>
      <c r="V134" s="119"/>
      <c r="W134" s="119"/>
      <c r="X134" s="1"/>
      <c r="BB134" s="2" t="str">
        <v>Quarter 1</v>
      </c>
    </row>
    <row r="135" spans="1:54" ht="31.4" customHeight="1" x14ac:dyDescent="0.35">
      <c r="A135" s="118">
        <v>134</v>
      </c>
      <c r="B135" s="119" t="s">
        <v>6</v>
      </c>
      <c r="C135" s="119" t="s">
        <v>280</v>
      </c>
      <c r="D135" s="120">
        <v>46155</v>
      </c>
      <c r="E135" s="121">
        <f>IF($D135="","",WORKDAY($D135,1,$Y$33:$Y$47))</f>
        <v>46156</v>
      </c>
      <c r="F135" s="121">
        <f>IF($D135="","",WORKDAY($D135,10,$Y$33:$Y$47))</f>
        <v>46169</v>
      </c>
      <c r="G135" s="121">
        <f>IF($D135="","",WORKDAY($D135,20,$Y$33:$Y$47))</f>
        <v>46183</v>
      </c>
      <c r="H135" s="120" t="str">
        <f t="shared" si="5"/>
        <v>May</v>
      </c>
      <c r="I135" s="120" t="s">
        <v>2</v>
      </c>
      <c r="J135" s="120"/>
      <c r="K135" s="120" t="s">
        <v>10</v>
      </c>
      <c r="L135" s="122">
        <v>46156</v>
      </c>
      <c r="M135" s="123">
        <f>IF($L135="","",NETWORKDAYS($D135,$L135,$Y$33:$Y$47)-1)</f>
        <v>1</v>
      </c>
      <c r="N135" s="124" t="str">
        <f t="shared" si="6"/>
        <v>Yes</v>
      </c>
      <c r="O135" s="122"/>
      <c r="P135" s="122"/>
      <c r="Q135" s="122" t="s">
        <v>42</v>
      </c>
      <c r="R135" s="122"/>
      <c r="S135" s="119" t="s">
        <v>70</v>
      </c>
      <c r="T135" s="119"/>
      <c r="U135" s="119"/>
      <c r="V135" s="119"/>
      <c r="W135" s="119"/>
      <c r="X135" s="1"/>
      <c r="BB135" s="2" t="str">
        <v>Quarter 1</v>
      </c>
    </row>
    <row r="136" spans="1:54" ht="31.4" customHeight="1" x14ac:dyDescent="0.35">
      <c r="A136" s="118">
        <v>135</v>
      </c>
      <c r="B136" s="119" t="s">
        <v>6</v>
      </c>
      <c r="C136" s="119" t="s">
        <v>280</v>
      </c>
      <c r="D136" s="120">
        <v>46155</v>
      </c>
      <c r="E136" s="121">
        <f>IF($D136="","",WORKDAY($D136,1,$Y$33:$Y$47))</f>
        <v>46156</v>
      </c>
      <c r="F136" s="121">
        <f>IF($D136="","",WORKDAY($D136,10,$Y$33:$Y$47))</f>
        <v>46169</v>
      </c>
      <c r="G136" s="121">
        <f>IF($D136="","",WORKDAY($D136,20,$Y$33:$Y$47))</f>
        <v>46183</v>
      </c>
      <c r="H136" s="120" t="str">
        <f t="shared" si="5"/>
        <v>May</v>
      </c>
      <c r="I136" s="120" t="s">
        <v>2</v>
      </c>
      <c r="J136" s="120"/>
      <c r="K136" s="120" t="s">
        <v>10</v>
      </c>
      <c r="L136" s="122">
        <v>46156</v>
      </c>
      <c r="M136" s="123">
        <f>IF($L136="","",NETWORKDAYS($D136,$L136,$Y$33:$Y$47)-1)</f>
        <v>1</v>
      </c>
      <c r="N136" s="124" t="str">
        <f t="shared" si="6"/>
        <v>Yes</v>
      </c>
      <c r="O136" s="122"/>
      <c r="P136" s="122"/>
      <c r="Q136" s="122" t="s">
        <v>42</v>
      </c>
      <c r="R136" s="122"/>
      <c r="S136" s="119" t="s">
        <v>70</v>
      </c>
      <c r="T136" s="119"/>
      <c r="U136" s="119"/>
      <c r="V136" s="119"/>
      <c r="W136" s="119"/>
      <c r="X136" s="1"/>
      <c r="BB136" s="2" t="str">
        <v>Quarter 1</v>
      </c>
    </row>
    <row r="137" spans="1:54" ht="31.4" customHeight="1" x14ac:dyDescent="0.35">
      <c r="A137" s="118">
        <v>136</v>
      </c>
      <c r="B137" s="119" t="s">
        <v>6</v>
      </c>
      <c r="C137" s="119" t="s">
        <v>280</v>
      </c>
      <c r="D137" s="120">
        <v>46155</v>
      </c>
      <c r="E137" s="121">
        <f>IF($D137="","",WORKDAY($D137,1,$Y$33:$Y$47))</f>
        <v>46156</v>
      </c>
      <c r="F137" s="121">
        <f>IF($D137="","",WORKDAY($D137,10,$Y$33:$Y$47))</f>
        <v>46169</v>
      </c>
      <c r="G137" s="121">
        <f>IF($D137="","",WORKDAY($D137,20,$Y$33:$Y$47))</f>
        <v>46183</v>
      </c>
      <c r="H137" s="120" t="str">
        <f t="shared" si="5"/>
        <v>May</v>
      </c>
      <c r="I137" s="120" t="s">
        <v>2</v>
      </c>
      <c r="J137" s="120"/>
      <c r="K137" s="120" t="s">
        <v>10</v>
      </c>
      <c r="L137" s="122">
        <v>46156</v>
      </c>
      <c r="M137" s="123">
        <f>IF($L137="","",NETWORKDAYS($D137,$L137,$Y$33:$Y$47)-1)</f>
        <v>1</v>
      </c>
      <c r="N137" s="124" t="str">
        <f t="shared" si="6"/>
        <v>Yes</v>
      </c>
      <c r="O137" s="122"/>
      <c r="P137" s="122"/>
      <c r="Q137" s="122" t="s">
        <v>42</v>
      </c>
      <c r="R137" s="122"/>
      <c r="S137" s="119" t="s">
        <v>70</v>
      </c>
      <c r="T137" s="119"/>
      <c r="U137" s="119"/>
      <c r="V137" s="119"/>
      <c r="W137" s="119"/>
      <c r="X137" s="1"/>
      <c r="BB137" s="2" t="str">
        <v>Quarter 1</v>
      </c>
    </row>
    <row r="138" spans="1:54" ht="31.4" customHeight="1" x14ac:dyDescent="0.35">
      <c r="A138" s="118">
        <v>137</v>
      </c>
      <c r="B138" s="119" t="s">
        <v>148</v>
      </c>
      <c r="C138" s="119" t="s">
        <v>281</v>
      </c>
      <c r="D138" s="120">
        <v>46156</v>
      </c>
      <c r="E138" s="121">
        <f>IF($D138="","",WORKDAY($D138,1,$Y$33:$Y$47))</f>
        <v>46157</v>
      </c>
      <c r="F138" s="121">
        <f>IF($D138="","",WORKDAY($D138,10,$Y$33:$Y$47))</f>
        <v>46170</v>
      </c>
      <c r="G138" s="121">
        <f>IF($D138="","",WORKDAY($D138,20,$Y$33:$Y$47))</f>
        <v>46184</v>
      </c>
      <c r="H138" s="120" t="str">
        <f t="shared" si="5"/>
        <v>May</v>
      </c>
      <c r="I138" s="120" t="s">
        <v>3</v>
      </c>
      <c r="J138" s="120"/>
      <c r="K138" s="120" t="s">
        <v>15</v>
      </c>
      <c r="L138" s="122">
        <v>46162</v>
      </c>
      <c r="M138" s="123">
        <f>IF($L138="","",NETWORKDAYS($D138,$L138,$Y$33:$Y$47)-1)</f>
        <v>4</v>
      </c>
      <c r="N138" s="124" t="str">
        <f t="shared" si="6"/>
        <v>Yes</v>
      </c>
      <c r="O138" s="122"/>
      <c r="P138" s="122"/>
      <c r="Q138" s="122" t="s">
        <v>42</v>
      </c>
      <c r="R138" s="122"/>
      <c r="S138" s="119" t="s">
        <v>44</v>
      </c>
      <c r="T138" s="119"/>
      <c r="U138" s="119" t="s">
        <v>58</v>
      </c>
      <c r="V138" s="119"/>
      <c r="W138" s="119"/>
      <c r="X138" s="1"/>
      <c r="BB138" s="2" t="str">
        <v>Quarter 1</v>
      </c>
    </row>
    <row r="139" spans="1:54" ht="31.4" customHeight="1" x14ac:dyDescent="0.35">
      <c r="A139" s="118">
        <v>138</v>
      </c>
      <c r="B139" s="119" t="s">
        <v>282</v>
      </c>
      <c r="C139" s="119" t="s">
        <v>283</v>
      </c>
      <c r="D139" s="120">
        <v>46156</v>
      </c>
      <c r="E139" s="121">
        <f>IF($D139="","",WORKDAY($D139,1,$Y$33:$Y$47))</f>
        <v>46157</v>
      </c>
      <c r="F139" s="121">
        <f>IF($D139="","",WORKDAY($D139,10,$Y$33:$Y$47))</f>
        <v>46170</v>
      </c>
      <c r="G139" s="121">
        <f>IF($D139="","",WORKDAY($D139,20,$Y$33:$Y$47))</f>
        <v>46184</v>
      </c>
      <c r="H139" s="120" t="str">
        <f t="shared" si="5"/>
        <v>May</v>
      </c>
      <c r="I139" s="120" t="s">
        <v>0</v>
      </c>
      <c r="J139" s="120"/>
      <c r="K139" s="120" t="s">
        <v>5</v>
      </c>
      <c r="L139" s="122">
        <v>46181</v>
      </c>
      <c r="M139" s="123">
        <f>IF($L139="","",NETWORKDAYS($D139,$L139,$Y$33:$Y$47)-1)</f>
        <v>17</v>
      </c>
      <c r="N139" s="124" t="str">
        <f t="shared" si="6"/>
        <v>Yes</v>
      </c>
      <c r="O139" s="122"/>
      <c r="P139" s="122"/>
      <c r="Q139" s="122" t="s">
        <v>42</v>
      </c>
      <c r="R139" s="122"/>
      <c r="S139" s="119" t="s">
        <v>44</v>
      </c>
      <c r="T139" s="119"/>
      <c r="U139" s="119" t="s">
        <v>58</v>
      </c>
      <c r="V139" s="119" t="s">
        <v>122</v>
      </c>
      <c r="W139" s="119"/>
      <c r="X139" s="1"/>
      <c r="BB139" s="2" t="str">
        <v>Quarter 1</v>
      </c>
    </row>
    <row r="140" spans="1:54" ht="31.4" customHeight="1" x14ac:dyDescent="0.35">
      <c r="A140" s="118">
        <v>139</v>
      </c>
      <c r="B140" s="119" t="s">
        <v>6</v>
      </c>
      <c r="C140" s="119" t="s">
        <v>284</v>
      </c>
      <c r="D140" s="120">
        <v>46157</v>
      </c>
      <c r="E140" s="121">
        <f>IF($D140="","",WORKDAY($D140,1,$Y$33:$Y$47))</f>
        <v>46160</v>
      </c>
      <c r="F140" s="121">
        <f>IF($D140="","",WORKDAY($D140,10,$Y$33:$Y$47))</f>
        <v>46171</v>
      </c>
      <c r="G140" s="121">
        <f>IF($D140="","",WORKDAY($D140,20,$Y$33:$Y$47))</f>
        <v>46185</v>
      </c>
      <c r="H140" s="120" t="str">
        <f t="shared" si="5"/>
        <v>May</v>
      </c>
      <c r="I140" s="120" t="s">
        <v>2</v>
      </c>
      <c r="J140" s="120"/>
      <c r="K140" s="120" t="s">
        <v>9</v>
      </c>
      <c r="L140" s="122">
        <v>46182</v>
      </c>
      <c r="M140" s="123">
        <f>IF($L140="","",NETWORKDAYS($D140,$L140,$Y$33:$Y$47)-1)</f>
        <v>17</v>
      </c>
      <c r="N140" s="124" t="str">
        <f t="shared" si="6"/>
        <v>Yes</v>
      </c>
      <c r="O140" s="122"/>
      <c r="P140" s="122"/>
      <c r="Q140" s="122" t="s">
        <v>42</v>
      </c>
      <c r="R140" s="122"/>
      <c r="S140" s="119" t="s">
        <v>44</v>
      </c>
      <c r="T140" s="119"/>
      <c r="U140" s="119" t="s">
        <v>58</v>
      </c>
      <c r="V140" s="119" t="s">
        <v>122</v>
      </c>
      <c r="W140" s="119"/>
      <c r="X140" s="1"/>
      <c r="BB140" s="2" t="str">
        <v>Quarter 1</v>
      </c>
    </row>
    <row r="141" spans="1:54" ht="31.4" customHeight="1" x14ac:dyDescent="0.35">
      <c r="A141" s="118">
        <v>140</v>
      </c>
      <c r="B141" s="119" t="s">
        <v>49</v>
      </c>
      <c r="C141" s="119" t="s">
        <v>285</v>
      </c>
      <c r="D141" s="120">
        <v>46157</v>
      </c>
      <c r="E141" s="121">
        <f>IF($D141="","",WORKDAY($D141,1,$Y$33:$Y$47))</f>
        <v>46160</v>
      </c>
      <c r="F141" s="121">
        <f>IF($D141="","",WORKDAY($D141,10,$Y$33:$Y$47))</f>
        <v>46171</v>
      </c>
      <c r="G141" s="121">
        <f>IF($D141="","",WORKDAY($D141,20,$Y$33:$Y$47))</f>
        <v>46185</v>
      </c>
      <c r="H141" s="120" t="str">
        <f t="shared" si="5"/>
        <v>May</v>
      </c>
      <c r="I141" s="120" t="s">
        <v>3</v>
      </c>
      <c r="J141" s="120"/>
      <c r="K141" s="120" t="s">
        <v>16</v>
      </c>
      <c r="L141" s="122">
        <v>46162</v>
      </c>
      <c r="M141" s="123">
        <f>IF($L141="","",NETWORKDAYS($D141,$L141,$Y$33:$Y$47)-1)</f>
        <v>3</v>
      </c>
      <c r="N141" s="124" t="str">
        <f t="shared" si="6"/>
        <v>Yes</v>
      </c>
      <c r="O141" s="122"/>
      <c r="P141" s="122"/>
      <c r="Q141" s="122" t="s">
        <v>42</v>
      </c>
      <c r="R141" s="122"/>
      <c r="S141" s="119" t="s">
        <v>44</v>
      </c>
      <c r="T141" s="119"/>
      <c r="U141" s="119"/>
      <c r="V141" s="119"/>
      <c r="W141" s="119"/>
      <c r="X141" s="1"/>
      <c r="BB141" s="2" t="str">
        <v>Quarter 1</v>
      </c>
    </row>
    <row r="142" spans="1:54" ht="31.4" customHeight="1" x14ac:dyDescent="0.35">
      <c r="A142" s="118">
        <v>141</v>
      </c>
      <c r="B142" s="119" t="s">
        <v>6</v>
      </c>
      <c r="C142" s="119" t="s">
        <v>286</v>
      </c>
      <c r="D142" s="120">
        <v>46158</v>
      </c>
      <c r="E142" s="121">
        <f>IF($D142="","",WORKDAY($D142,1,$Y$33:$Y$47))</f>
        <v>46160</v>
      </c>
      <c r="F142" s="121">
        <f>IF($D142="","",WORKDAY($D142,10,$Y$33:$Y$47))</f>
        <v>46171</v>
      </c>
      <c r="G142" s="121">
        <f>IF($D142="","",WORKDAY($D142,20,$Y$33:$Y$47))</f>
        <v>46185</v>
      </c>
      <c r="H142" s="120" t="str">
        <f t="shared" si="5"/>
        <v>May</v>
      </c>
      <c r="I142" s="120" t="s">
        <v>3</v>
      </c>
      <c r="J142" s="120"/>
      <c r="K142" s="120" t="s">
        <v>15</v>
      </c>
      <c r="L142" s="122">
        <v>46171</v>
      </c>
      <c r="M142" s="123">
        <f>IF($L142="","",NETWORKDAYS($D142,$L142,$Y$33:$Y$47)-1)</f>
        <v>9</v>
      </c>
      <c r="N142" s="124" t="str">
        <f t="shared" si="6"/>
        <v>Yes</v>
      </c>
      <c r="O142" s="122"/>
      <c r="P142" s="122"/>
      <c r="Q142" s="122" t="s">
        <v>42</v>
      </c>
      <c r="R142" s="122"/>
      <c r="S142" s="119" t="s">
        <v>52</v>
      </c>
      <c r="T142" s="119"/>
      <c r="U142" s="119" t="s">
        <v>64</v>
      </c>
      <c r="V142" s="119"/>
      <c r="W142" s="119" t="s">
        <v>187</v>
      </c>
      <c r="X142" s="1"/>
      <c r="BB142" s="2" t="str">
        <v>Quarter 1</v>
      </c>
    </row>
    <row r="143" spans="1:54" ht="31.4" customHeight="1" x14ac:dyDescent="0.35">
      <c r="A143" s="118">
        <v>142</v>
      </c>
      <c r="B143" s="119" t="s">
        <v>6</v>
      </c>
      <c r="C143" s="119" t="s">
        <v>287</v>
      </c>
      <c r="D143" s="120">
        <v>46158</v>
      </c>
      <c r="E143" s="121">
        <f>IF($D143="","",WORKDAY($D143,1,$Y$33:$Y$47))</f>
        <v>46160</v>
      </c>
      <c r="F143" s="121">
        <f>IF($D143="","",WORKDAY($D143,10,$Y$33:$Y$47))</f>
        <v>46171</v>
      </c>
      <c r="G143" s="121">
        <f>IF($D143="","",WORKDAY($D143,20,$Y$33:$Y$47))</f>
        <v>46185</v>
      </c>
      <c r="H143" s="120" t="str">
        <f t="shared" si="5"/>
        <v>May</v>
      </c>
      <c r="I143" s="120" t="s">
        <v>3</v>
      </c>
      <c r="J143" s="120"/>
      <c r="K143" s="120" t="s">
        <v>15</v>
      </c>
      <c r="L143" s="122">
        <v>46162</v>
      </c>
      <c r="M143" s="123">
        <f>IF($L143="","",NETWORKDAYS($D143,$L143,$Y$33:$Y$47)-1)</f>
        <v>2</v>
      </c>
      <c r="N143" s="124" t="str">
        <f t="shared" si="6"/>
        <v>Yes</v>
      </c>
      <c r="O143" s="122"/>
      <c r="P143" s="122"/>
      <c r="Q143" s="122" t="s">
        <v>42</v>
      </c>
      <c r="R143" s="122"/>
      <c r="S143" s="119" t="s">
        <v>44</v>
      </c>
      <c r="T143" s="119"/>
      <c r="U143" s="119"/>
      <c r="V143" s="119"/>
      <c r="W143" s="119"/>
      <c r="X143" s="1"/>
      <c r="BB143" s="2" t="str">
        <v>Quarter 1</v>
      </c>
    </row>
    <row r="144" spans="1:54" ht="31.4" customHeight="1" x14ac:dyDescent="0.35">
      <c r="A144" s="118">
        <v>143</v>
      </c>
      <c r="B144" s="119" t="s">
        <v>49</v>
      </c>
      <c r="C144" s="119" t="s">
        <v>288</v>
      </c>
      <c r="D144" s="120">
        <v>46160</v>
      </c>
      <c r="E144" s="121">
        <f>IF($D144="","",WORKDAY($D144,1,$Y$33:$Y$47))</f>
        <v>46161</v>
      </c>
      <c r="F144" s="121">
        <f>IF($D144="","",WORKDAY($D144,10,$Y$33:$Y$47))</f>
        <v>46174</v>
      </c>
      <c r="G144" s="121">
        <f>IF($D144="","",WORKDAY($D144,20,$Y$33:$Y$47))</f>
        <v>46188</v>
      </c>
      <c r="H144" s="120" t="str">
        <f t="shared" si="5"/>
        <v>May</v>
      </c>
      <c r="I144" s="120" t="s">
        <v>3</v>
      </c>
      <c r="J144" s="120"/>
      <c r="K144" s="120" t="s">
        <v>15</v>
      </c>
      <c r="L144" s="122">
        <v>46176</v>
      </c>
      <c r="M144" s="123">
        <f>IF($L144="","",NETWORKDAYS($D144,$L144,$Y$33:$Y$47)-1)</f>
        <v>12</v>
      </c>
      <c r="N144" s="124" t="str">
        <f t="shared" si="6"/>
        <v>Yes</v>
      </c>
      <c r="O144" s="122"/>
      <c r="P144" s="122"/>
      <c r="Q144" s="122" t="s">
        <v>42</v>
      </c>
      <c r="R144" s="122"/>
      <c r="S144" s="119" t="s">
        <v>44</v>
      </c>
      <c r="T144" s="119"/>
      <c r="U144" s="119" t="s">
        <v>58</v>
      </c>
      <c r="V144" s="119"/>
      <c r="W144" s="119"/>
      <c r="X144" s="1"/>
      <c r="BB144" s="2" t="str">
        <v>Quarter 1</v>
      </c>
    </row>
    <row r="145" spans="1:54" ht="31.4" customHeight="1" x14ac:dyDescent="0.35">
      <c r="A145" s="118">
        <v>144</v>
      </c>
      <c r="B145" s="119" t="s">
        <v>49</v>
      </c>
      <c r="C145" s="119" t="s">
        <v>289</v>
      </c>
      <c r="D145" s="120">
        <v>46160</v>
      </c>
      <c r="E145" s="121">
        <f>IF($D145="","",WORKDAY($D145,1,$Y$33:$Y$47))</f>
        <v>46161</v>
      </c>
      <c r="F145" s="121">
        <f>IF($D145="","",WORKDAY($D145,10,$Y$33:$Y$47))</f>
        <v>46174</v>
      </c>
      <c r="G145" s="121">
        <f>IF($D145="","",WORKDAY($D145,20,$Y$33:$Y$47))</f>
        <v>46188</v>
      </c>
      <c r="H145" s="120" t="str">
        <f t="shared" si="5"/>
        <v>May</v>
      </c>
      <c r="I145" s="120" t="s">
        <v>4</v>
      </c>
      <c r="J145" s="120"/>
      <c r="K145" s="120" t="s">
        <v>12</v>
      </c>
      <c r="L145" s="122">
        <v>46174</v>
      </c>
      <c r="M145" s="123">
        <f>IF($L145="","",NETWORKDAYS($D145,$L145,$Y$33:$Y$47)-1)</f>
        <v>10</v>
      </c>
      <c r="N145" s="124" t="str">
        <f t="shared" si="6"/>
        <v>Yes</v>
      </c>
      <c r="O145" s="122"/>
      <c r="P145" s="122"/>
      <c r="Q145" s="122" t="s">
        <v>42</v>
      </c>
      <c r="R145" s="122"/>
      <c r="S145" s="119" t="s">
        <v>44</v>
      </c>
      <c r="T145" s="119"/>
      <c r="U145" s="119" t="s">
        <v>58</v>
      </c>
      <c r="V145" s="119"/>
      <c r="W145" s="119"/>
      <c r="X145" s="1"/>
      <c r="BB145" s="2" t="str">
        <v>Quarter 1</v>
      </c>
    </row>
    <row r="146" spans="1:54" ht="31.4" customHeight="1" x14ac:dyDescent="0.35">
      <c r="A146" s="118">
        <v>145</v>
      </c>
      <c r="B146" s="119" t="s">
        <v>290</v>
      </c>
      <c r="C146" s="119" t="s">
        <v>291</v>
      </c>
      <c r="D146" s="120">
        <v>46161</v>
      </c>
      <c r="E146" s="121">
        <f>IF($D146="","",WORKDAY($D146,1,$Y$33:$Y$47))</f>
        <v>46162</v>
      </c>
      <c r="F146" s="121">
        <f>IF($D146="","",WORKDAY($D146,10,$Y$33:$Y$47))</f>
        <v>46175</v>
      </c>
      <c r="G146" s="121">
        <f>IF($D146="","",WORKDAY($D146,20,$Y$33:$Y$47))</f>
        <v>46189</v>
      </c>
      <c r="H146" s="120" t="str">
        <f t="shared" si="5"/>
        <v>May</v>
      </c>
      <c r="I146" s="120" t="s">
        <v>4</v>
      </c>
      <c r="J146" s="120"/>
      <c r="K146" s="120" t="s">
        <v>12</v>
      </c>
      <c r="L146" s="122">
        <v>46174</v>
      </c>
      <c r="M146" s="123">
        <f>IF($L146="","",NETWORKDAYS($D146,$L146,$Y$33:$Y$47)-1)</f>
        <v>9</v>
      </c>
      <c r="N146" s="124" t="str">
        <f t="shared" si="6"/>
        <v>Yes</v>
      </c>
      <c r="O146" s="122"/>
      <c r="P146" s="122"/>
      <c r="Q146" s="122" t="s">
        <v>42</v>
      </c>
      <c r="R146" s="122"/>
      <c r="S146" s="119" t="s">
        <v>44</v>
      </c>
      <c r="T146" s="119"/>
      <c r="U146" s="119"/>
      <c r="V146" s="119"/>
      <c r="W146" s="119"/>
      <c r="X146" s="1"/>
      <c r="BB146" s="2" t="str">
        <v>Quarter 1</v>
      </c>
    </row>
    <row r="147" spans="1:54" ht="31.4" customHeight="1" x14ac:dyDescent="0.35">
      <c r="A147" s="118">
        <v>146</v>
      </c>
      <c r="B147" s="119" t="s">
        <v>103</v>
      </c>
      <c r="C147" s="119" t="s">
        <v>292</v>
      </c>
      <c r="D147" s="120">
        <v>46161</v>
      </c>
      <c r="E147" s="121">
        <f>IF($D147="","",WORKDAY($D147,1,$Y$33:$Y$47))</f>
        <v>46162</v>
      </c>
      <c r="F147" s="121">
        <f>IF($D147="","",WORKDAY($D147,10,$Y$33:$Y$47))</f>
        <v>46175</v>
      </c>
      <c r="G147" s="121">
        <f>IF($D147="","",WORKDAY($D147,20,$Y$33:$Y$47))</f>
        <v>46189</v>
      </c>
      <c r="H147" s="120" t="str">
        <f t="shared" si="5"/>
        <v>May</v>
      </c>
      <c r="I147" s="120" t="s">
        <v>2</v>
      </c>
      <c r="J147" s="120"/>
      <c r="K147" s="120" t="s">
        <v>8</v>
      </c>
      <c r="L147" s="122">
        <v>46188</v>
      </c>
      <c r="M147" s="123">
        <f>IF($L147="","",NETWORKDAYS($D147,$L147,$Y$33:$Y$47)-1)</f>
        <v>19</v>
      </c>
      <c r="N147" s="124" t="str">
        <f t="shared" si="6"/>
        <v>Yes</v>
      </c>
      <c r="O147" s="122"/>
      <c r="P147" s="122"/>
      <c r="Q147" s="122" t="s">
        <v>42</v>
      </c>
      <c r="R147" s="122"/>
      <c r="S147" s="119" t="s">
        <v>44</v>
      </c>
      <c r="T147" s="119"/>
      <c r="U147" s="119"/>
      <c r="V147" s="119" t="s">
        <v>122</v>
      </c>
      <c r="W147" s="119"/>
      <c r="X147" s="1"/>
      <c r="BB147" s="2" t="str">
        <v>Quarter 1</v>
      </c>
    </row>
    <row r="148" spans="1:54" ht="31.4" customHeight="1" x14ac:dyDescent="0.35">
      <c r="A148" s="118">
        <v>147</v>
      </c>
      <c r="B148" s="119" t="s">
        <v>148</v>
      </c>
      <c r="C148" s="119" t="s">
        <v>293</v>
      </c>
      <c r="D148" s="120">
        <v>46161</v>
      </c>
      <c r="E148" s="121">
        <f>IF($D148="","",WORKDAY($D148,1,$Y$33:$Y$47))</f>
        <v>46162</v>
      </c>
      <c r="F148" s="121">
        <f>IF($D148="","",WORKDAY($D148,10,$Y$33:$Y$47))</f>
        <v>46175</v>
      </c>
      <c r="G148" s="121">
        <f>IF($D148="","",WORKDAY($D148,20,$Y$33:$Y$47))</f>
        <v>46189</v>
      </c>
      <c r="H148" s="120" t="str">
        <f t="shared" si="5"/>
        <v>May</v>
      </c>
      <c r="I148" s="120" t="s">
        <v>3</v>
      </c>
      <c r="J148" s="120"/>
      <c r="K148" s="120" t="s">
        <v>15</v>
      </c>
      <c r="L148" s="122">
        <v>46168</v>
      </c>
      <c r="M148" s="123">
        <f>IF($L148="","",NETWORKDAYS($D148,$L148,$Y$33:$Y$47)-1)</f>
        <v>5</v>
      </c>
      <c r="N148" s="124" t="str">
        <f t="shared" si="6"/>
        <v>Yes</v>
      </c>
      <c r="O148" s="122"/>
      <c r="P148" s="122"/>
      <c r="Q148" s="122" t="s">
        <v>42</v>
      </c>
      <c r="R148" s="122"/>
      <c r="S148" s="119" t="s">
        <v>44</v>
      </c>
      <c r="T148" s="119"/>
      <c r="U148" s="119"/>
      <c r="V148" s="119"/>
      <c r="W148" s="119"/>
      <c r="X148" s="1"/>
      <c r="BB148" s="2" t="str">
        <v>Quarter 1</v>
      </c>
    </row>
    <row r="149" spans="1:54" ht="31.4" customHeight="1" x14ac:dyDescent="0.35">
      <c r="A149" s="118">
        <v>148</v>
      </c>
      <c r="B149" s="119" t="s">
        <v>6</v>
      </c>
      <c r="C149" s="119" t="s">
        <v>294</v>
      </c>
      <c r="D149" s="120">
        <v>46161</v>
      </c>
      <c r="E149" s="121">
        <f>IF($D149="","",WORKDAY($D149,1,$Y$33:$Y$47))</f>
        <v>46162</v>
      </c>
      <c r="F149" s="121">
        <f>IF($D149="","",WORKDAY($D149,10,$Y$33:$Y$47))</f>
        <v>46175</v>
      </c>
      <c r="G149" s="121">
        <f>IF($D149="","",WORKDAY($D149,20,$Y$33:$Y$47))</f>
        <v>46189</v>
      </c>
      <c r="H149" s="120" t="str">
        <f t="shared" si="5"/>
        <v>May</v>
      </c>
      <c r="I149" s="120" t="s">
        <v>2</v>
      </c>
      <c r="J149" s="120"/>
      <c r="K149" s="120" t="s">
        <v>10</v>
      </c>
      <c r="L149" s="122">
        <v>46174</v>
      </c>
      <c r="M149" s="123">
        <f>IF($L149="","",NETWORKDAYS($D149,$L149,$Y$33:$Y$47)-1)</f>
        <v>9</v>
      </c>
      <c r="N149" s="124" t="str">
        <f t="shared" si="6"/>
        <v>Yes</v>
      </c>
      <c r="O149" s="122"/>
      <c r="P149" s="122"/>
      <c r="Q149" s="122" t="s">
        <v>42</v>
      </c>
      <c r="R149" s="122"/>
      <c r="S149" s="119" t="s">
        <v>44</v>
      </c>
      <c r="T149" s="119"/>
      <c r="U149" s="119"/>
      <c r="V149" s="119" t="s">
        <v>122</v>
      </c>
      <c r="W149" s="119"/>
      <c r="X149" s="1"/>
      <c r="BB149" s="2" t="str">
        <v>Quarter 1</v>
      </c>
    </row>
    <row r="150" spans="1:54" ht="31.4" customHeight="1" x14ac:dyDescent="0.35">
      <c r="A150" s="118">
        <v>149</v>
      </c>
      <c r="B150" s="119" t="s">
        <v>49</v>
      </c>
      <c r="C150" s="119" t="s">
        <v>295</v>
      </c>
      <c r="D150" s="120"/>
      <c r="E150" s="121"/>
      <c r="F150" s="121"/>
      <c r="G150" s="121"/>
      <c r="H150" s="120" t="s">
        <v>117</v>
      </c>
      <c r="I150" s="120" t="s">
        <v>2</v>
      </c>
      <c r="J150" s="120"/>
      <c r="K150" s="120" t="s">
        <v>8</v>
      </c>
      <c r="L150" s="122"/>
      <c r="M150" s="123" t="str">
        <f>IF($L150="","",NETWORKDAYS($D150,$L150,$Y$33:$Y$47)-1)</f>
        <v/>
      </c>
      <c r="N150" s="124" t="str">
        <f t="shared" si="6"/>
        <v/>
      </c>
      <c r="O150" s="122"/>
      <c r="P150" s="122"/>
      <c r="Q150" s="122" t="s">
        <v>57</v>
      </c>
      <c r="R150" s="122"/>
      <c r="S150" s="119" t="s">
        <v>57</v>
      </c>
      <c r="T150" s="119"/>
      <c r="U150" s="119"/>
      <c r="V150" s="119"/>
      <c r="W150" s="119"/>
      <c r="X150" s="1"/>
      <c r="BB150" s="2" t="str">
        <v>Quarter 1</v>
      </c>
    </row>
    <row r="151" spans="1:54" ht="31.4" customHeight="1" x14ac:dyDescent="0.35">
      <c r="A151" s="118">
        <v>150</v>
      </c>
      <c r="B151" s="119" t="s">
        <v>296</v>
      </c>
      <c r="C151" s="119" t="s">
        <v>297</v>
      </c>
      <c r="D151" s="120">
        <v>46161</v>
      </c>
      <c r="E151" s="121">
        <f>IF($D151="","",WORKDAY($D151,1,$Y$33:$Y$47))</f>
        <v>46162</v>
      </c>
      <c r="F151" s="121">
        <f>IF($D151="","",WORKDAY($D151,10,$Y$33:$Y$47))</f>
        <v>46175</v>
      </c>
      <c r="G151" s="121">
        <f>IF($D151="","",WORKDAY($D151,20,$Y$33:$Y$47))</f>
        <v>46189</v>
      </c>
      <c r="H151" s="120" t="str">
        <f t="shared" si="5"/>
        <v>May</v>
      </c>
      <c r="I151" s="120" t="s">
        <v>3</v>
      </c>
      <c r="J151" s="120"/>
      <c r="K151" s="120" t="s">
        <v>12</v>
      </c>
      <c r="L151" s="122">
        <v>46184</v>
      </c>
      <c r="M151" s="123">
        <f>IF($L151="","",NETWORKDAYS($D151,$L151,$Y$33:$Y$47)-1)</f>
        <v>17</v>
      </c>
      <c r="N151" s="124" t="str">
        <f t="shared" si="6"/>
        <v>Yes</v>
      </c>
      <c r="O151" s="122"/>
      <c r="P151" s="122"/>
      <c r="Q151" s="122" t="s">
        <v>42</v>
      </c>
      <c r="R151" s="122"/>
      <c r="S151" s="119" t="s">
        <v>44</v>
      </c>
      <c r="T151" s="119"/>
      <c r="U151" s="119"/>
      <c r="V151" s="119" t="s">
        <v>122</v>
      </c>
      <c r="W151" s="119"/>
      <c r="X151" s="1"/>
      <c r="BB151" s="2" t="str">
        <v>Quarter 1</v>
      </c>
    </row>
    <row r="152" spans="1:54" ht="31.4" customHeight="1" x14ac:dyDescent="0.35">
      <c r="A152" s="118">
        <v>151</v>
      </c>
      <c r="B152" s="119" t="s">
        <v>49</v>
      </c>
      <c r="C152" s="119" t="s">
        <v>298</v>
      </c>
      <c r="D152" s="120">
        <v>46162</v>
      </c>
      <c r="E152" s="121">
        <f>IF($D152="","",WORKDAY($D152,1,$Y$33:$Y$47))</f>
        <v>46163</v>
      </c>
      <c r="F152" s="121">
        <f>IF($D152="","",WORKDAY($D152,10,$Y$33:$Y$47))</f>
        <v>46176</v>
      </c>
      <c r="G152" s="121">
        <f>IF($D152="","",WORKDAY($D152,20,$Y$33:$Y$47))</f>
        <v>46190</v>
      </c>
      <c r="H152" s="120" t="str">
        <f t="shared" si="5"/>
        <v>May</v>
      </c>
      <c r="I152" s="120" t="s">
        <v>3</v>
      </c>
      <c r="J152" s="120"/>
      <c r="K152" s="120" t="s">
        <v>16</v>
      </c>
      <c r="L152" s="122">
        <v>46163</v>
      </c>
      <c r="M152" s="123">
        <f>IF($L152="","",NETWORKDAYS($D152,$L152,$Y$33:$Y$47)-1)</f>
        <v>1</v>
      </c>
      <c r="N152" s="124" t="str">
        <f t="shared" si="6"/>
        <v>Yes</v>
      </c>
      <c r="O152" s="122"/>
      <c r="P152" s="122"/>
      <c r="Q152" s="122" t="s">
        <v>42</v>
      </c>
      <c r="R152" s="122"/>
      <c r="S152" s="119" t="s">
        <v>44</v>
      </c>
      <c r="T152" s="119"/>
      <c r="U152" s="119"/>
      <c r="V152" s="119"/>
      <c r="W152" s="119"/>
      <c r="X152" s="1"/>
      <c r="BB152" s="2" t="str">
        <v>Quarter 1</v>
      </c>
    </row>
    <row r="153" spans="1:54" ht="31.4" customHeight="1" x14ac:dyDescent="0.35">
      <c r="A153" s="118">
        <v>152</v>
      </c>
      <c r="B153" s="119" t="s">
        <v>6</v>
      </c>
      <c r="C153" s="119" t="s">
        <v>299</v>
      </c>
      <c r="D153" s="120">
        <v>46162</v>
      </c>
      <c r="E153" s="121">
        <f>IF($D153="","",WORKDAY($D153,1,$Y$33:$Y$47))</f>
        <v>46163</v>
      </c>
      <c r="F153" s="121">
        <f>IF($D153="","",WORKDAY($D153,10,$Y$33:$Y$47))</f>
        <v>46176</v>
      </c>
      <c r="G153" s="121">
        <f>IF($D153="","",WORKDAY($D153,20,$Y$33:$Y$47))</f>
        <v>46190</v>
      </c>
      <c r="H153" s="120" t="str">
        <f t="shared" si="5"/>
        <v>May</v>
      </c>
      <c r="I153" s="120" t="s">
        <v>3</v>
      </c>
      <c r="J153" s="120"/>
      <c r="K153" s="120" t="s">
        <v>15</v>
      </c>
      <c r="L153" s="122">
        <v>46176</v>
      </c>
      <c r="M153" s="123">
        <f>IF($L153="","",NETWORKDAYS($D153,$L153,$Y$33:$Y$47)-1)</f>
        <v>10</v>
      </c>
      <c r="N153" s="124" t="str">
        <f t="shared" si="6"/>
        <v>Yes</v>
      </c>
      <c r="O153" s="122"/>
      <c r="P153" s="122"/>
      <c r="Q153" s="122" t="s">
        <v>42</v>
      </c>
      <c r="R153" s="122"/>
      <c r="S153" s="119" t="s">
        <v>44</v>
      </c>
      <c r="T153" s="119"/>
      <c r="U153" s="119"/>
      <c r="V153" s="119" t="s">
        <v>122</v>
      </c>
      <c r="W153" s="119"/>
      <c r="X153" s="1"/>
      <c r="BB153" s="2" t="str">
        <v>Quarter 1</v>
      </c>
    </row>
    <row r="154" spans="1:54" ht="31.4" customHeight="1" x14ac:dyDescent="0.35">
      <c r="A154" s="118">
        <v>153</v>
      </c>
      <c r="B154" s="119" t="s">
        <v>300</v>
      </c>
      <c r="C154" s="119" t="s">
        <v>301</v>
      </c>
      <c r="D154" s="120">
        <v>46162</v>
      </c>
      <c r="E154" s="121">
        <f>IF($D154="","",WORKDAY($D154,1,$Y$33:$Y$47))</f>
        <v>46163</v>
      </c>
      <c r="F154" s="121">
        <f>IF($D154="","",WORKDAY($D154,10,$Y$33:$Y$47))</f>
        <v>46176</v>
      </c>
      <c r="G154" s="121">
        <f>IF($D154="","",WORKDAY($D154,20,$Y$33:$Y$47))</f>
        <v>46190</v>
      </c>
      <c r="H154" s="120" t="str">
        <f t="shared" si="5"/>
        <v>May</v>
      </c>
      <c r="I154" s="120" t="s">
        <v>4</v>
      </c>
      <c r="J154" s="120"/>
      <c r="K154" s="120" t="s">
        <v>11</v>
      </c>
      <c r="L154" s="122">
        <v>46184</v>
      </c>
      <c r="M154" s="123">
        <f>IF($L154="","",NETWORKDAYS($D154,$L154,$Y$33:$Y$47)-1)</f>
        <v>16</v>
      </c>
      <c r="N154" s="124" t="str">
        <f t="shared" si="6"/>
        <v>Yes</v>
      </c>
      <c r="O154" s="122"/>
      <c r="P154" s="122"/>
      <c r="Q154" s="122" t="s">
        <v>42</v>
      </c>
      <c r="R154" s="122"/>
      <c r="S154" s="119" t="s">
        <v>52</v>
      </c>
      <c r="T154" s="119"/>
      <c r="U154" s="119" t="s">
        <v>46</v>
      </c>
      <c r="V154" s="119"/>
      <c r="W154" s="119"/>
      <c r="X154" s="1"/>
      <c r="BB154" s="2" t="str">
        <v>Quarter 1</v>
      </c>
    </row>
    <row r="155" spans="1:54" ht="31.4" customHeight="1" x14ac:dyDescent="0.35">
      <c r="A155" s="118">
        <v>154</v>
      </c>
      <c r="B155" s="119" t="s">
        <v>49</v>
      </c>
      <c r="C155" s="119" t="s">
        <v>302</v>
      </c>
      <c r="D155" s="120">
        <v>46162</v>
      </c>
      <c r="E155" s="121">
        <f>IF($D155="","",WORKDAY($D155,1,$Y$33:$Y$47))</f>
        <v>46163</v>
      </c>
      <c r="F155" s="121">
        <f>IF($D155="","",WORKDAY($D155,10,$Y$33:$Y$47))</f>
        <v>46176</v>
      </c>
      <c r="G155" s="121">
        <f>IF($D155="","",WORKDAY($D155,20,$Y$33:$Y$47))</f>
        <v>46190</v>
      </c>
      <c r="H155" s="120" t="str">
        <f t="shared" si="5"/>
        <v>May</v>
      </c>
      <c r="I155" s="120" t="s">
        <v>4</v>
      </c>
      <c r="J155" s="120"/>
      <c r="K155" s="120" t="s">
        <v>14</v>
      </c>
      <c r="L155" s="122">
        <v>46169</v>
      </c>
      <c r="M155" s="123">
        <f>IF($L155="","",NETWORKDAYS($D155,$L155,$Y$33:$Y$47)-1)</f>
        <v>5</v>
      </c>
      <c r="N155" s="124" t="str">
        <f t="shared" si="6"/>
        <v>Yes</v>
      </c>
      <c r="O155" s="122"/>
      <c r="P155" s="122"/>
      <c r="Q155" s="122" t="s">
        <v>42</v>
      </c>
      <c r="R155" s="122"/>
      <c r="S155" s="119" t="s">
        <v>44</v>
      </c>
      <c r="T155" s="119"/>
      <c r="U155" s="119"/>
      <c r="V155" s="119" t="s">
        <v>122</v>
      </c>
      <c r="W155" s="119"/>
      <c r="X155" s="1"/>
      <c r="BB155" s="2" t="str">
        <v>Quarter 1</v>
      </c>
    </row>
    <row r="156" spans="1:54" ht="31.4" customHeight="1" x14ac:dyDescent="0.35">
      <c r="A156" s="118">
        <v>155</v>
      </c>
      <c r="B156" s="119" t="s">
        <v>6</v>
      </c>
      <c r="C156" s="119" t="s">
        <v>303</v>
      </c>
      <c r="D156" s="120">
        <v>46162</v>
      </c>
      <c r="E156" s="121">
        <f>IF($D156="","",WORKDAY($D156,1,$Y$33:$Y$47))</f>
        <v>46163</v>
      </c>
      <c r="F156" s="121">
        <f>IF($D156="","",WORKDAY($D156,10,$Y$33:$Y$47))</f>
        <v>46176</v>
      </c>
      <c r="G156" s="121">
        <f>IF($D156="","",WORKDAY($D156,20,$Y$33:$Y$47))</f>
        <v>46190</v>
      </c>
      <c r="H156" s="120" t="str">
        <f t="shared" si="5"/>
        <v>May</v>
      </c>
      <c r="I156" s="120" t="s">
        <v>0</v>
      </c>
      <c r="J156" s="120"/>
      <c r="K156" s="120" t="s">
        <v>5</v>
      </c>
      <c r="L156" s="122">
        <v>46174</v>
      </c>
      <c r="M156" s="123">
        <f>IF($L156="","",NETWORKDAYS($D156,$L156,$Y$33:$Y$47)-1)</f>
        <v>8</v>
      </c>
      <c r="N156" s="124" t="str">
        <f t="shared" si="6"/>
        <v>Yes</v>
      </c>
      <c r="O156" s="122"/>
      <c r="P156" s="122"/>
      <c r="Q156" s="122" t="s">
        <v>42</v>
      </c>
      <c r="R156" s="122"/>
      <c r="S156" s="119" t="s">
        <v>44</v>
      </c>
      <c r="T156" s="119"/>
      <c r="U156" s="119"/>
      <c r="V156" s="119"/>
      <c r="W156" s="119"/>
      <c r="X156" s="1"/>
      <c r="BB156" s="2" t="str">
        <v>Quarter 1</v>
      </c>
    </row>
    <row r="157" spans="1:54" ht="31.4" customHeight="1" x14ac:dyDescent="0.35">
      <c r="A157" s="118">
        <v>156</v>
      </c>
      <c r="B157" s="119" t="s">
        <v>304</v>
      </c>
      <c r="C157" s="119" t="s">
        <v>305</v>
      </c>
      <c r="D157" s="120">
        <v>46162</v>
      </c>
      <c r="E157" s="121">
        <f>IF($D157="","",WORKDAY($D157,1,$Y$33:$Y$47))</f>
        <v>46163</v>
      </c>
      <c r="F157" s="121">
        <f>IF($D157="","",WORKDAY($D157,10,$Y$33:$Y$47))</f>
        <v>46176</v>
      </c>
      <c r="G157" s="121">
        <f>IF($D157="","",WORKDAY($D157,20,$Y$33:$Y$47))</f>
        <v>46190</v>
      </c>
      <c r="H157" s="120" t="str">
        <f t="shared" si="5"/>
        <v>May</v>
      </c>
      <c r="I157" s="120" t="s">
        <v>2</v>
      </c>
      <c r="J157" s="120"/>
      <c r="K157" s="120" t="s">
        <v>8</v>
      </c>
      <c r="L157" s="122">
        <v>46184</v>
      </c>
      <c r="M157" s="123">
        <f>IF($L157="","",NETWORKDAYS($D157,$L157,$Y$33:$Y$47)-1)</f>
        <v>16</v>
      </c>
      <c r="N157" s="124" t="str">
        <f t="shared" si="6"/>
        <v>Yes</v>
      </c>
      <c r="O157" s="122"/>
      <c r="P157" s="122"/>
      <c r="Q157" s="122" t="s">
        <v>42</v>
      </c>
      <c r="R157" s="122"/>
      <c r="S157" s="119" t="s">
        <v>44</v>
      </c>
      <c r="T157" s="119"/>
      <c r="U157" s="119" t="s">
        <v>58</v>
      </c>
      <c r="V157" s="119" t="s">
        <v>122</v>
      </c>
      <c r="W157" s="119"/>
      <c r="X157" s="1"/>
      <c r="BB157" s="2" t="str">
        <v>Quarter 1</v>
      </c>
    </row>
    <row r="158" spans="1:54" ht="31.4" customHeight="1" x14ac:dyDescent="0.35">
      <c r="A158" s="118">
        <v>157</v>
      </c>
      <c r="B158" s="119" t="s">
        <v>306</v>
      </c>
      <c r="C158" s="119" t="s">
        <v>307</v>
      </c>
      <c r="D158" s="120">
        <v>46162</v>
      </c>
      <c r="E158" s="121">
        <f>IF($D158="","",WORKDAY($D158,1,$Y$33:$Y$47))</f>
        <v>46163</v>
      </c>
      <c r="F158" s="121">
        <f>IF($D158="","",WORKDAY($D158,10,$Y$33:$Y$47))</f>
        <v>46176</v>
      </c>
      <c r="G158" s="121">
        <f>IF($D158="","",WORKDAY($D158,20,$Y$33:$Y$47))</f>
        <v>46190</v>
      </c>
      <c r="H158" s="120" t="str">
        <f t="shared" si="5"/>
        <v>May</v>
      </c>
      <c r="I158" s="120" t="s">
        <v>3</v>
      </c>
      <c r="J158" s="120"/>
      <c r="K158" s="120" t="s">
        <v>15</v>
      </c>
      <c r="L158" s="122">
        <v>46174</v>
      </c>
      <c r="M158" s="123">
        <f>IF($L158="","",NETWORKDAYS($D158,$L158,$Y$33:$Y$47)-1)</f>
        <v>8</v>
      </c>
      <c r="N158" s="124" t="str">
        <f t="shared" si="6"/>
        <v>Yes</v>
      </c>
      <c r="O158" s="122"/>
      <c r="P158" s="122"/>
      <c r="Q158" s="122" t="s">
        <v>42</v>
      </c>
      <c r="R158" s="122"/>
      <c r="S158" s="119" t="s">
        <v>44</v>
      </c>
      <c r="T158" s="119"/>
      <c r="U158" s="119"/>
      <c r="V158" s="119" t="s">
        <v>122</v>
      </c>
      <c r="W158" s="119"/>
      <c r="X158" s="1"/>
      <c r="BB158" s="2" t="str">
        <v>Quarter 1</v>
      </c>
    </row>
    <row r="159" spans="1:54" ht="31.4" customHeight="1" x14ac:dyDescent="0.35">
      <c r="A159" s="118">
        <v>158</v>
      </c>
      <c r="B159" s="119" t="s">
        <v>255</v>
      </c>
      <c r="C159" s="119" t="s">
        <v>213</v>
      </c>
      <c r="D159" s="120">
        <v>46163</v>
      </c>
      <c r="E159" s="121">
        <f>IF($D159="","",WORKDAY($D159,1,$Y$33:$Y$47))</f>
        <v>46164</v>
      </c>
      <c r="F159" s="121">
        <f>IF($D159="","",WORKDAY($D159,10,$Y$33:$Y$47))</f>
        <v>46177</v>
      </c>
      <c r="G159" s="121">
        <f>IF($D159="","",WORKDAY($D159,20,$Y$33:$Y$47))</f>
        <v>46191</v>
      </c>
      <c r="H159" s="120" t="str">
        <f t="shared" si="5"/>
        <v>May</v>
      </c>
      <c r="I159" s="120" t="s">
        <v>3</v>
      </c>
      <c r="J159" s="120"/>
      <c r="K159" s="120" t="s">
        <v>15</v>
      </c>
      <c r="L159" s="122">
        <v>46203</v>
      </c>
      <c r="M159" s="123">
        <f>IF($L159="","",NETWORKDAYS($D159,$L159,$Y$33:$Y$47)-1)</f>
        <v>28</v>
      </c>
      <c r="N159" s="124" t="str">
        <f t="shared" si="6"/>
        <v>No</v>
      </c>
      <c r="O159" s="122"/>
      <c r="P159" s="122"/>
      <c r="Q159" s="122" t="s">
        <v>42</v>
      </c>
      <c r="R159" s="122"/>
      <c r="S159" s="119" t="s">
        <v>52</v>
      </c>
      <c r="T159" s="119"/>
      <c r="U159" s="119" t="s">
        <v>63</v>
      </c>
      <c r="V159" s="119"/>
      <c r="W159" s="119"/>
      <c r="X159" s="1"/>
      <c r="BB159" s="2" t="str">
        <v>Quarter 1</v>
      </c>
    </row>
    <row r="160" spans="1:54" ht="31.4" customHeight="1" x14ac:dyDescent="0.35">
      <c r="A160" s="118">
        <v>159</v>
      </c>
      <c r="B160" s="119" t="s">
        <v>308</v>
      </c>
      <c r="C160" s="119" t="s">
        <v>309</v>
      </c>
      <c r="D160" s="120">
        <v>46163</v>
      </c>
      <c r="E160" s="121">
        <f>IF($D160="","",WORKDAY($D160,1,$Y$33:$Y$47))</f>
        <v>46164</v>
      </c>
      <c r="F160" s="121">
        <f>IF($D160="","",WORKDAY($D160,10,$Y$33:$Y$47))</f>
        <v>46177</v>
      </c>
      <c r="G160" s="121">
        <f>IF($D160="","",WORKDAY($D160,20,$Y$33:$Y$47))</f>
        <v>46191</v>
      </c>
      <c r="H160" s="120" t="str">
        <f t="shared" si="5"/>
        <v>May</v>
      </c>
      <c r="I160" s="120" t="s">
        <v>3</v>
      </c>
      <c r="J160" s="120"/>
      <c r="K160" s="120" t="s">
        <v>15</v>
      </c>
      <c r="L160" s="122">
        <v>46171</v>
      </c>
      <c r="M160" s="123">
        <f>IF($L160="","",NETWORKDAYS($D160,$L160,$Y$33:$Y$47)-1)</f>
        <v>6</v>
      </c>
      <c r="N160" s="124" t="str">
        <f t="shared" si="6"/>
        <v>Yes</v>
      </c>
      <c r="O160" s="122"/>
      <c r="P160" s="122"/>
      <c r="Q160" s="122" t="s">
        <v>42</v>
      </c>
      <c r="R160" s="122"/>
      <c r="S160" s="119" t="s">
        <v>44</v>
      </c>
      <c r="T160" s="119"/>
      <c r="U160" s="119" t="s">
        <v>58</v>
      </c>
      <c r="V160" s="119" t="s">
        <v>122</v>
      </c>
      <c r="W160" s="119"/>
      <c r="X160" s="1"/>
      <c r="BB160" s="2" t="str">
        <v>Quarter 1</v>
      </c>
    </row>
    <row r="161" spans="1:159" ht="31.4" customHeight="1" x14ac:dyDescent="0.35">
      <c r="A161" s="118">
        <v>160</v>
      </c>
      <c r="B161" s="119" t="s">
        <v>49</v>
      </c>
      <c r="C161" s="119" t="s">
        <v>310</v>
      </c>
      <c r="D161" s="120">
        <v>46163</v>
      </c>
      <c r="E161" s="121">
        <f>IF($D161="","",WORKDAY($D161,1,$Y$33:$Y$47))</f>
        <v>46164</v>
      </c>
      <c r="F161" s="121">
        <f>IF($D161="","",WORKDAY($D161,10,$Y$33:$Y$47))</f>
        <v>46177</v>
      </c>
      <c r="G161" s="121">
        <f>IF($D161="","",WORKDAY($D161,20,$Y$33:$Y$47))</f>
        <v>46191</v>
      </c>
      <c r="H161" s="120" t="str">
        <f t="shared" si="5"/>
        <v>May</v>
      </c>
      <c r="I161" s="120" t="s">
        <v>3</v>
      </c>
      <c r="J161" s="120"/>
      <c r="K161" s="120" t="s">
        <v>15</v>
      </c>
      <c r="L161" s="122">
        <v>46182</v>
      </c>
      <c r="M161" s="123">
        <f>IF($L161="","",NETWORKDAYS($D161,$L161,$Y$33:$Y$47)-1)</f>
        <v>13</v>
      </c>
      <c r="N161" s="124" t="str">
        <f t="shared" si="6"/>
        <v>Yes</v>
      </c>
      <c r="O161" s="122"/>
      <c r="P161" s="122"/>
      <c r="Q161" s="122" t="s">
        <v>42</v>
      </c>
      <c r="R161" s="122"/>
      <c r="S161" s="119" t="s">
        <v>44</v>
      </c>
      <c r="T161" s="119"/>
      <c r="U161" s="119" t="s">
        <v>58</v>
      </c>
      <c r="V161" s="119"/>
      <c r="W161" s="119"/>
      <c r="X161" s="1"/>
      <c r="BB161" s="2" t="str">
        <v>Quarter 1</v>
      </c>
    </row>
    <row r="162" spans="1:159" ht="31.4" customHeight="1" x14ac:dyDescent="0.35">
      <c r="A162" s="118">
        <v>161</v>
      </c>
      <c r="B162" s="119" t="s">
        <v>311</v>
      </c>
      <c r="C162" s="119" t="s">
        <v>312</v>
      </c>
      <c r="D162" s="120">
        <v>46163</v>
      </c>
      <c r="E162" s="121">
        <f>IF($D162="","",WORKDAY($D162,1,$Y$33:$Y$47))</f>
        <v>46164</v>
      </c>
      <c r="F162" s="121">
        <f>IF($D162="","",WORKDAY($D162,10,$Y$33:$Y$47))</f>
        <v>46177</v>
      </c>
      <c r="G162" s="121">
        <f>IF($D162="","",WORKDAY($D162,20,$Y$33:$Y$47))</f>
        <v>46191</v>
      </c>
      <c r="H162" s="120" t="str">
        <f t="shared" si="5"/>
        <v>May</v>
      </c>
      <c r="I162" s="120" t="s">
        <v>4</v>
      </c>
      <c r="J162" s="120"/>
      <c r="K162" s="120" t="s">
        <v>12</v>
      </c>
      <c r="L162" s="122">
        <v>46182</v>
      </c>
      <c r="M162" s="123">
        <f>IF($L162="","",NETWORKDAYS($D162,$L162,$Y$33:$Y$47)-1)</f>
        <v>13</v>
      </c>
      <c r="N162" s="124" t="str">
        <f t="shared" si="6"/>
        <v>Yes</v>
      </c>
      <c r="O162" s="122"/>
      <c r="P162" s="122"/>
      <c r="Q162" s="122" t="s">
        <v>42</v>
      </c>
      <c r="R162" s="122"/>
      <c r="S162" s="119" t="s">
        <v>44</v>
      </c>
      <c r="T162" s="119"/>
      <c r="U162" s="119"/>
      <c r="V162" s="119"/>
      <c r="W162" s="119"/>
      <c r="X162" s="1"/>
      <c r="BB162" s="2" t="str">
        <v>Quarter 1</v>
      </c>
    </row>
    <row r="163" spans="1:159" s="6" customFormat="1" ht="31.4" customHeight="1" x14ac:dyDescent="0.35">
      <c r="A163" s="118">
        <v>162</v>
      </c>
      <c r="B163" s="119" t="s">
        <v>6</v>
      </c>
      <c r="C163" s="119" t="s">
        <v>313</v>
      </c>
      <c r="D163" s="120"/>
      <c r="E163" s="121"/>
      <c r="F163" s="121"/>
      <c r="G163" s="121"/>
      <c r="H163" s="120" t="s">
        <v>117</v>
      </c>
      <c r="I163" s="120" t="s">
        <v>3</v>
      </c>
      <c r="J163" s="120"/>
      <c r="K163" s="120" t="s">
        <v>3</v>
      </c>
      <c r="L163" s="122"/>
      <c r="M163" s="123" t="str">
        <f>IF($L163="","",NETWORKDAYS($D163,$L163,$Y$33:$Y$47)-1)</f>
        <v/>
      </c>
      <c r="N163" s="124" t="str">
        <f t="shared" si="6"/>
        <v/>
      </c>
      <c r="O163" s="122"/>
      <c r="P163" s="122"/>
      <c r="Q163" s="122" t="s">
        <v>57</v>
      </c>
      <c r="R163" s="122"/>
      <c r="S163" s="119" t="s">
        <v>57</v>
      </c>
      <c r="T163" s="119"/>
      <c r="U163" s="119"/>
      <c r="V163" s="119"/>
      <c r="W163" s="119"/>
      <c r="X163" s="3"/>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t="str">
        <v>Quarter 1</v>
      </c>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ht="31.4" customHeight="1" x14ac:dyDescent="0.35">
      <c r="A164" s="118">
        <v>163</v>
      </c>
      <c r="B164" s="119" t="s">
        <v>6</v>
      </c>
      <c r="C164" s="119" t="s">
        <v>314</v>
      </c>
      <c r="D164" s="120">
        <v>46164</v>
      </c>
      <c r="E164" s="121">
        <f>IF($D164="","",WORKDAY($D164,1,$Y$33:$Y$47))</f>
        <v>46167</v>
      </c>
      <c r="F164" s="121">
        <f>IF($D164="","",WORKDAY($D164,10,$Y$33:$Y$47))</f>
        <v>46178</v>
      </c>
      <c r="G164" s="121">
        <f>IF($D164="","",WORKDAY($D164,20,$Y$33:$Y$47))</f>
        <v>46192</v>
      </c>
      <c r="H164" s="120" t="str">
        <f t="shared" si="5"/>
        <v>May</v>
      </c>
      <c r="I164" s="120" t="s">
        <v>3</v>
      </c>
      <c r="J164" s="120"/>
      <c r="K164" s="120" t="s">
        <v>3</v>
      </c>
      <c r="L164" s="122">
        <v>46177</v>
      </c>
      <c r="M164" s="123">
        <f>IF($L164="","",NETWORKDAYS($D164,$L164,$Y$33:$Y$47)-1)</f>
        <v>9</v>
      </c>
      <c r="N164" s="124" t="str">
        <f t="shared" si="6"/>
        <v>Yes</v>
      </c>
      <c r="O164" s="122"/>
      <c r="P164" s="122"/>
      <c r="Q164" s="122" t="s">
        <v>42</v>
      </c>
      <c r="R164" s="122"/>
      <c r="S164" s="119" t="s">
        <v>44</v>
      </c>
      <c r="T164" s="119"/>
      <c r="U164" s="119"/>
      <c r="V164" s="119"/>
      <c r="W164" s="119"/>
      <c r="X164" s="1"/>
      <c r="BB164" s="2" t="str">
        <v>Quarter 1</v>
      </c>
    </row>
    <row r="165" spans="1:159" ht="31.4" customHeight="1" x14ac:dyDescent="0.35">
      <c r="A165" s="118">
        <v>164</v>
      </c>
      <c r="B165" s="119" t="s">
        <v>6</v>
      </c>
      <c r="C165" s="119" t="s">
        <v>315</v>
      </c>
      <c r="D165" s="120">
        <v>46166</v>
      </c>
      <c r="E165" s="121">
        <f>IF($D165="","",WORKDAY($D165,1,$Y$33:$Y$47))</f>
        <v>46167</v>
      </c>
      <c r="F165" s="121">
        <f>IF($D165="","",WORKDAY($D165,10,$Y$33:$Y$47))</f>
        <v>46178</v>
      </c>
      <c r="G165" s="121">
        <f>IF($D165="","",WORKDAY($D165,20,$Y$33:$Y$47))</f>
        <v>46192</v>
      </c>
      <c r="H165" s="120" t="str">
        <f t="shared" si="5"/>
        <v>May</v>
      </c>
      <c r="I165" s="120" t="s">
        <v>2</v>
      </c>
      <c r="J165" s="120"/>
      <c r="K165" s="120" t="s">
        <v>8</v>
      </c>
      <c r="L165" s="122">
        <v>46181</v>
      </c>
      <c r="M165" s="123">
        <f>IF($L165="","",NETWORKDAYS($D165,$L165,$Y$33:$Y$47)-1)</f>
        <v>10</v>
      </c>
      <c r="N165" s="124" t="str">
        <f t="shared" si="6"/>
        <v>Yes</v>
      </c>
      <c r="O165" s="122"/>
      <c r="P165" s="122"/>
      <c r="Q165" s="122" t="s">
        <v>42</v>
      </c>
      <c r="R165" s="122"/>
      <c r="S165" s="119" t="s">
        <v>44</v>
      </c>
      <c r="T165" s="119"/>
      <c r="U165" s="119"/>
      <c r="V165" s="119" t="s">
        <v>122</v>
      </c>
      <c r="W165" s="119"/>
      <c r="X165" s="1"/>
      <c r="BB165" s="2" t="str">
        <v>Quarter 1</v>
      </c>
    </row>
    <row r="166" spans="1:159" ht="31.4" customHeight="1" x14ac:dyDescent="0.35">
      <c r="A166" s="118">
        <v>165</v>
      </c>
      <c r="B166" s="119" t="s">
        <v>6</v>
      </c>
      <c r="C166" s="119" t="s">
        <v>316</v>
      </c>
      <c r="D166" s="120">
        <v>46168</v>
      </c>
      <c r="E166" s="121">
        <f>IF($D166="","",WORKDAY($D166,1,$Y$33:$Y$47))</f>
        <v>46169</v>
      </c>
      <c r="F166" s="121">
        <f>IF($D166="","",WORKDAY($D166,10,$Y$33:$Y$47))</f>
        <v>46182</v>
      </c>
      <c r="G166" s="121">
        <f>IF($D166="","",WORKDAY($D166,20,$Y$33:$Y$47))</f>
        <v>46196</v>
      </c>
      <c r="H166" s="120" t="str">
        <f t="shared" si="5"/>
        <v>May</v>
      </c>
      <c r="I166" s="120" t="s">
        <v>3</v>
      </c>
      <c r="J166" s="120"/>
      <c r="K166" s="120" t="s">
        <v>16</v>
      </c>
      <c r="L166" s="122">
        <v>46195</v>
      </c>
      <c r="M166" s="123">
        <f>IF($L166="","",NETWORKDAYS($D166,$L166,$Y$33:$Y$47)-1)</f>
        <v>19</v>
      </c>
      <c r="N166" s="124" t="str">
        <f t="shared" si="6"/>
        <v>Yes</v>
      </c>
      <c r="O166" s="122"/>
      <c r="P166" s="122"/>
      <c r="Q166" s="122" t="s">
        <v>42</v>
      </c>
      <c r="R166" s="122"/>
      <c r="S166" s="119" t="s">
        <v>44</v>
      </c>
      <c r="T166" s="119"/>
      <c r="U166" s="119" t="s">
        <v>58</v>
      </c>
      <c r="V166" s="119" t="s">
        <v>122</v>
      </c>
      <c r="W166" s="119"/>
      <c r="X166" s="1"/>
      <c r="BB166" s="2" t="str">
        <v>Quarter 1</v>
      </c>
    </row>
    <row r="167" spans="1:159" ht="31.4" customHeight="1" x14ac:dyDescent="0.35">
      <c r="A167" s="118">
        <v>166</v>
      </c>
      <c r="B167" s="119" t="s">
        <v>154</v>
      </c>
      <c r="C167" s="119" t="s">
        <v>317</v>
      </c>
      <c r="D167" s="120">
        <v>46168</v>
      </c>
      <c r="E167" s="121">
        <f>IF($D167="","",WORKDAY($D167,1,$Y$33:$Y$47))</f>
        <v>46169</v>
      </c>
      <c r="F167" s="121">
        <f>IF($D167="","",WORKDAY($D167,10,$Y$33:$Y$47))</f>
        <v>46182</v>
      </c>
      <c r="G167" s="121">
        <f>IF($D167="","",WORKDAY($D167,20,$Y$33:$Y$47))</f>
        <v>46196</v>
      </c>
      <c r="H167" s="120" t="str">
        <f t="shared" si="5"/>
        <v>May</v>
      </c>
      <c r="I167" s="120" t="s">
        <v>3</v>
      </c>
      <c r="J167" s="120"/>
      <c r="K167" s="120" t="s">
        <v>16</v>
      </c>
      <c r="L167" s="122">
        <v>46168</v>
      </c>
      <c r="M167" s="123">
        <f>IF($L167="","",NETWORKDAYS($D167,$L167,$Y$33:$Y$47)-1)</f>
        <v>0</v>
      </c>
      <c r="N167" s="124" t="str">
        <f t="shared" si="6"/>
        <v>Yes</v>
      </c>
      <c r="O167" s="122"/>
      <c r="P167" s="122"/>
      <c r="Q167" s="122" t="s">
        <v>42</v>
      </c>
      <c r="R167" s="122"/>
      <c r="S167" s="119" t="s">
        <v>70</v>
      </c>
      <c r="T167" s="119"/>
      <c r="U167" s="119" t="s">
        <v>64</v>
      </c>
      <c r="V167" s="119"/>
      <c r="W167" s="119" t="s">
        <v>187</v>
      </c>
      <c r="X167" s="1"/>
      <c r="BB167" s="2" t="str">
        <v>Quarter 1</v>
      </c>
    </row>
    <row r="168" spans="1:159" ht="31.4" customHeight="1" x14ac:dyDescent="0.35">
      <c r="A168" s="118">
        <v>167</v>
      </c>
      <c r="B168" s="119" t="s">
        <v>318</v>
      </c>
      <c r="C168" s="119" t="s">
        <v>319</v>
      </c>
      <c r="D168" s="120">
        <v>46168</v>
      </c>
      <c r="E168" s="121">
        <f>IF($D168="","",WORKDAY($D168,1,$Y$33:$Y$47))</f>
        <v>46169</v>
      </c>
      <c r="F168" s="121">
        <f>IF($D168="","",WORKDAY($D168,10,$Y$33:$Y$47))</f>
        <v>46182</v>
      </c>
      <c r="G168" s="121">
        <f>IF($D168="","",WORKDAY($D168,20,$Y$33:$Y$47))</f>
        <v>46196</v>
      </c>
      <c r="H168" s="120" t="str">
        <f t="shared" si="5"/>
        <v>May</v>
      </c>
      <c r="I168" s="120" t="s">
        <v>3</v>
      </c>
      <c r="J168" s="120"/>
      <c r="K168" s="120" t="s">
        <v>16</v>
      </c>
      <c r="L168" s="122">
        <v>46191</v>
      </c>
      <c r="M168" s="123">
        <f>IF($L168="","",NETWORKDAYS($D168,$L168,$Y$33:$Y$47)-1)</f>
        <v>17</v>
      </c>
      <c r="N168" s="124" t="str">
        <f t="shared" si="6"/>
        <v>Yes</v>
      </c>
      <c r="O168" s="122"/>
      <c r="P168" s="122"/>
      <c r="Q168" s="122" t="s">
        <v>42</v>
      </c>
      <c r="R168" s="122"/>
      <c r="S168" s="119" t="s">
        <v>44</v>
      </c>
      <c r="T168" s="119"/>
      <c r="U168" s="119"/>
      <c r="V168" s="119"/>
      <c r="W168" s="119"/>
      <c r="X168" s="1"/>
      <c r="BB168" s="2" t="str">
        <v>Quarter 1</v>
      </c>
    </row>
    <row r="169" spans="1:159" ht="31.4" customHeight="1" x14ac:dyDescent="0.35">
      <c r="A169" s="118">
        <v>168</v>
      </c>
      <c r="B169" s="119" t="s">
        <v>6</v>
      </c>
      <c r="C169" s="119" t="s">
        <v>320</v>
      </c>
      <c r="D169" s="120">
        <v>46169</v>
      </c>
      <c r="E169" s="121">
        <f>IF($D169="","",WORKDAY($D169,1,$Y$33:$Y$47))</f>
        <v>46170</v>
      </c>
      <c r="F169" s="121">
        <f>IF($D169="","",WORKDAY($D169,10,$Y$33:$Y$47))</f>
        <v>46183</v>
      </c>
      <c r="G169" s="121">
        <f>IF($D169="","",WORKDAY($D169,20,$Y$33:$Y$47))</f>
        <v>46197</v>
      </c>
      <c r="H169" s="120" t="str">
        <f t="shared" si="5"/>
        <v>May</v>
      </c>
      <c r="I169" s="120" t="s">
        <v>3</v>
      </c>
      <c r="J169" s="120"/>
      <c r="K169" s="120" t="s">
        <v>15</v>
      </c>
      <c r="L169" s="122">
        <v>46185</v>
      </c>
      <c r="M169" s="123">
        <f>IF($L169="","",NETWORKDAYS($D169,$L169,$Y$33:$Y$47)-1)</f>
        <v>12</v>
      </c>
      <c r="N169" s="124" t="str">
        <f t="shared" si="6"/>
        <v>Yes</v>
      </c>
      <c r="O169" s="122"/>
      <c r="P169" s="122"/>
      <c r="Q169" s="122" t="s">
        <v>42</v>
      </c>
      <c r="R169" s="122"/>
      <c r="S169" s="119" t="s">
        <v>44</v>
      </c>
      <c r="T169" s="119"/>
      <c r="U169" s="119"/>
      <c r="V169" s="119"/>
      <c r="W169" s="119"/>
      <c r="X169" s="1"/>
      <c r="BB169" s="2" t="str">
        <v>Quarter 1</v>
      </c>
    </row>
    <row r="170" spans="1:159" ht="31.4" customHeight="1" x14ac:dyDescent="0.35">
      <c r="A170" s="118">
        <v>169</v>
      </c>
      <c r="B170" s="119" t="s">
        <v>321</v>
      </c>
      <c r="C170" s="119" t="s">
        <v>322</v>
      </c>
      <c r="D170" s="120">
        <v>46169</v>
      </c>
      <c r="E170" s="121">
        <f>IF($D170="","",WORKDAY($D170,1,$Y$33:$Y$47))</f>
        <v>46170</v>
      </c>
      <c r="F170" s="121">
        <f>IF($D170="","",WORKDAY($D170,10,$Y$33:$Y$47))</f>
        <v>46183</v>
      </c>
      <c r="G170" s="121">
        <f>IF($D170="","",WORKDAY($D170,20,$Y$33:$Y$47))</f>
        <v>46197</v>
      </c>
      <c r="H170" s="120" t="str">
        <f t="shared" si="5"/>
        <v>May</v>
      </c>
      <c r="I170" s="120" t="s">
        <v>0</v>
      </c>
      <c r="J170" s="120"/>
      <c r="K170" s="120" t="s">
        <v>5</v>
      </c>
      <c r="L170" s="122">
        <v>46176</v>
      </c>
      <c r="M170" s="123">
        <f>IF($L170="","",NETWORKDAYS($D170,$L170,$Y$33:$Y$47)-1)</f>
        <v>5</v>
      </c>
      <c r="N170" s="124" t="str">
        <f t="shared" si="6"/>
        <v>Yes</v>
      </c>
      <c r="O170" s="122"/>
      <c r="P170" s="122"/>
      <c r="Q170" s="122" t="s">
        <v>42</v>
      </c>
      <c r="R170" s="122"/>
      <c r="S170" s="119" t="s">
        <v>44</v>
      </c>
      <c r="T170" s="119"/>
      <c r="U170" s="119"/>
      <c r="V170" s="119"/>
      <c r="W170" s="119"/>
      <c r="X170" s="1"/>
      <c r="BB170" s="2" t="str">
        <v>Quarter 1</v>
      </c>
    </row>
    <row r="171" spans="1:159" ht="31.4" customHeight="1" x14ac:dyDescent="0.35">
      <c r="A171" s="118">
        <v>170</v>
      </c>
      <c r="B171" s="119" t="s">
        <v>6</v>
      </c>
      <c r="C171" s="119" t="s">
        <v>323</v>
      </c>
      <c r="D171" s="120">
        <v>46169</v>
      </c>
      <c r="E171" s="121">
        <f>IF($D171="","",WORKDAY($D171,1,$Y$33:$Y$47))</f>
        <v>46170</v>
      </c>
      <c r="F171" s="121">
        <f>IF($D171="","",WORKDAY($D171,10,$Y$33:$Y$47))</f>
        <v>46183</v>
      </c>
      <c r="G171" s="121">
        <f>IF($D171="","",WORKDAY($D171,20,$Y$33:$Y$47))</f>
        <v>46197</v>
      </c>
      <c r="H171" s="120" t="str">
        <f t="shared" si="5"/>
        <v>May</v>
      </c>
      <c r="I171" s="120" t="s">
        <v>4</v>
      </c>
      <c r="J171" s="120"/>
      <c r="K171" s="120" t="s">
        <v>12</v>
      </c>
      <c r="L171" s="122">
        <v>46184</v>
      </c>
      <c r="M171" s="123">
        <f>IF($L171="","",NETWORKDAYS($D171,$L171,$Y$33:$Y$47)-1)</f>
        <v>11</v>
      </c>
      <c r="N171" s="124" t="str">
        <f t="shared" si="6"/>
        <v>Yes</v>
      </c>
      <c r="O171" s="122"/>
      <c r="P171" s="122"/>
      <c r="Q171" s="122" t="s">
        <v>42</v>
      </c>
      <c r="R171" s="122"/>
      <c r="S171" s="119" t="s">
        <v>44</v>
      </c>
      <c r="T171" s="119"/>
      <c r="U171" s="119"/>
      <c r="V171" s="119"/>
      <c r="W171" s="119"/>
      <c r="X171" s="1"/>
      <c r="BB171" s="2" t="str">
        <v>Quarter 1</v>
      </c>
    </row>
    <row r="172" spans="1:159" ht="31.4" customHeight="1" x14ac:dyDescent="0.35">
      <c r="A172" s="118">
        <v>171</v>
      </c>
      <c r="B172" s="119" t="s">
        <v>6</v>
      </c>
      <c r="C172" s="119" t="s">
        <v>324</v>
      </c>
      <c r="D172" s="120">
        <v>46170</v>
      </c>
      <c r="E172" s="121">
        <f>IF($D172="","",WORKDAY($D172,1,$Y$33:$Y$47))</f>
        <v>46171</v>
      </c>
      <c r="F172" s="121">
        <f>IF($D172="","",WORKDAY($D172,10,$Y$33:$Y$47))</f>
        <v>46184</v>
      </c>
      <c r="G172" s="121">
        <f>IF($D172="","",WORKDAY($D172,20,$Y$33:$Y$47))</f>
        <v>46198</v>
      </c>
      <c r="H172" s="120" t="str">
        <f t="shared" si="5"/>
        <v>May</v>
      </c>
      <c r="I172" s="120" t="s">
        <v>0</v>
      </c>
      <c r="J172" s="120"/>
      <c r="K172" s="120" t="s">
        <v>7</v>
      </c>
      <c r="L172" s="122">
        <v>46176</v>
      </c>
      <c r="M172" s="123">
        <f>IF($L172="","",NETWORKDAYS($D172,$L172,$Y$33:$Y$47)-1)</f>
        <v>4</v>
      </c>
      <c r="N172" s="124" t="str">
        <f t="shared" si="6"/>
        <v>Yes</v>
      </c>
      <c r="O172" s="122"/>
      <c r="P172" s="122"/>
      <c r="Q172" s="122" t="s">
        <v>42</v>
      </c>
      <c r="R172" s="122"/>
      <c r="S172" s="119" t="s">
        <v>44</v>
      </c>
      <c r="T172" s="119"/>
      <c r="U172" s="119"/>
      <c r="V172" s="119"/>
      <c r="W172" s="119"/>
      <c r="X172" s="1"/>
      <c r="BB172" s="2" t="str">
        <v>Quarter 1</v>
      </c>
    </row>
    <row r="173" spans="1:159" ht="31.4" customHeight="1" x14ac:dyDescent="0.35">
      <c r="A173" s="118">
        <v>172</v>
      </c>
      <c r="B173" s="119" t="s">
        <v>49</v>
      </c>
      <c r="C173" s="119" t="s">
        <v>325</v>
      </c>
      <c r="D173" s="120">
        <v>46170</v>
      </c>
      <c r="E173" s="121">
        <f>IF($D173="","",WORKDAY($D173,1,$Y$33:$Y$47))</f>
        <v>46171</v>
      </c>
      <c r="F173" s="121">
        <f>IF($D173="","",WORKDAY($D173,10,$Y$33:$Y$47))</f>
        <v>46184</v>
      </c>
      <c r="G173" s="121">
        <f>IF($D173="","",WORKDAY($D173,20,$Y$33:$Y$47))</f>
        <v>46198</v>
      </c>
      <c r="H173" s="120" t="str">
        <f t="shared" si="5"/>
        <v>May</v>
      </c>
      <c r="I173" s="120" t="s">
        <v>4</v>
      </c>
      <c r="J173" s="120"/>
      <c r="K173" s="120" t="s">
        <v>12</v>
      </c>
      <c r="L173" s="122">
        <v>46189</v>
      </c>
      <c r="M173" s="123">
        <f>IF($L173="","",NETWORKDAYS($D173,$L173,$Y$33:$Y$47)-1)</f>
        <v>13</v>
      </c>
      <c r="N173" s="124" t="str">
        <f t="shared" si="6"/>
        <v>Yes</v>
      </c>
      <c r="O173" s="122"/>
      <c r="P173" s="122"/>
      <c r="Q173" s="122" t="s">
        <v>42</v>
      </c>
      <c r="R173" s="122"/>
      <c r="S173" s="119" t="s">
        <v>44</v>
      </c>
      <c r="T173" s="119"/>
      <c r="U173" s="119"/>
      <c r="V173" s="119"/>
      <c r="W173" s="119"/>
      <c r="X173" s="1"/>
      <c r="BB173" s="2" t="str">
        <v>Quarter 1</v>
      </c>
    </row>
    <row r="174" spans="1:159" ht="31.4" customHeight="1" x14ac:dyDescent="0.35">
      <c r="A174" s="118">
        <v>173</v>
      </c>
      <c r="B174" s="119" t="s">
        <v>6</v>
      </c>
      <c r="C174" s="119" t="s">
        <v>326</v>
      </c>
      <c r="D174" s="120">
        <v>46170</v>
      </c>
      <c r="E174" s="121">
        <f>IF($D174="","",WORKDAY($D174,1,$Y$33:$Y$47))</f>
        <v>46171</v>
      </c>
      <c r="F174" s="121">
        <f>IF($D174="","",WORKDAY($D174,10,$Y$33:$Y$47))</f>
        <v>46184</v>
      </c>
      <c r="G174" s="121">
        <f>IF($D174="","",WORKDAY($D174,20,$Y$33:$Y$47))</f>
        <v>46198</v>
      </c>
      <c r="H174" s="120" t="str">
        <f t="shared" si="5"/>
        <v>May</v>
      </c>
      <c r="I174" s="120" t="s">
        <v>2</v>
      </c>
      <c r="J174" s="120"/>
      <c r="K174" s="120" t="s">
        <v>9</v>
      </c>
      <c r="L174" s="122">
        <v>46184</v>
      </c>
      <c r="M174" s="123">
        <f>IF($L174="","",NETWORKDAYS($D174,$L174,$Y$33:$Y$47)-1)</f>
        <v>10</v>
      </c>
      <c r="N174" s="124" t="str">
        <f t="shared" si="6"/>
        <v>Yes</v>
      </c>
      <c r="O174" s="122"/>
      <c r="P174" s="122"/>
      <c r="Q174" s="122" t="s">
        <v>42</v>
      </c>
      <c r="R174" s="122"/>
      <c r="S174" s="119" t="s">
        <v>70</v>
      </c>
      <c r="T174" s="119"/>
      <c r="U174" s="119"/>
      <c r="V174" s="119"/>
      <c r="W174" s="119"/>
      <c r="X174" s="1"/>
      <c r="BB174" s="2" t="str">
        <v>Quarter 1</v>
      </c>
    </row>
    <row r="175" spans="1:159" ht="31.4" customHeight="1" x14ac:dyDescent="0.35">
      <c r="A175" s="118">
        <v>174</v>
      </c>
      <c r="B175" s="119" t="s">
        <v>49</v>
      </c>
      <c r="C175" s="119" t="s">
        <v>327</v>
      </c>
      <c r="D175" s="120">
        <v>46170</v>
      </c>
      <c r="E175" s="121">
        <f>IF($D175="","",WORKDAY($D175,1,$Y$33:$Y$47))</f>
        <v>46171</v>
      </c>
      <c r="F175" s="121">
        <f>IF($D175="","",WORKDAY($D175,10,$Y$33:$Y$47))</f>
        <v>46184</v>
      </c>
      <c r="G175" s="121">
        <f>IF($D175="","",WORKDAY($D175,20,$Y$33:$Y$47))</f>
        <v>46198</v>
      </c>
      <c r="H175" s="120" t="str">
        <f t="shared" si="5"/>
        <v>May</v>
      </c>
      <c r="I175" s="120" t="s">
        <v>4</v>
      </c>
      <c r="J175" s="120"/>
      <c r="K175" s="120" t="s">
        <v>12</v>
      </c>
      <c r="L175" s="122">
        <v>46175</v>
      </c>
      <c r="M175" s="123">
        <f>IF($L175="","",NETWORKDAYS($D175,$L175,$Y$33:$Y$47)-1)</f>
        <v>3</v>
      </c>
      <c r="N175" s="124" t="str">
        <f t="shared" si="6"/>
        <v>Yes</v>
      </c>
      <c r="O175" s="122"/>
      <c r="P175" s="122"/>
      <c r="Q175" s="122" t="s">
        <v>42</v>
      </c>
      <c r="R175" s="122"/>
      <c r="S175" s="119" t="s">
        <v>44</v>
      </c>
      <c r="T175" s="119"/>
      <c r="U175" s="119"/>
      <c r="V175" s="119"/>
      <c r="W175" s="119"/>
      <c r="X175" s="1"/>
      <c r="BB175" s="2" t="str">
        <v>Quarter 1</v>
      </c>
    </row>
    <row r="176" spans="1:159" ht="31.4" customHeight="1" x14ac:dyDescent="0.35">
      <c r="A176" s="118">
        <v>175</v>
      </c>
      <c r="B176" s="119" t="s">
        <v>6</v>
      </c>
      <c r="C176" s="119" t="s">
        <v>328</v>
      </c>
      <c r="D176" s="120">
        <v>46171</v>
      </c>
      <c r="E176" s="121">
        <f>IF($D176="","",WORKDAY($D176,1,$Y$33:$Y$47))</f>
        <v>46174</v>
      </c>
      <c r="F176" s="121">
        <f>IF($D176="","",WORKDAY($D176,10,$Y$33:$Y$47))</f>
        <v>46185</v>
      </c>
      <c r="G176" s="121">
        <f>IF($D176="","",WORKDAY($D176,20,$Y$33:$Y$47))</f>
        <v>46199</v>
      </c>
      <c r="H176" s="120" t="str">
        <f t="shared" si="5"/>
        <v>May</v>
      </c>
      <c r="I176" s="120" t="s">
        <v>2</v>
      </c>
      <c r="J176" s="120"/>
      <c r="K176" s="120" t="s">
        <v>9</v>
      </c>
      <c r="L176" s="122">
        <v>46174</v>
      </c>
      <c r="M176" s="123">
        <f>IF($L176="","",NETWORKDAYS($D176,$L176,$Y$33:$Y$47)-1)</f>
        <v>1</v>
      </c>
      <c r="N176" s="124" t="str">
        <f t="shared" si="6"/>
        <v>Yes</v>
      </c>
      <c r="O176" s="122"/>
      <c r="P176" s="122"/>
      <c r="Q176" s="122" t="s">
        <v>42</v>
      </c>
      <c r="R176" s="122"/>
      <c r="S176" s="119" t="s">
        <v>44</v>
      </c>
      <c r="T176" s="119"/>
      <c r="U176" s="119" t="s">
        <v>58</v>
      </c>
      <c r="V176" s="119" t="s">
        <v>122</v>
      </c>
      <c r="W176" s="119"/>
      <c r="X176" s="1"/>
      <c r="BB176" s="2" t="str">
        <v>Quarter 1</v>
      </c>
    </row>
    <row r="177" spans="1:54" ht="31.4" customHeight="1" x14ac:dyDescent="0.35">
      <c r="A177" s="118">
        <v>176</v>
      </c>
      <c r="B177" s="119" t="s">
        <v>49</v>
      </c>
      <c r="C177" s="119" t="s">
        <v>329</v>
      </c>
      <c r="D177" s="120">
        <v>46171</v>
      </c>
      <c r="E177" s="121">
        <f>IF($D177="","",WORKDAY($D177,1,$Y$33:$Y$47))</f>
        <v>46174</v>
      </c>
      <c r="F177" s="121">
        <f>IF($D177="","",WORKDAY($D177,10,$Y$33:$Y$47))</f>
        <v>46185</v>
      </c>
      <c r="G177" s="121">
        <f>IF($D177="","",WORKDAY($D177,20,$Y$33:$Y$47))</f>
        <v>46199</v>
      </c>
      <c r="H177" s="120" t="str">
        <f t="shared" si="5"/>
        <v>May</v>
      </c>
      <c r="I177" s="120" t="s">
        <v>3</v>
      </c>
      <c r="J177" s="120"/>
      <c r="K177" s="120" t="s">
        <v>16</v>
      </c>
      <c r="L177" s="122">
        <v>46176</v>
      </c>
      <c r="M177" s="123">
        <f>IF($L177="","",NETWORKDAYS($D177,$L177,$Y$33:$Y$47)-1)</f>
        <v>3</v>
      </c>
      <c r="N177" s="124" t="str">
        <f t="shared" si="6"/>
        <v>Yes</v>
      </c>
      <c r="O177" s="122"/>
      <c r="P177" s="122"/>
      <c r="Q177" s="122" t="s">
        <v>42</v>
      </c>
      <c r="R177" s="122"/>
      <c r="S177" s="119" t="s">
        <v>44</v>
      </c>
      <c r="T177" s="119"/>
      <c r="U177" s="119"/>
      <c r="V177" s="119"/>
      <c r="W177" s="119"/>
      <c r="X177" s="1"/>
      <c r="BB177" s="2" t="str">
        <v>Quarter 1</v>
      </c>
    </row>
    <row r="178" spans="1:54" ht="31.4" customHeight="1" x14ac:dyDescent="0.35">
      <c r="A178" s="118">
        <v>177</v>
      </c>
      <c r="B178" s="119" t="s">
        <v>6</v>
      </c>
      <c r="C178" s="119" t="s">
        <v>330</v>
      </c>
      <c r="D178" s="120">
        <v>46171</v>
      </c>
      <c r="E178" s="121">
        <f>IF($D178="","",WORKDAY($D178,1,$Y$33:$Y$47))</f>
        <v>46174</v>
      </c>
      <c r="F178" s="121">
        <f>IF($D178="","",WORKDAY($D178,10,$Y$33:$Y$47))</f>
        <v>46185</v>
      </c>
      <c r="G178" s="121">
        <f>IF($D178="","",WORKDAY($D178,20,$Y$33:$Y$47))</f>
        <v>46199</v>
      </c>
      <c r="H178" s="120" t="str">
        <f t="shared" si="5"/>
        <v>May</v>
      </c>
      <c r="I178" s="120" t="s">
        <v>2</v>
      </c>
      <c r="J178" s="120"/>
      <c r="K178" s="120" t="s">
        <v>10</v>
      </c>
      <c r="L178" s="122">
        <v>46203</v>
      </c>
      <c r="M178" s="123">
        <f>IF($L178="","",NETWORKDAYS($D178,$L178,$Y$33:$Y$47)-1)</f>
        <v>22</v>
      </c>
      <c r="N178" s="124" t="str">
        <f t="shared" si="6"/>
        <v>No</v>
      </c>
      <c r="O178" s="122"/>
      <c r="P178" s="122"/>
      <c r="Q178" s="122" t="s">
        <v>42</v>
      </c>
      <c r="R178" s="122"/>
      <c r="S178" s="119" t="s">
        <v>44</v>
      </c>
      <c r="T178" s="119"/>
      <c r="U178" s="119"/>
      <c r="V178" s="119"/>
      <c r="W178" s="119"/>
      <c r="X178" s="1"/>
      <c r="BB178" s="2" t="str">
        <v>Quarter 1</v>
      </c>
    </row>
    <row r="179" spans="1:54" ht="31.4" customHeight="1" x14ac:dyDescent="0.35">
      <c r="A179" s="118">
        <v>178</v>
      </c>
      <c r="B179" s="119" t="s">
        <v>6</v>
      </c>
      <c r="C179" s="119" t="s">
        <v>331</v>
      </c>
      <c r="D179" s="120">
        <v>46171</v>
      </c>
      <c r="E179" s="121">
        <f>IF($D179="","",WORKDAY($D179,1,$Y$33:$Y$47))</f>
        <v>46174</v>
      </c>
      <c r="F179" s="121">
        <f>IF($D179="","",WORKDAY($D179,10,$Y$33:$Y$47))</f>
        <v>46185</v>
      </c>
      <c r="G179" s="121">
        <f>IF($D179="","",WORKDAY($D179,20,$Y$33:$Y$47))</f>
        <v>46199</v>
      </c>
      <c r="H179" s="120" t="str">
        <f t="shared" si="5"/>
        <v>May</v>
      </c>
      <c r="I179" s="120" t="s">
        <v>3</v>
      </c>
      <c r="J179" s="120"/>
      <c r="K179" s="120" t="s">
        <v>15</v>
      </c>
      <c r="L179" s="122">
        <v>46219</v>
      </c>
      <c r="M179" s="123">
        <f>IF($L179="","",NETWORKDAYS($D179,$L179,$Y$33:$Y$47)-1)</f>
        <v>34</v>
      </c>
      <c r="N179" s="124" t="str">
        <f t="shared" si="6"/>
        <v>No</v>
      </c>
      <c r="O179" s="122"/>
      <c r="P179" s="122"/>
      <c r="Q179" s="122" t="s">
        <v>42</v>
      </c>
      <c r="R179" s="122"/>
      <c r="S179" s="119" t="s">
        <v>44</v>
      </c>
      <c r="T179" s="119"/>
      <c r="U179" s="119"/>
      <c r="V179" s="119" t="s">
        <v>122</v>
      </c>
      <c r="W179" s="119"/>
      <c r="X179" s="1"/>
      <c r="BB179" s="2" t="str">
        <v>Quarter 1</v>
      </c>
    </row>
    <row r="180" spans="1:54" ht="31.4" customHeight="1" x14ac:dyDescent="0.35">
      <c r="A180" s="118">
        <v>179</v>
      </c>
      <c r="B180" s="119" t="s">
        <v>6</v>
      </c>
      <c r="C180" s="119" t="s">
        <v>332</v>
      </c>
      <c r="D180" s="120">
        <v>46171</v>
      </c>
      <c r="E180" s="121">
        <f>IF($D180="","",WORKDAY($D180,1,$Y$33:$Y$47))</f>
        <v>46174</v>
      </c>
      <c r="F180" s="121">
        <f>IF($D180="","",WORKDAY($D180,10,$Y$33:$Y$47))</f>
        <v>46185</v>
      </c>
      <c r="G180" s="121">
        <f>IF($D180="","",WORKDAY($D180,20,$Y$33:$Y$47))</f>
        <v>46199</v>
      </c>
      <c r="H180" s="120" t="str">
        <f t="shared" si="5"/>
        <v>May</v>
      </c>
      <c r="I180" s="120" t="s">
        <v>4</v>
      </c>
      <c r="J180" s="120"/>
      <c r="K180" s="120" t="s">
        <v>12</v>
      </c>
      <c r="L180" s="122">
        <v>46174</v>
      </c>
      <c r="M180" s="123">
        <f>IF($L180="","",NETWORKDAYS($D180,$L180,$Y$33:$Y$47)-1)</f>
        <v>1</v>
      </c>
      <c r="N180" s="124" t="str">
        <f t="shared" si="6"/>
        <v>Yes</v>
      </c>
      <c r="O180" s="122"/>
      <c r="P180" s="122"/>
      <c r="Q180" s="122" t="s">
        <v>42</v>
      </c>
      <c r="R180" s="122"/>
      <c r="S180" s="119" t="s">
        <v>44</v>
      </c>
      <c r="T180" s="119"/>
      <c r="U180" s="119"/>
      <c r="V180" s="119"/>
      <c r="W180" s="119"/>
      <c r="X180" s="1"/>
      <c r="BB180" s="2" t="str">
        <v>Quarter 1</v>
      </c>
    </row>
    <row r="181" spans="1:54" ht="31.4" customHeight="1" x14ac:dyDescent="0.35">
      <c r="A181" s="118">
        <v>180</v>
      </c>
      <c r="B181" s="119" t="s">
        <v>6</v>
      </c>
      <c r="C181" s="119" t="s">
        <v>333</v>
      </c>
      <c r="D181" s="120">
        <v>46172</v>
      </c>
      <c r="E181" s="121">
        <f>IF($D181="","",WORKDAY($D181,1,$Y$33:$Y$47))</f>
        <v>46174</v>
      </c>
      <c r="F181" s="121">
        <f>IF($D181="","",WORKDAY($D181,10,$Y$33:$Y$47))</f>
        <v>46185</v>
      </c>
      <c r="G181" s="121">
        <f>IF($D181="","",WORKDAY($D181,20,$Y$33:$Y$47))</f>
        <v>46199</v>
      </c>
      <c r="H181" s="120" t="str">
        <f t="shared" si="5"/>
        <v>May</v>
      </c>
      <c r="I181" s="120" t="s">
        <v>3</v>
      </c>
      <c r="J181" s="120"/>
      <c r="K181" s="120" t="s">
        <v>15</v>
      </c>
      <c r="L181" s="122">
        <v>46191</v>
      </c>
      <c r="M181" s="123">
        <f>IF($L181="","",NETWORKDAYS($D181,$L181,$Y$33:$Y$47)-1)</f>
        <v>13</v>
      </c>
      <c r="N181" s="124" t="str">
        <f t="shared" si="6"/>
        <v>Yes</v>
      </c>
      <c r="O181" s="122"/>
      <c r="P181" s="122"/>
      <c r="Q181" s="122" t="s">
        <v>42</v>
      </c>
      <c r="R181" s="122"/>
      <c r="S181" s="119" t="s">
        <v>44</v>
      </c>
      <c r="T181" s="119"/>
      <c r="U181" s="119" t="s">
        <v>58</v>
      </c>
      <c r="V181" s="119" t="s">
        <v>122</v>
      </c>
      <c r="W181" s="119"/>
      <c r="X181" s="1"/>
      <c r="BB181" s="2" t="str">
        <v>Quarter 1</v>
      </c>
    </row>
    <row r="182" spans="1:54" ht="31.4" customHeight="1" x14ac:dyDescent="0.35">
      <c r="A182" s="118">
        <v>181</v>
      </c>
      <c r="B182" s="119" t="s">
        <v>49</v>
      </c>
      <c r="C182" s="119" t="s">
        <v>334</v>
      </c>
      <c r="D182" s="120">
        <v>46172</v>
      </c>
      <c r="E182" s="121">
        <f>IF($D182="","",WORKDAY($D182,1,$Y$33:$Y$47))</f>
        <v>46174</v>
      </c>
      <c r="F182" s="121">
        <f>IF($D182="","",WORKDAY($D182,10,$Y$33:$Y$47))</f>
        <v>46185</v>
      </c>
      <c r="G182" s="121">
        <f>IF($D182="","",WORKDAY($D182,20,$Y$33:$Y$47))</f>
        <v>46199</v>
      </c>
      <c r="H182" s="120" t="str">
        <f t="shared" si="5"/>
        <v>May</v>
      </c>
      <c r="I182" s="120" t="s">
        <v>0</v>
      </c>
      <c r="J182" s="120"/>
      <c r="K182" s="120" t="s">
        <v>7</v>
      </c>
      <c r="L182" s="122">
        <v>46203</v>
      </c>
      <c r="M182" s="123">
        <f>IF($L182="","",NETWORKDAYS($D182,$L182,$Y$33:$Y$47)-1)</f>
        <v>21</v>
      </c>
      <c r="N182" s="124" t="str">
        <f t="shared" si="6"/>
        <v>No</v>
      </c>
      <c r="O182" s="122"/>
      <c r="P182" s="122"/>
      <c r="Q182" s="122" t="s">
        <v>42</v>
      </c>
      <c r="R182" s="122"/>
      <c r="S182" s="119" t="s">
        <v>44</v>
      </c>
      <c r="T182" s="119"/>
      <c r="U182" s="119"/>
      <c r="V182" s="119" t="s">
        <v>122</v>
      </c>
      <c r="W182" s="119"/>
      <c r="X182" s="1"/>
      <c r="BB182" s="2" t="str">
        <v>Quarter 1</v>
      </c>
    </row>
    <row r="183" spans="1:54" ht="31.4" customHeight="1" x14ac:dyDescent="0.35">
      <c r="A183" s="118">
        <v>182</v>
      </c>
      <c r="B183" s="119" t="s">
        <v>6</v>
      </c>
      <c r="C183" s="119" t="s">
        <v>335</v>
      </c>
      <c r="D183" s="120">
        <v>46173</v>
      </c>
      <c r="E183" s="121">
        <f>IF($D183="","",WORKDAY($D183,1,$Y$33:$Y$47))</f>
        <v>46174</v>
      </c>
      <c r="F183" s="121">
        <f>IF($D183="","",WORKDAY($D183,10,$Y$33:$Y$47))</f>
        <v>46185</v>
      </c>
      <c r="G183" s="121">
        <f>IF($D183="","",WORKDAY($D183,20,$Y$33:$Y$47))</f>
        <v>46199</v>
      </c>
      <c r="H183" s="120" t="str">
        <f t="shared" si="5"/>
        <v>May</v>
      </c>
      <c r="I183" s="120" t="s">
        <v>3</v>
      </c>
      <c r="J183" s="120"/>
      <c r="K183" s="120" t="s">
        <v>15</v>
      </c>
      <c r="L183" s="122">
        <v>46181</v>
      </c>
      <c r="M183" s="123">
        <f>IF($L183="","",NETWORKDAYS($D183,$L183,$Y$33:$Y$47)-1)</f>
        <v>5</v>
      </c>
      <c r="N183" s="124" t="str">
        <f t="shared" si="6"/>
        <v>Yes</v>
      </c>
      <c r="O183" s="122"/>
      <c r="P183" s="122"/>
      <c r="Q183" s="122" t="s">
        <v>42</v>
      </c>
      <c r="R183" s="122"/>
      <c r="S183" s="119" t="s">
        <v>44</v>
      </c>
      <c r="T183" s="119"/>
      <c r="U183" s="119"/>
      <c r="V183" s="119" t="s">
        <v>122</v>
      </c>
      <c r="W183" s="119"/>
      <c r="X183" s="1"/>
      <c r="BB183" s="2" t="str">
        <v>Quarter 1</v>
      </c>
    </row>
    <row r="184" spans="1:54" ht="31.4" customHeight="1" x14ac:dyDescent="0.35">
      <c r="A184" s="118">
        <v>183</v>
      </c>
      <c r="B184" s="119" t="s">
        <v>6</v>
      </c>
      <c r="C184" s="119" t="s">
        <v>336</v>
      </c>
      <c r="D184" s="120">
        <v>46174</v>
      </c>
      <c r="E184" s="121">
        <f>IF($D184="","",WORKDAY($D184,1,$Y$33:$Y$47))</f>
        <v>46175</v>
      </c>
      <c r="F184" s="121">
        <f>IF($D184="","",WORKDAY($D184,10,$Y$33:$Y$47))</f>
        <v>46188</v>
      </c>
      <c r="G184" s="121">
        <f>IF($D184="","",WORKDAY($D184,20,$Y$33:$Y$47))</f>
        <v>46202</v>
      </c>
      <c r="H184" s="120" t="str">
        <f t="shared" si="5"/>
        <v>Jun</v>
      </c>
      <c r="I184" s="120" t="s">
        <v>4</v>
      </c>
      <c r="J184" s="120"/>
      <c r="K184" s="120" t="s">
        <v>12</v>
      </c>
      <c r="L184" s="122">
        <v>46185</v>
      </c>
      <c r="M184" s="123">
        <f>IF($L184="","",NETWORKDAYS($D184,$L184,$Y$33:$Y$47)-1)</f>
        <v>9</v>
      </c>
      <c r="N184" s="124" t="str">
        <f t="shared" si="6"/>
        <v>Yes</v>
      </c>
      <c r="O184" s="122"/>
      <c r="P184" s="122"/>
      <c r="Q184" s="122" t="s">
        <v>42</v>
      </c>
      <c r="R184" s="122"/>
      <c r="S184" s="119" t="s">
        <v>52</v>
      </c>
      <c r="T184" s="119"/>
      <c r="U184" s="119" t="s">
        <v>45</v>
      </c>
      <c r="V184" s="119"/>
      <c r="W184" s="119"/>
      <c r="X184" s="1"/>
      <c r="BB184" s="2" t="str">
        <v>Quarter 1</v>
      </c>
    </row>
    <row r="185" spans="1:54" ht="31.4" customHeight="1" x14ac:dyDescent="0.35">
      <c r="A185" s="118">
        <v>184</v>
      </c>
      <c r="B185" s="119" t="s">
        <v>49</v>
      </c>
      <c r="C185" s="119" t="s">
        <v>337</v>
      </c>
      <c r="D185" s="120">
        <v>46174</v>
      </c>
      <c r="E185" s="121">
        <f>IF($D185="","",WORKDAY($D185,1,$Y$33:$Y$47))</f>
        <v>46175</v>
      </c>
      <c r="F185" s="121">
        <f>IF($D185="","",WORKDAY($D185,10,$Y$33:$Y$47))</f>
        <v>46188</v>
      </c>
      <c r="G185" s="121">
        <f>IF($D185="","",WORKDAY($D185,20,$Y$33:$Y$47))</f>
        <v>46202</v>
      </c>
      <c r="H185" s="120" t="str">
        <f t="shared" si="5"/>
        <v>Jun</v>
      </c>
      <c r="I185" s="120" t="s">
        <v>4</v>
      </c>
      <c r="J185" s="120"/>
      <c r="K185" s="120" t="s">
        <v>12</v>
      </c>
      <c r="L185" s="122">
        <v>46174</v>
      </c>
      <c r="M185" s="123">
        <f>IF($L185="","",NETWORKDAYS($D185,$L185,$Y$33:$Y$47)-1)</f>
        <v>0</v>
      </c>
      <c r="N185" s="124" t="str">
        <f t="shared" si="6"/>
        <v>Yes</v>
      </c>
      <c r="O185" s="122"/>
      <c r="P185" s="122"/>
      <c r="Q185" s="122" t="s">
        <v>42</v>
      </c>
      <c r="R185" s="122"/>
      <c r="S185" s="119" t="s">
        <v>44</v>
      </c>
      <c r="T185" s="119"/>
      <c r="U185" s="119"/>
      <c r="V185" s="119"/>
      <c r="W185" s="119"/>
      <c r="X185" s="1"/>
      <c r="BB185" s="2" t="str">
        <v>Quarter 1</v>
      </c>
    </row>
    <row r="186" spans="1:54" ht="31.4" customHeight="1" x14ac:dyDescent="0.35">
      <c r="A186" s="118">
        <v>185</v>
      </c>
      <c r="B186" s="119" t="s">
        <v>6</v>
      </c>
      <c r="C186" s="119" t="s">
        <v>333</v>
      </c>
      <c r="D186" s="120">
        <v>46175</v>
      </c>
      <c r="E186" s="121">
        <f>IF($D186="","",WORKDAY($D186,1,$Y$33:$Y$47))</f>
        <v>46176</v>
      </c>
      <c r="F186" s="121">
        <f>IF($D186="","",WORKDAY($D186,10,$Y$33:$Y$47))</f>
        <v>46189</v>
      </c>
      <c r="G186" s="121">
        <f>IF($D186="","",WORKDAY($D186,20,$Y$33:$Y$47))</f>
        <v>46203</v>
      </c>
      <c r="H186" s="120" t="str">
        <f t="shared" si="5"/>
        <v>Jun</v>
      </c>
      <c r="I186" s="120" t="s">
        <v>3</v>
      </c>
      <c r="J186" s="120"/>
      <c r="K186" s="120" t="s">
        <v>15</v>
      </c>
      <c r="L186" s="122">
        <v>46191</v>
      </c>
      <c r="M186" s="123">
        <f>IF($L186="","",NETWORKDAYS($D186,$L186,$Y$33:$Y$47)-1)</f>
        <v>12</v>
      </c>
      <c r="N186" s="124" t="str">
        <f t="shared" si="6"/>
        <v>Yes</v>
      </c>
      <c r="O186" s="122"/>
      <c r="P186" s="122"/>
      <c r="Q186" s="122" t="s">
        <v>42</v>
      </c>
      <c r="R186" s="122"/>
      <c r="S186" s="119" t="s">
        <v>44</v>
      </c>
      <c r="T186" s="119"/>
      <c r="U186" s="119" t="s">
        <v>58</v>
      </c>
      <c r="V186" s="119" t="s">
        <v>122</v>
      </c>
      <c r="W186" s="119"/>
      <c r="X186" s="1"/>
      <c r="BB186" s="2" t="str">
        <v>Quarter 1</v>
      </c>
    </row>
    <row r="187" spans="1:54" ht="31.4" customHeight="1" x14ac:dyDescent="0.35">
      <c r="A187" s="118">
        <v>186</v>
      </c>
      <c r="B187" s="119" t="s">
        <v>6</v>
      </c>
      <c r="C187" s="119" t="s">
        <v>338</v>
      </c>
      <c r="D187" s="120">
        <v>46175</v>
      </c>
      <c r="E187" s="121">
        <f>IF($D187="","",WORKDAY($D187,1,$Y$33:$Y$47))</f>
        <v>46176</v>
      </c>
      <c r="F187" s="121">
        <f>IF($D187="","",WORKDAY($D187,10,$Y$33:$Y$47))</f>
        <v>46189</v>
      </c>
      <c r="G187" s="121">
        <f>IF($D187="","",WORKDAY($D187,20,$Y$33:$Y$47))</f>
        <v>46203</v>
      </c>
      <c r="H187" s="120" t="str">
        <f t="shared" si="5"/>
        <v>Jun</v>
      </c>
      <c r="I187" s="120" t="s">
        <v>4</v>
      </c>
      <c r="J187" s="120"/>
      <c r="K187" s="120" t="s">
        <v>12</v>
      </c>
      <c r="L187" s="122"/>
      <c r="M187" s="123" t="str">
        <f>IF($L187="","",NETWORKDAYS($D187,$L187,$Y$33:$Y$47)-1)</f>
        <v/>
      </c>
      <c r="N187" s="124" t="str">
        <f t="shared" si="6"/>
        <v/>
      </c>
      <c r="O187" s="122"/>
      <c r="P187" s="122"/>
      <c r="Q187" s="122" t="s">
        <v>51</v>
      </c>
      <c r="R187" s="122"/>
      <c r="S187" s="119"/>
      <c r="T187" s="119"/>
      <c r="U187" s="119"/>
      <c r="V187" s="119"/>
      <c r="W187" s="119"/>
      <c r="X187" s="1"/>
      <c r="BB187" s="2" t="str">
        <v>Quarter 1</v>
      </c>
    </row>
    <row r="188" spans="1:54" ht="31.4" customHeight="1" x14ac:dyDescent="0.35">
      <c r="A188" s="118">
        <v>187</v>
      </c>
      <c r="B188" s="119" t="s">
        <v>6</v>
      </c>
      <c r="C188" s="119" t="s">
        <v>314</v>
      </c>
      <c r="D188" s="120">
        <v>46175</v>
      </c>
      <c r="E188" s="121">
        <f>IF($D188="","",WORKDAY($D188,1,$Y$33:$Y$47))</f>
        <v>46176</v>
      </c>
      <c r="F188" s="121">
        <f>IF($D188="","",WORKDAY($D188,10,$Y$33:$Y$47))</f>
        <v>46189</v>
      </c>
      <c r="G188" s="121">
        <f>IF($D188="","",WORKDAY($D188,20,$Y$33:$Y$47))</f>
        <v>46203</v>
      </c>
      <c r="H188" s="120" t="str">
        <f t="shared" si="5"/>
        <v>Jun</v>
      </c>
      <c r="I188" s="120" t="s">
        <v>3</v>
      </c>
      <c r="J188" s="120"/>
      <c r="K188" s="120" t="s">
        <v>16</v>
      </c>
      <c r="L188" s="122">
        <v>46189</v>
      </c>
      <c r="M188" s="123">
        <f>IF($L188="","",NETWORKDAYS($D188,$L188,$Y$33:$Y$47)-1)</f>
        <v>10</v>
      </c>
      <c r="N188" s="124" t="str">
        <f t="shared" si="6"/>
        <v>Yes</v>
      </c>
      <c r="O188" s="122"/>
      <c r="P188" s="122"/>
      <c r="Q188" s="122" t="s">
        <v>42</v>
      </c>
      <c r="R188" s="122"/>
      <c r="S188" s="119" t="s">
        <v>52</v>
      </c>
      <c r="T188" s="119"/>
      <c r="U188" s="119" t="s">
        <v>129</v>
      </c>
      <c r="V188" s="119" t="s">
        <v>122</v>
      </c>
      <c r="W188" s="119"/>
      <c r="X188" s="1"/>
      <c r="BB188" s="2" t="str">
        <v>Quarter 1</v>
      </c>
    </row>
    <row r="189" spans="1:54" ht="31.4" customHeight="1" x14ac:dyDescent="0.35">
      <c r="A189" s="118">
        <v>188</v>
      </c>
      <c r="B189" s="119" t="s">
        <v>6</v>
      </c>
      <c r="C189" s="119" t="s">
        <v>333</v>
      </c>
      <c r="D189" s="120">
        <v>46175</v>
      </c>
      <c r="E189" s="121">
        <f>IF($D189="","",WORKDAY($D189,1,$Y$33:$Y$47))</f>
        <v>46176</v>
      </c>
      <c r="F189" s="121">
        <f>IF($D189="","",WORKDAY($D189,10,$Y$33:$Y$47))</f>
        <v>46189</v>
      </c>
      <c r="G189" s="121">
        <f>IF($D189="","",WORKDAY($D189,20,$Y$33:$Y$47))</f>
        <v>46203</v>
      </c>
      <c r="H189" s="120" t="str">
        <f t="shared" si="5"/>
        <v>Jun</v>
      </c>
      <c r="I189" s="120" t="s">
        <v>3</v>
      </c>
      <c r="J189" s="120"/>
      <c r="K189" s="120" t="s">
        <v>15</v>
      </c>
      <c r="L189" s="122">
        <v>46191</v>
      </c>
      <c r="M189" s="123">
        <f>IF($L189="","",NETWORKDAYS($D189,$L189,$Y$33:$Y$47)-1)</f>
        <v>12</v>
      </c>
      <c r="N189" s="124" t="str">
        <f t="shared" si="6"/>
        <v>Yes</v>
      </c>
      <c r="O189" s="122"/>
      <c r="P189" s="122"/>
      <c r="Q189" s="122" t="s">
        <v>42</v>
      </c>
      <c r="R189" s="122"/>
      <c r="S189" s="119" t="s">
        <v>44</v>
      </c>
      <c r="T189" s="119"/>
      <c r="U189" s="119" t="s">
        <v>58</v>
      </c>
      <c r="V189" s="119" t="s">
        <v>122</v>
      </c>
      <c r="W189" s="119"/>
      <c r="X189" s="1"/>
      <c r="BB189" s="2" t="str">
        <v>Quarter 1</v>
      </c>
    </row>
    <row r="190" spans="1:54" ht="31.4" customHeight="1" x14ac:dyDescent="0.35">
      <c r="A190" s="118">
        <v>189</v>
      </c>
      <c r="B190" s="119" t="s">
        <v>339</v>
      </c>
      <c r="C190" s="119" t="s">
        <v>340</v>
      </c>
      <c r="D190" s="120">
        <v>46175</v>
      </c>
      <c r="E190" s="121">
        <f>IF($D190="","",WORKDAY($D190,1,$Y$33:$Y$47))</f>
        <v>46176</v>
      </c>
      <c r="F190" s="121">
        <f>IF($D190="","",WORKDAY($D190,10,$Y$33:$Y$47))</f>
        <v>46189</v>
      </c>
      <c r="G190" s="121">
        <f>IF($D190="","",WORKDAY($D190,20,$Y$33:$Y$47))</f>
        <v>46203</v>
      </c>
      <c r="H190" s="120" t="str">
        <f t="shared" si="5"/>
        <v>Jun</v>
      </c>
      <c r="I190" s="120" t="s">
        <v>3</v>
      </c>
      <c r="J190" s="120"/>
      <c r="K190" s="120" t="s">
        <v>16</v>
      </c>
      <c r="L190" s="122">
        <v>46176</v>
      </c>
      <c r="M190" s="123">
        <f>IF($L190="","",NETWORKDAYS($D190,$L190,$Y$33:$Y$47)-1)</f>
        <v>1</v>
      </c>
      <c r="N190" s="124" t="str">
        <f t="shared" si="6"/>
        <v>Yes</v>
      </c>
      <c r="O190" s="122"/>
      <c r="P190" s="122"/>
      <c r="Q190" s="122" t="s">
        <v>42</v>
      </c>
      <c r="R190" s="122"/>
      <c r="S190" s="119" t="s">
        <v>52</v>
      </c>
      <c r="T190" s="119"/>
      <c r="U190" s="119" t="s">
        <v>63</v>
      </c>
      <c r="V190" s="119"/>
      <c r="W190" s="119" t="s">
        <v>187</v>
      </c>
      <c r="X190" s="1"/>
      <c r="BB190" s="2" t="str">
        <v>Quarter 1</v>
      </c>
    </row>
    <row r="191" spans="1:54" ht="31.4" customHeight="1" x14ac:dyDescent="0.35">
      <c r="A191" s="118">
        <v>190</v>
      </c>
      <c r="B191" s="119" t="s">
        <v>148</v>
      </c>
      <c r="C191" s="119" t="s">
        <v>341</v>
      </c>
      <c r="D191" s="120">
        <v>46175</v>
      </c>
      <c r="E191" s="121">
        <f>IF($D191="","",WORKDAY($D191,1,$Y$33:$Y$47))</f>
        <v>46176</v>
      </c>
      <c r="F191" s="121">
        <f>IF($D191="","",WORKDAY($D191,10,$Y$33:$Y$47))</f>
        <v>46189</v>
      </c>
      <c r="G191" s="121">
        <f>IF($D191="","",WORKDAY($D191,20,$Y$33:$Y$47))</f>
        <v>46203</v>
      </c>
      <c r="H191" s="120" t="str">
        <f t="shared" si="5"/>
        <v>Jun</v>
      </c>
      <c r="I191" s="120" t="s">
        <v>3</v>
      </c>
      <c r="J191" s="120"/>
      <c r="K191" s="120" t="s">
        <v>15</v>
      </c>
      <c r="L191" s="122">
        <v>46198</v>
      </c>
      <c r="M191" s="123">
        <f>IF($L191="","",NETWORKDAYS($D191,$L191,$Y$33:$Y$47)-1)</f>
        <v>17</v>
      </c>
      <c r="N191" s="124" t="str">
        <f t="shared" si="6"/>
        <v>Yes</v>
      </c>
      <c r="O191" s="122"/>
      <c r="P191" s="122"/>
      <c r="Q191" s="122" t="s">
        <v>42</v>
      </c>
      <c r="R191" s="122"/>
      <c r="S191" s="119" t="s">
        <v>70</v>
      </c>
      <c r="T191" s="119"/>
      <c r="U191" s="119"/>
      <c r="V191" s="119"/>
      <c r="W191" s="119"/>
      <c r="X191" s="4"/>
      <c r="BB191" s="2" t="str">
        <v>Quarter 1</v>
      </c>
    </row>
    <row r="192" spans="1:54" ht="31.4" customHeight="1" x14ac:dyDescent="0.35">
      <c r="A192" s="118">
        <v>191</v>
      </c>
      <c r="B192" s="119" t="s">
        <v>49</v>
      </c>
      <c r="C192" s="119" t="s">
        <v>298</v>
      </c>
      <c r="D192" s="120">
        <v>46176</v>
      </c>
      <c r="E192" s="121">
        <f>IF($D192="","",WORKDAY($D192,1,$Y$33:$Y$47))</f>
        <v>46177</v>
      </c>
      <c r="F192" s="121">
        <f>IF($D192="","",WORKDAY($D192,10,$Y$33:$Y$47))</f>
        <v>46190</v>
      </c>
      <c r="G192" s="121">
        <f>IF($D192="","",WORKDAY($D192,20,$Y$33:$Y$47))</f>
        <v>46204</v>
      </c>
      <c r="H192" s="120" t="str">
        <f t="shared" si="5"/>
        <v>Jun</v>
      </c>
      <c r="I192" s="120" t="s">
        <v>0</v>
      </c>
      <c r="J192" s="120"/>
      <c r="K192" s="120" t="s">
        <v>5</v>
      </c>
      <c r="L192" s="122">
        <v>46195</v>
      </c>
      <c r="M192" s="123">
        <f>IF($L192="","",NETWORKDAYS($D192,$L192,$Y$33:$Y$47)-1)</f>
        <v>13</v>
      </c>
      <c r="N192" s="124" t="str">
        <f t="shared" si="6"/>
        <v>Yes</v>
      </c>
      <c r="O192" s="122"/>
      <c r="P192" s="122"/>
      <c r="Q192" s="122" t="s">
        <v>42</v>
      </c>
      <c r="R192" s="122"/>
      <c r="S192" s="119" t="s">
        <v>44</v>
      </c>
      <c r="T192" s="119"/>
      <c r="U192" s="119" t="s">
        <v>58</v>
      </c>
      <c r="V192" s="119"/>
      <c r="W192" s="119"/>
      <c r="X192" s="1"/>
      <c r="BB192" s="2" t="str">
        <v>Quarter 1</v>
      </c>
    </row>
    <row r="193" spans="1:54" ht="31.4" customHeight="1" x14ac:dyDescent="0.35">
      <c r="A193" s="118">
        <v>192</v>
      </c>
      <c r="B193" s="119" t="s">
        <v>49</v>
      </c>
      <c r="C193" s="119" t="s">
        <v>342</v>
      </c>
      <c r="D193" s="120">
        <v>46176</v>
      </c>
      <c r="E193" s="121">
        <f>IF($D193="","",WORKDAY($D193,1,$Y$33:$Y$47))</f>
        <v>46177</v>
      </c>
      <c r="F193" s="121">
        <f>IF($D193="","",WORKDAY($D193,10,$Y$33:$Y$47))</f>
        <v>46190</v>
      </c>
      <c r="G193" s="121">
        <f>IF($D193="","",WORKDAY($D193,20,$Y$33:$Y$47))</f>
        <v>46204</v>
      </c>
      <c r="H193" s="120" t="str">
        <f t="shared" si="5"/>
        <v>Jun</v>
      </c>
      <c r="I193" s="120" t="s">
        <v>3</v>
      </c>
      <c r="J193" s="120"/>
      <c r="K193" s="120" t="s">
        <v>16</v>
      </c>
      <c r="L193" s="122">
        <v>46181</v>
      </c>
      <c r="M193" s="123">
        <f>IF($L193="","",NETWORKDAYS($D193,$L193,$Y$33:$Y$47)-1)</f>
        <v>3</v>
      </c>
      <c r="N193" s="124" t="str">
        <f t="shared" si="6"/>
        <v>Yes</v>
      </c>
      <c r="O193" s="122"/>
      <c r="P193" s="122"/>
      <c r="Q193" s="122" t="s">
        <v>42</v>
      </c>
      <c r="R193" s="122"/>
      <c r="S193" s="119" t="s">
        <v>52</v>
      </c>
      <c r="T193" s="119"/>
      <c r="U193" s="119" t="s">
        <v>63</v>
      </c>
      <c r="V193" s="119"/>
      <c r="W193" s="119" t="s">
        <v>187</v>
      </c>
      <c r="X193" s="1"/>
      <c r="BB193" s="2" t="str">
        <v>Quarter 1</v>
      </c>
    </row>
    <row r="194" spans="1:54" ht="31.4" customHeight="1" x14ac:dyDescent="0.35">
      <c r="A194" s="118">
        <v>193</v>
      </c>
      <c r="B194" s="119" t="s">
        <v>49</v>
      </c>
      <c r="C194" s="119" t="s">
        <v>343</v>
      </c>
      <c r="D194" s="120">
        <v>46176</v>
      </c>
      <c r="E194" s="121">
        <f>IF($D194="","",WORKDAY($D194,1,$Y$33:$Y$47))</f>
        <v>46177</v>
      </c>
      <c r="F194" s="121">
        <f>IF($D194="","",WORKDAY($D194,10,$Y$33:$Y$47))</f>
        <v>46190</v>
      </c>
      <c r="G194" s="121">
        <f>IF($D194="","",WORKDAY($D194,20,$Y$33:$Y$47))</f>
        <v>46204</v>
      </c>
      <c r="H194" s="120" t="str">
        <f t="shared" ref="H194:H257" si="7">IF(ISBLANK(D194),"",TEXT(D194,"mmm"))</f>
        <v>Jun</v>
      </c>
      <c r="I194" s="120" t="s">
        <v>0</v>
      </c>
      <c r="J194" s="120"/>
      <c r="K194" s="120" t="s">
        <v>7</v>
      </c>
      <c r="L194" s="122">
        <v>46177</v>
      </c>
      <c r="M194" s="123">
        <f>IF($L194="","",NETWORKDAYS($D194,$L194,$Y$33:$Y$47)-1)</f>
        <v>1</v>
      </c>
      <c r="N194" s="124" t="str">
        <f t="shared" ref="N194:N257" si="8">IF(ISBLANK($L194),"",IF($M194&lt;21,"Yes","No"))</f>
        <v>Yes</v>
      </c>
      <c r="O194" s="122"/>
      <c r="P194" s="122"/>
      <c r="Q194" s="122" t="s">
        <v>42</v>
      </c>
      <c r="R194" s="122"/>
      <c r="S194" s="119" t="s">
        <v>44</v>
      </c>
      <c r="T194" s="119"/>
      <c r="U194" s="119"/>
      <c r="V194" s="119"/>
      <c r="W194" s="119"/>
      <c r="X194" s="1"/>
      <c r="BB194" s="2" t="str">
        <v>Quarter 1</v>
      </c>
    </row>
    <row r="195" spans="1:54" ht="31.4" customHeight="1" x14ac:dyDescent="0.35">
      <c r="A195" s="118">
        <v>194</v>
      </c>
      <c r="B195" s="119" t="s">
        <v>6</v>
      </c>
      <c r="C195" s="119" t="s">
        <v>344</v>
      </c>
      <c r="D195" s="120">
        <v>46176</v>
      </c>
      <c r="E195" s="121">
        <f>IF($D195="","",WORKDAY($D195,1,$Y$33:$Y$47))</f>
        <v>46177</v>
      </c>
      <c r="F195" s="121">
        <f>IF($D195="","",WORKDAY($D195,10,$Y$33:$Y$47))</f>
        <v>46190</v>
      </c>
      <c r="G195" s="121">
        <f>IF($D195="","",WORKDAY($D195,20,$Y$33:$Y$47))</f>
        <v>46204</v>
      </c>
      <c r="H195" s="120" t="str">
        <f t="shared" si="7"/>
        <v>Jun</v>
      </c>
      <c r="I195" s="120" t="s">
        <v>4</v>
      </c>
      <c r="J195" s="120"/>
      <c r="K195" s="120" t="s">
        <v>14</v>
      </c>
      <c r="L195" s="122">
        <v>46181</v>
      </c>
      <c r="M195" s="123">
        <f>IF($L195="","",NETWORKDAYS($D195,$L195,$Y$33:$Y$47)-1)</f>
        <v>3</v>
      </c>
      <c r="N195" s="124" t="str">
        <f t="shared" si="8"/>
        <v>Yes</v>
      </c>
      <c r="O195" s="122"/>
      <c r="P195" s="122"/>
      <c r="Q195" s="122" t="s">
        <v>42</v>
      </c>
      <c r="R195" s="122"/>
      <c r="S195" s="119" t="s">
        <v>44</v>
      </c>
      <c r="T195" s="119"/>
      <c r="U195" s="119" t="s">
        <v>63</v>
      </c>
      <c r="V195" s="119"/>
      <c r="W195" s="119"/>
      <c r="X195" s="1"/>
      <c r="BB195" s="2" t="str">
        <v>Quarter 1</v>
      </c>
    </row>
    <row r="196" spans="1:54" ht="31.4" customHeight="1" x14ac:dyDescent="0.35">
      <c r="A196" s="118">
        <v>195</v>
      </c>
      <c r="B196" s="119" t="s">
        <v>6</v>
      </c>
      <c r="C196" s="119" t="s">
        <v>345</v>
      </c>
      <c r="D196" s="120"/>
      <c r="E196" s="121"/>
      <c r="F196" s="121"/>
      <c r="G196" s="121"/>
      <c r="H196" s="120" t="s">
        <v>592</v>
      </c>
      <c r="I196" s="120" t="s">
        <v>0</v>
      </c>
      <c r="J196" s="120"/>
      <c r="K196" s="120" t="s">
        <v>5</v>
      </c>
      <c r="L196" s="122"/>
      <c r="M196" s="123" t="str">
        <f>IF($L196="","",NETWORKDAYS($D196,$L196,$Y$33:$Y$47)-1)</f>
        <v/>
      </c>
      <c r="N196" s="124" t="str">
        <f t="shared" si="8"/>
        <v/>
      </c>
      <c r="O196" s="122"/>
      <c r="P196" s="122"/>
      <c r="Q196" s="122" t="s">
        <v>62</v>
      </c>
      <c r="R196" s="122"/>
      <c r="S196" s="119" t="s">
        <v>62</v>
      </c>
      <c r="T196" s="119"/>
      <c r="U196" s="119"/>
      <c r="V196" s="119"/>
      <c r="W196" s="119"/>
      <c r="X196" s="1"/>
      <c r="BB196" s="2" t="str">
        <v>Quarter 1</v>
      </c>
    </row>
    <row r="197" spans="1:54" ht="31.4" customHeight="1" x14ac:dyDescent="0.35">
      <c r="A197" s="118">
        <v>196</v>
      </c>
      <c r="B197" s="119" t="s">
        <v>346</v>
      </c>
      <c r="C197" s="119" t="s">
        <v>347</v>
      </c>
      <c r="D197" s="120">
        <v>46177</v>
      </c>
      <c r="E197" s="121">
        <f>IF($D197="","",WORKDAY($D197,1,$Y$33:$Y$47))</f>
        <v>46178</v>
      </c>
      <c r="F197" s="121">
        <f>IF($D197="","",WORKDAY($D197,10,$Y$33:$Y$47))</f>
        <v>46191</v>
      </c>
      <c r="G197" s="121">
        <f>IF($D197="","",WORKDAY($D197,20,$Y$33:$Y$47))</f>
        <v>46205</v>
      </c>
      <c r="H197" s="120" t="str">
        <f t="shared" si="7"/>
        <v>Jun</v>
      </c>
      <c r="I197" s="120" t="s">
        <v>3</v>
      </c>
      <c r="J197" s="120"/>
      <c r="K197" s="120" t="s">
        <v>15</v>
      </c>
      <c r="L197" s="122">
        <v>46191</v>
      </c>
      <c r="M197" s="123">
        <f>IF($L197="","",NETWORKDAYS($D197,$L197,$Y$33:$Y$47)-1)</f>
        <v>10</v>
      </c>
      <c r="N197" s="124" t="str">
        <f t="shared" si="8"/>
        <v>Yes</v>
      </c>
      <c r="O197" s="122"/>
      <c r="P197" s="122"/>
      <c r="Q197" s="122" t="s">
        <v>42</v>
      </c>
      <c r="R197" s="122"/>
      <c r="S197" s="119" t="s">
        <v>44</v>
      </c>
      <c r="T197" s="119"/>
      <c r="U197" s="119"/>
      <c r="V197" s="119" t="s">
        <v>122</v>
      </c>
      <c r="W197" s="119"/>
      <c r="X197" s="1"/>
      <c r="BB197" s="2" t="str">
        <v>Quarter 1</v>
      </c>
    </row>
    <row r="198" spans="1:54" ht="31.4" customHeight="1" x14ac:dyDescent="0.35">
      <c r="A198" s="118">
        <v>197</v>
      </c>
      <c r="B198" s="119" t="s">
        <v>348</v>
      </c>
      <c r="C198" s="119" t="s">
        <v>349</v>
      </c>
      <c r="D198" s="120">
        <v>46194</v>
      </c>
      <c r="E198" s="121">
        <f>IF($D198="","",WORKDAY($D198,1,$Y$33:$Y$47))</f>
        <v>46195</v>
      </c>
      <c r="F198" s="121">
        <f>IF($D198="","",WORKDAY($D198,10,$Y$33:$Y$47))</f>
        <v>46206</v>
      </c>
      <c r="G198" s="121">
        <f>IF($D198="","",WORKDAY($D198,20,$Y$33:$Y$47))</f>
        <v>46220</v>
      </c>
      <c r="H198" s="120" t="str">
        <f t="shared" si="7"/>
        <v>Jun</v>
      </c>
      <c r="I198" s="120" t="s">
        <v>3</v>
      </c>
      <c r="J198" s="120"/>
      <c r="K198" s="120" t="s">
        <v>15</v>
      </c>
      <c r="L198" s="122">
        <v>46196</v>
      </c>
      <c r="M198" s="123">
        <f>IF($L198="","",NETWORKDAYS($D198,$L198,$Y$33:$Y$47)-1)</f>
        <v>1</v>
      </c>
      <c r="N198" s="124" t="str">
        <f t="shared" si="8"/>
        <v>Yes</v>
      </c>
      <c r="O198" s="122"/>
      <c r="P198" s="122"/>
      <c r="Q198" s="122" t="s">
        <v>42</v>
      </c>
      <c r="R198" s="122"/>
      <c r="S198" s="119" t="s">
        <v>44</v>
      </c>
      <c r="T198" s="119"/>
      <c r="U198" s="119"/>
      <c r="V198" s="119"/>
      <c r="W198" s="119"/>
      <c r="X198" s="1"/>
      <c r="BB198" s="2" t="str">
        <v>Quarter 1</v>
      </c>
    </row>
    <row r="199" spans="1:54" ht="31.4" customHeight="1" x14ac:dyDescent="0.35">
      <c r="A199" s="118">
        <v>198</v>
      </c>
      <c r="B199" s="119" t="s">
        <v>682</v>
      </c>
      <c r="C199" s="119" t="s">
        <v>350</v>
      </c>
      <c r="D199" s="120">
        <v>46178</v>
      </c>
      <c r="E199" s="121">
        <f>IF($D199="","",WORKDAY($D199,1,$Y$33:$Y$47))</f>
        <v>46181</v>
      </c>
      <c r="F199" s="121">
        <f>IF($D199="","",WORKDAY($D199,10,$Y$33:$Y$47))</f>
        <v>46192</v>
      </c>
      <c r="G199" s="121">
        <f>IF($D199="","",WORKDAY($D199,20,$Y$33:$Y$47))</f>
        <v>46206</v>
      </c>
      <c r="H199" s="120" t="str">
        <f t="shared" si="7"/>
        <v>Jun</v>
      </c>
      <c r="I199" s="120" t="s">
        <v>2</v>
      </c>
      <c r="J199" s="120"/>
      <c r="K199" s="120" t="s">
        <v>10</v>
      </c>
      <c r="L199" s="122">
        <v>46213</v>
      </c>
      <c r="M199" s="123">
        <f>IF($L199="","",NETWORKDAYS($D199,$L199,$Y$33:$Y$47)-1)</f>
        <v>25</v>
      </c>
      <c r="N199" s="124" t="str">
        <f t="shared" si="8"/>
        <v>No</v>
      </c>
      <c r="O199" s="122"/>
      <c r="P199" s="122"/>
      <c r="Q199" s="122" t="s">
        <v>42</v>
      </c>
      <c r="R199" s="122"/>
      <c r="S199" s="119" t="s">
        <v>44</v>
      </c>
      <c r="T199" s="119"/>
      <c r="U199" s="119"/>
      <c r="V199" s="119"/>
      <c r="W199" s="119"/>
      <c r="X199" s="1"/>
      <c r="BB199" s="2" t="str">
        <v>Quarter 1</v>
      </c>
    </row>
    <row r="200" spans="1:54" ht="31.4" customHeight="1" x14ac:dyDescent="0.35">
      <c r="A200" s="118">
        <v>199</v>
      </c>
      <c r="B200" s="119" t="s">
        <v>49</v>
      </c>
      <c r="C200" s="119" t="s">
        <v>351</v>
      </c>
      <c r="D200" s="120">
        <v>46178</v>
      </c>
      <c r="E200" s="121">
        <f>IF($D200="","",WORKDAY($D200,1,$Y$33:$Y$47))</f>
        <v>46181</v>
      </c>
      <c r="F200" s="121">
        <f>IF($D200="","",WORKDAY($D200,10,$Y$33:$Y$47))</f>
        <v>46192</v>
      </c>
      <c r="G200" s="121">
        <f>IF($D200="","",WORKDAY($D200,20,$Y$33:$Y$47))</f>
        <v>46206</v>
      </c>
      <c r="H200" s="120" t="str">
        <f t="shared" si="7"/>
        <v>Jun</v>
      </c>
      <c r="I200" s="120" t="s">
        <v>4</v>
      </c>
      <c r="J200" s="120"/>
      <c r="K200" s="120" t="s">
        <v>12</v>
      </c>
      <c r="L200" s="122">
        <v>46195</v>
      </c>
      <c r="M200" s="123">
        <f>IF($L200="","",NETWORKDAYS($D200,$L200,$Y$33:$Y$47)-1)</f>
        <v>11</v>
      </c>
      <c r="N200" s="124" t="str">
        <f t="shared" si="8"/>
        <v>Yes</v>
      </c>
      <c r="O200" s="122"/>
      <c r="P200" s="122"/>
      <c r="Q200" s="122" t="s">
        <v>42</v>
      </c>
      <c r="R200" s="122"/>
      <c r="S200" s="119" t="s">
        <v>44</v>
      </c>
      <c r="T200" s="119"/>
      <c r="U200" s="119"/>
      <c r="V200" s="119"/>
      <c r="W200" s="119"/>
      <c r="X200" s="1"/>
      <c r="BB200" s="2" t="str">
        <v>Quarter 1</v>
      </c>
    </row>
    <row r="201" spans="1:54" ht="31.4" customHeight="1" x14ac:dyDescent="0.35">
      <c r="A201" s="118">
        <v>200</v>
      </c>
      <c r="B201" s="119" t="s">
        <v>6</v>
      </c>
      <c r="C201" s="119" t="s">
        <v>352</v>
      </c>
      <c r="D201" s="120">
        <v>46178</v>
      </c>
      <c r="E201" s="121">
        <f>IF($D201="","",WORKDAY($D201,1,$Y$33:$Y$47))</f>
        <v>46181</v>
      </c>
      <c r="F201" s="121">
        <f>IF($D201="","",WORKDAY($D201,10,$Y$33:$Y$47))</f>
        <v>46192</v>
      </c>
      <c r="G201" s="121">
        <f>IF($D201="","",WORKDAY($D201,20,$Y$33:$Y$47))</f>
        <v>46206</v>
      </c>
      <c r="H201" s="120" t="str">
        <f t="shared" si="7"/>
        <v>Jun</v>
      </c>
      <c r="I201" s="120" t="s">
        <v>3</v>
      </c>
      <c r="J201" s="120"/>
      <c r="K201" s="120" t="s">
        <v>16</v>
      </c>
      <c r="L201" s="122">
        <v>46198</v>
      </c>
      <c r="M201" s="123">
        <f>IF($L201="","",NETWORKDAYS($D201,$L201,$Y$33:$Y$47)-1)</f>
        <v>14</v>
      </c>
      <c r="N201" s="124" t="str">
        <f t="shared" si="8"/>
        <v>Yes</v>
      </c>
      <c r="O201" s="122"/>
      <c r="P201" s="122"/>
      <c r="Q201" s="122" t="s">
        <v>42</v>
      </c>
      <c r="R201" s="122"/>
      <c r="S201" s="119" t="s">
        <v>43</v>
      </c>
      <c r="T201" s="119"/>
      <c r="U201" s="119" t="s">
        <v>126</v>
      </c>
      <c r="V201" s="119"/>
      <c r="W201" s="119"/>
      <c r="X201" s="1"/>
      <c r="BB201" s="2" t="str">
        <v>Quarter 1</v>
      </c>
    </row>
    <row r="202" spans="1:54" ht="31.4" customHeight="1" x14ac:dyDescent="0.35">
      <c r="A202" s="118">
        <v>201</v>
      </c>
      <c r="B202" s="132" t="s">
        <v>6</v>
      </c>
      <c r="C202" s="132" t="s">
        <v>353</v>
      </c>
      <c r="D202" s="120">
        <v>46175</v>
      </c>
      <c r="E202" s="121">
        <f>IF($D202="","",WORKDAY($D202,1,$Y$33:$Y$47))</f>
        <v>46176</v>
      </c>
      <c r="F202" s="121">
        <f>IF($D202="","",WORKDAY($D202,10,$Y$33:$Y$47))</f>
        <v>46189</v>
      </c>
      <c r="G202" s="121">
        <f>IF($D202="","",WORKDAY($D202,20,$Y$33:$Y$47))</f>
        <v>46203</v>
      </c>
      <c r="H202" s="120" t="str">
        <f t="shared" si="7"/>
        <v>Jun</v>
      </c>
      <c r="I202" s="120" t="s">
        <v>3</v>
      </c>
      <c r="J202" s="120"/>
      <c r="K202" s="120" t="s">
        <v>15</v>
      </c>
      <c r="L202" s="122">
        <v>46182</v>
      </c>
      <c r="M202" s="123">
        <f>IF($L202="","",NETWORKDAYS($D202,$L202,$Y$33:$Y$47)-1)</f>
        <v>5</v>
      </c>
      <c r="N202" s="124" t="str">
        <f t="shared" si="8"/>
        <v>Yes</v>
      </c>
      <c r="O202" s="122"/>
      <c r="P202" s="122"/>
      <c r="Q202" s="122" t="s">
        <v>42</v>
      </c>
      <c r="R202" s="122"/>
      <c r="S202" s="119" t="s">
        <v>44</v>
      </c>
      <c r="T202" s="119"/>
      <c r="U202" s="119" t="s">
        <v>58</v>
      </c>
      <c r="V202" s="119" t="s">
        <v>122</v>
      </c>
      <c r="W202" s="119"/>
      <c r="X202" s="1"/>
      <c r="BB202" s="2" t="str">
        <v>Quarter 1</v>
      </c>
    </row>
    <row r="203" spans="1:54" ht="31.4" customHeight="1" x14ac:dyDescent="0.35">
      <c r="A203" s="118">
        <v>202</v>
      </c>
      <c r="B203" s="119" t="s">
        <v>6</v>
      </c>
      <c r="C203" s="119" t="s">
        <v>354</v>
      </c>
      <c r="D203" s="120">
        <v>46181</v>
      </c>
      <c r="E203" s="121">
        <f>IF($D203="","",WORKDAY($D203,1,$Y$33:$Y$47))</f>
        <v>46182</v>
      </c>
      <c r="F203" s="121">
        <f>IF($D203="","",WORKDAY($D203,10,$Y$33:$Y$47))</f>
        <v>46195</v>
      </c>
      <c r="G203" s="121">
        <f>IF($D203="","",WORKDAY($D203,20,$Y$33:$Y$47))</f>
        <v>46209</v>
      </c>
      <c r="H203" s="120" t="str">
        <f t="shared" si="7"/>
        <v>Jun</v>
      </c>
      <c r="I203" s="120" t="s">
        <v>3</v>
      </c>
      <c r="J203" s="120"/>
      <c r="K203" s="120" t="s">
        <v>15</v>
      </c>
      <c r="L203" s="122">
        <v>46198</v>
      </c>
      <c r="M203" s="123">
        <f>IF($L203="","",NETWORKDAYS($D203,$L203,$Y$33:$Y$47)-1)</f>
        <v>13</v>
      </c>
      <c r="N203" s="124" t="str">
        <f t="shared" si="8"/>
        <v>Yes</v>
      </c>
      <c r="O203" s="122"/>
      <c r="P203" s="122"/>
      <c r="Q203" s="122" t="s">
        <v>42</v>
      </c>
      <c r="R203" s="122"/>
      <c r="S203" s="119" t="s">
        <v>44</v>
      </c>
      <c r="T203" s="119"/>
      <c r="U203" s="119"/>
      <c r="V203" s="119"/>
      <c r="W203" s="119"/>
      <c r="X203" s="1"/>
      <c r="BB203" s="2" t="str">
        <v>Quarter 1</v>
      </c>
    </row>
    <row r="204" spans="1:54" ht="31.4" customHeight="1" x14ac:dyDescent="0.35">
      <c r="A204" s="118">
        <v>203</v>
      </c>
      <c r="B204" s="119" t="s">
        <v>355</v>
      </c>
      <c r="C204" s="119" t="s">
        <v>356</v>
      </c>
      <c r="D204" s="120">
        <v>46182</v>
      </c>
      <c r="E204" s="121">
        <f>IF($D204="","",WORKDAY($D204,1,$Y$33:$Y$47))</f>
        <v>46183</v>
      </c>
      <c r="F204" s="121">
        <f>IF($D204="","",WORKDAY($D204,10,$Y$33:$Y$47))</f>
        <v>46196</v>
      </c>
      <c r="G204" s="121">
        <f>IF($D204="","",WORKDAY($D204,20,$Y$33:$Y$47))</f>
        <v>46210</v>
      </c>
      <c r="H204" s="120" t="str">
        <f t="shared" si="7"/>
        <v>Jun</v>
      </c>
      <c r="I204" s="120" t="s">
        <v>4</v>
      </c>
      <c r="J204" s="120"/>
      <c r="K204" s="120" t="s">
        <v>11</v>
      </c>
      <c r="L204" s="122">
        <v>46199</v>
      </c>
      <c r="M204" s="123">
        <f>IF($L204="","",NETWORKDAYS($D204,$L204,$Y$33:$Y$47)-1)</f>
        <v>13</v>
      </c>
      <c r="N204" s="124" t="str">
        <f t="shared" si="8"/>
        <v>Yes</v>
      </c>
      <c r="O204" s="122"/>
      <c r="P204" s="122"/>
      <c r="Q204" s="122" t="s">
        <v>42</v>
      </c>
      <c r="R204" s="122"/>
      <c r="S204" s="119" t="s">
        <v>44</v>
      </c>
      <c r="T204" s="119"/>
      <c r="U204" s="119" t="s">
        <v>58</v>
      </c>
      <c r="V204" s="119"/>
      <c r="W204" s="119"/>
      <c r="X204" s="1"/>
      <c r="BB204" s="2" t="str">
        <v>Quarter 1</v>
      </c>
    </row>
    <row r="205" spans="1:54" ht="31.4" customHeight="1" x14ac:dyDescent="0.35">
      <c r="A205" s="118">
        <v>204</v>
      </c>
      <c r="B205" s="119" t="s">
        <v>357</v>
      </c>
      <c r="C205" s="119" t="s">
        <v>358</v>
      </c>
      <c r="D205" s="120">
        <v>46182</v>
      </c>
      <c r="E205" s="121">
        <f>IF($D205="","",WORKDAY($D205,1,$Y$33:$Y$47))</f>
        <v>46183</v>
      </c>
      <c r="F205" s="121">
        <f>IF($D205="","",WORKDAY($D205,10,$Y$33:$Y$47))</f>
        <v>46196</v>
      </c>
      <c r="G205" s="121">
        <f>IF($D205="","",WORKDAY($D205,20,$Y$33:$Y$47))</f>
        <v>46210</v>
      </c>
      <c r="H205" s="120" t="str">
        <f t="shared" si="7"/>
        <v>Jun</v>
      </c>
      <c r="I205" s="120" t="s">
        <v>3</v>
      </c>
      <c r="J205" s="120"/>
      <c r="K205" s="120" t="s">
        <v>16</v>
      </c>
      <c r="L205" s="122">
        <v>46184</v>
      </c>
      <c r="M205" s="123">
        <f>IF($L205="","",NETWORKDAYS($D205,$L205,$Y$33:$Y$47)-1)</f>
        <v>2</v>
      </c>
      <c r="N205" s="124" t="str">
        <f t="shared" si="8"/>
        <v>Yes</v>
      </c>
      <c r="O205" s="122"/>
      <c r="P205" s="122"/>
      <c r="Q205" s="122" t="s">
        <v>42</v>
      </c>
      <c r="R205" s="122"/>
      <c r="S205" s="119" t="s">
        <v>44</v>
      </c>
      <c r="T205" s="119"/>
      <c r="U205" s="119"/>
      <c r="V205" s="119"/>
      <c r="W205" s="119"/>
      <c r="X205" s="1"/>
      <c r="BB205" s="2" t="str">
        <v>Quarter 1</v>
      </c>
    </row>
    <row r="206" spans="1:54" ht="31.4" customHeight="1" x14ac:dyDescent="0.35">
      <c r="A206" s="118">
        <v>205</v>
      </c>
      <c r="B206" s="119" t="s">
        <v>6</v>
      </c>
      <c r="C206" s="119" t="s">
        <v>359</v>
      </c>
      <c r="D206" s="120">
        <v>46182</v>
      </c>
      <c r="E206" s="121">
        <f>IF($D206="","",WORKDAY($D206,1,$Y$33:$Y$47))</f>
        <v>46183</v>
      </c>
      <c r="F206" s="121">
        <f>IF($D206="","",WORKDAY($D206,10,$Y$33:$Y$47))</f>
        <v>46196</v>
      </c>
      <c r="G206" s="121">
        <f>IF($D206="","",WORKDAY($D206,20,$Y$33:$Y$47))</f>
        <v>46210</v>
      </c>
      <c r="H206" s="120" t="str">
        <f t="shared" si="7"/>
        <v>Jun</v>
      </c>
      <c r="I206" s="120" t="s">
        <v>2</v>
      </c>
      <c r="J206" s="120"/>
      <c r="K206" s="120" t="s">
        <v>9</v>
      </c>
      <c r="L206" s="122">
        <v>46196</v>
      </c>
      <c r="M206" s="123">
        <f>IF($L206="","",NETWORKDAYS($D206,$L206,$Y$33:$Y$47)-1)</f>
        <v>10</v>
      </c>
      <c r="N206" s="124" t="str">
        <f t="shared" si="8"/>
        <v>Yes</v>
      </c>
      <c r="O206" s="122"/>
      <c r="P206" s="122"/>
      <c r="Q206" s="122" t="s">
        <v>42</v>
      </c>
      <c r="R206" s="122"/>
      <c r="S206" s="119" t="s">
        <v>44</v>
      </c>
      <c r="T206" s="119"/>
      <c r="U206" s="119"/>
      <c r="V206" s="119" t="s">
        <v>122</v>
      </c>
      <c r="W206" s="119"/>
      <c r="X206" s="1"/>
      <c r="BB206" s="2" t="str">
        <v>Quarter 1</v>
      </c>
    </row>
    <row r="207" spans="1:54" ht="31.4" customHeight="1" x14ac:dyDescent="0.35">
      <c r="A207" s="118">
        <v>206</v>
      </c>
      <c r="B207" s="119" t="s">
        <v>6</v>
      </c>
      <c r="C207" s="119" t="s">
        <v>576</v>
      </c>
      <c r="D207" s="120">
        <v>46183</v>
      </c>
      <c r="E207" s="121">
        <f>IF($D207="","",WORKDAY($D207,1,$Y$33:$Y$47))</f>
        <v>46184</v>
      </c>
      <c r="F207" s="121">
        <f>IF($D207="","",WORKDAY($D207,10,$Y$33:$Y$47))</f>
        <v>46197</v>
      </c>
      <c r="G207" s="121">
        <f>IF($D207="","",WORKDAY($D207,20,$Y$33:$Y$47))</f>
        <v>46211</v>
      </c>
      <c r="H207" s="120" t="str">
        <f t="shared" si="7"/>
        <v>Jun</v>
      </c>
      <c r="I207" s="120" t="s">
        <v>4</v>
      </c>
      <c r="J207" s="120"/>
      <c r="K207" s="120" t="s">
        <v>11</v>
      </c>
      <c r="L207" s="122">
        <v>46199</v>
      </c>
      <c r="M207" s="123">
        <f>IF($L207="","",NETWORKDAYS($D207,$L207,$Y$33:$Y$47)-1)</f>
        <v>12</v>
      </c>
      <c r="N207" s="124" t="str">
        <f t="shared" si="8"/>
        <v>Yes</v>
      </c>
      <c r="O207" s="122"/>
      <c r="P207" s="122"/>
      <c r="Q207" s="122" t="s">
        <v>42</v>
      </c>
      <c r="R207" s="122"/>
      <c r="S207" s="119" t="s">
        <v>44</v>
      </c>
      <c r="T207" s="119"/>
      <c r="U207" s="119"/>
      <c r="V207" s="119"/>
      <c r="W207" s="119"/>
      <c r="X207" s="1"/>
      <c r="BB207" s="2" t="str">
        <v>Quarter 1</v>
      </c>
    </row>
    <row r="208" spans="1:54" ht="31.4" customHeight="1" x14ac:dyDescent="0.35">
      <c r="A208" s="118">
        <v>207</v>
      </c>
      <c r="B208" s="119" t="s">
        <v>311</v>
      </c>
      <c r="C208" s="119" t="s">
        <v>580</v>
      </c>
      <c r="D208" s="120">
        <v>46183</v>
      </c>
      <c r="E208" s="121">
        <f>IF($D208="","",WORKDAY($D208,1,$Y$33:$Y$47))</f>
        <v>46184</v>
      </c>
      <c r="F208" s="121">
        <f>IF($D208="","",WORKDAY($D208,10,$Y$33:$Y$47))</f>
        <v>46197</v>
      </c>
      <c r="G208" s="121">
        <f>IF($D208="","",WORKDAY($D208,20,$Y$33:$Y$47))</f>
        <v>46211</v>
      </c>
      <c r="H208" s="120" t="str">
        <f t="shared" si="7"/>
        <v>Jun</v>
      </c>
      <c r="I208" s="120" t="s">
        <v>2</v>
      </c>
      <c r="J208" s="120"/>
      <c r="K208" s="120" t="s">
        <v>10</v>
      </c>
      <c r="L208" s="122">
        <v>46203</v>
      </c>
      <c r="M208" s="123">
        <f>IF($L208="","",NETWORKDAYS($D208,$L208,$Y$33:$Y$47)-1)</f>
        <v>14</v>
      </c>
      <c r="N208" s="124" t="str">
        <f t="shared" si="8"/>
        <v>Yes</v>
      </c>
      <c r="O208" s="122"/>
      <c r="P208" s="122"/>
      <c r="Q208" s="122" t="s">
        <v>42</v>
      </c>
      <c r="R208" s="122"/>
      <c r="S208" s="119" t="s">
        <v>70</v>
      </c>
      <c r="T208" s="119"/>
      <c r="U208" s="119"/>
      <c r="V208" s="119"/>
      <c r="W208" s="119"/>
      <c r="X208" s="1"/>
      <c r="BB208" s="2" t="str">
        <v>Quarter 1</v>
      </c>
    </row>
    <row r="209" spans="1:54" ht="31.4" customHeight="1" x14ac:dyDescent="0.35">
      <c r="A209" s="118">
        <v>208</v>
      </c>
      <c r="B209" s="119" t="s">
        <v>49</v>
      </c>
      <c r="C209" s="119" t="s">
        <v>583</v>
      </c>
      <c r="D209" s="120">
        <v>46183</v>
      </c>
      <c r="E209" s="121">
        <f>IF($D209="","",WORKDAY($D209,1,$Y$33:$Y$47))</f>
        <v>46184</v>
      </c>
      <c r="F209" s="121">
        <f>IF($D209="","",WORKDAY($D209,10,$Y$33:$Y$47))</f>
        <v>46197</v>
      </c>
      <c r="G209" s="121">
        <f>IF($D209="","",WORKDAY($D209,20,$Y$33:$Y$47))</f>
        <v>46211</v>
      </c>
      <c r="H209" s="120" t="str">
        <f t="shared" si="7"/>
        <v>Jun</v>
      </c>
      <c r="I209" s="120" t="s">
        <v>3</v>
      </c>
      <c r="J209" s="120"/>
      <c r="K209" s="120" t="s">
        <v>15</v>
      </c>
      <c r="L209" s="122">
        <v>46185</v>
      </c>
      <c r="M209" s="123">
        <f>IF($L209="","",NETWORKDAYS($D209,$L209,$Y$33:$Y$47)-1)</f>
        <v>2</v>
      </c>
      <c r="N209" s="124" t="str">
        <f t="shared" si="8"/>
        <v>Yes</v>
      </c>
      <c r="O209" s="122"/>
      <c r="P209" s="122"/>
      <c r="Q209" s="122" t="s">
        <v>42</v>
      </c>
      <c r="R209" s="122"/>
      <c r="S209" s="119" t="s">
        <v>44</v>
      </c>
      <c r="T209" s="119"/>
      <c r="U209" s="119"/>
      <c r="V209" s="119"/>
      <c r="W209" s="119"/>
      <c r="X209" s="1"/>
      <c r="BB209" s="2" t="str">
        <v>Quarter 1</v>
      </c>
    </row>
    <row r="210" spans="1:54" ht="31.4" customHeight="1" x14ac:dyDescent="0.35">
      <c r="A210" s="118">
        <v>209</v>
      </c>
      <c r="B210" s="119" t="s">
        <v>103</v>
      </c>
      <c r="C210" s="119" t="s">
        <v>584</v>
      </c>
      <c r="D210" s="120">
        <v>46183</v>
      </c>
      <c r="E210" s="121">
        <f>IF($D210="","",WORKDAY($D210,1,$Y$33:$Y$47))</f>
        <v>46184</v>
      </c>
      <c r="F210" s="121">
        <f>IF($D210="","",WORKDAY($D210,10,$Y$33:$Y$47))</f>
        <v>46197</v>
      </c>
      <c r="G210" s="121">
        <f>IF($D210="","",WORKDAY($D210,20,$Y$33:$Y$47))</f>
        <v>46211</v>
      </c>
      <c r="H210" s="120" t="str">
        <f t="shared" si="7"/>
        <v>Jun</v>
      </c>
      <c r="I210" s="120" t="s">
        <v>0</v>
      </c>
      <c r="J210" s="120"/>
      <c r="K210" s="120" t="s">
        <v>5</v>
      </c>
      <c r="L210" s="122">
        <v>46191</v>
      </c>
      <c r="M210" s="123">
        <f>IF($L210="","",NETWORKDAYS($D210,$L210,$Y$33:$Y$47)-1)</f>
        <v>6</v>
      </c>
      <c r="N210" s="124" t="str">
        <f t="shared" si="8"/>
        <v>Yes</v>
      </c>
      <c r="O210" s="122"/>
      <c r="P210" s="122"/>
      <c r="Q210" s="122" t="s">
        <v>42</v>
      </c>
      <c r="R210" s="122"/>
      <c r="S210" s="119" t="s">
        <v>44</v>
      </c>
      <c r="T210" s="119"/>
      <c r="U210" s="119"/>
      <c r="V210" s="119"/>
      <c r="W210" s="119"/>
      <c r="X210" s="1"/>
      <c r="BB210" s="2" t="str">
        <v>Quarter 1</v>
      </c>
    </row>
    <row r="211" spans="1:54" ht="31.4" customHeight="1" x14ac:dyDescent="0.35">
      <c r="A211" s="118">
        <v>210</v>
      </c>
      <c r="B211" s="119" t="s">
        <v>6</v>
      </c>
      <c r="C211" s="119" t="s">
        <v>585</v>
      </c>
      <c r="D211" s="120">
        <v>46183</v>
      </c>
      <c r="E211" s="121">
        <f>IF($D211="","",WORKDAY($D211,1,$Y$33:$Y$47))</f>
        <v>46184</v>
      </c>
      <c r="F211" s="121">
        <f>IF($D211="","",WORKDAY($D211,10,$Y$33:$Y$47))</f>
        <v>46197</v>
      </c>
      <c r="G211" s="121">
        <f>IF($D211="","",WORKDAY($D211,20,$Y$33:$Y$47))</f>
        <v>46211</v>
      </c>
      <c r="H211" s="120" t="str">
        <f t="shared" si="7"/>
        <v>Jun</v>
      </c>
      <c r="I211" s="120" t="s">
        <v>3</v>
      </c>
      <c r="J211" s="120"/>
      <c r="K211" s="120" t="s">
        <v>15</v>
      </c>
      <c r="L211" s="122">
        <v>46199</v>
      </c>
      <c r="M211" s="123">
        <f>IF($L211="","",NETWORKDAYS($D211,$L211,$Y$33:$Y$47)-1)</f>
        <v>12</v>
      </c>
      <c r="N211" s="124" t="str">
        <f t="shared" si="8"/>
        <v>Yes</v>
      </c>
      <c r="O211" s="122"/>
      <c r="P211" s="122"/>
      <c r="Q211" s="122" t="s">
        <v>42</v>
      </c>
      <c r="R211" s="122"/>
      <c r="S211" s="119" t="s">
        <v>44</v>
      </c>
      <c r="T211" s="119"/>
      <c r="U211" s="119" t="s">
        <v>58</v>
      </c>
      <c r="V211" s="119"/>
      <c r="W211" s="119"/>
      <c r="X211" s="1"/>
      <c r="BB211" s="2" t="str">
        <v>Quarter 1</v>
      </c>
    </row>
    <row r="212" spans="1:54" ht="31.4" customHeight="1" x14ac:dyDescent="0.35">
      <c r="A212" s="118">
        <v>211</v>
      </c>
      <c r="B212" s="119" t="s">
        <v>586</v>
      </c>
      <c r="C212" s="119" t="s">
        <v>587</v>
      </c>
      <c r="D212" s="120">
        <v>46183</v>
      </c>
      <c r="E212" s="121">
        <f>IF($D212="","",WORKDAY($D212,1,$Y$33:$Y$47))</f>
        <v>46184</v>
      </c>
      <c r="F212" s="121">
        <f>IF($D212="","",WORKDAY($D212,10,$Y$33:$Y$47))</f>
        <v>46197</v>
      </c>
      <c r="G212" s="121">
        <f>IF($D212="","",WORKDAY($D212,20,$Y$33:$Y$47))</f>
        <v>46211</v>
      </c>
      <c r="H212" s="120" t="str">
        <f t="shared" si="7"/>
        <v>Jun</v>
      </c>
      <c r="I212" s="120" t="s">
        <v>3</v>
      </c>
      <c r="J212" s="120"/>
      <c r="K212" s="120" t="s">
        <v>15</v>
      </c>
      <c r="L212" s="122">
        <v>46185</v>
      </c>
      <c r="M212" s="123">
        <f>IF($L212="","",NETWORKDAYS($D212,$L212,$Y$33:$Y$47)-1)</f>
        <v>2</v>
      </c>
      <c r="N212" s="124" t="str">
        <f t="shared" si="8"/>
        <v>Yes</v>
      </c>
      <c r="O212" s="122"/>
      <c r="P212" s="122"/>
      <c r="Q212" s="122" t="s">
        <v>42</v>
      </c>
      <c r="R212" s="122"/>
      <c r="S212" s="119" t="s">
        <v>44</v>
      </c>
      <c r="T212" s="119"/>
      <c r="U212" s="119" t="s">
        <v>58</v>
      </c>
      <c r="V212" s="119"/>
      <c r="W212" s="119"/>
      <c r="X212" s="1"/>
      <c r="BB212" s="2" t="str">
        <v>Quarter 1</v>
      </c>
    </row>
    <row r="213" spans="1:54" ht="31.4" customHeight="1" x14ac:dyDescent="0.35">
      <c r="A213" s="118">
        <v>212</v>
      </c>
      <c r="B213" s="119" t="s">
        <v>588</v>
      </c>
      <c r="C213" s="119" t="s">
        <v>589</v>
      </c>
      <c r="D213" s="120">
        <v>46183</v>
      </c>
      <c r="E213" s="121">
        <f>IF($D213="","",WORKDAY($D213,1,$Y$33:$Y$47))</f>
        <v>46184</v>
      </c>
      <c r="F213" s="121">
        <f>IF($D213="","",WORKDAY($D213,10,$Y$33:$Y$47))</f>
        <v>46197</v>
      </c>
      <c r="G213" s="121">
        <f>IF($D213="","",WORKDAY($D213,20,$Y$33:$Y$47))</f>
        <v>46211</v>
      </c>
      <c r="H213" s="120" t="str">
        <f t="shared" si="7"/>
        <v>Jun</v>
      </c>
      <c r="I213" s="120" t="s">
        <v>3</v>
      </c>
      <c r="J213" s="120"/>
      <c r="K213" s="120" t="s">
        <v>15</v>
      </c>
      <c r="L213" s="122">
        <v>46199</v>
      </c>
      <c r="M213" s="123">
        <f>IF($L213="","",NETWORKDAYS($D213,$L213,$Y$33:$Y$47)-1)</f>
        <v>12</v>
      </c>
      <c r="N213" s="124" t="str">
        <f t="shared" si="8"/>
        <v>Yes</v>
      </c>
      <c r="O213" s="122"/>
      <c r="P213" s="122"/>
      <c r="Q213" s="122" t="s">
        <v>42</v>
      </c>
      <c r="R213" s="122"/>
      <c r="S213" s="119" t="s">
        <v>44</v>
      </c>
      <c r="T213" s="119"/>
      <c r="U213" s="119" t="s">
        <v>58</v>
      </c>
      <c r="V213" s="119"/>
      <c r="W213" s="119"/>
      <c r="X213" s="1"/>
      <c r="BB213" s="2" t="str">
        <v>Quarter 1</v>
      </c>
    </row>
    <row r="214" spans="1:54" ht="31.4" customHeight="1" x14ac:dyDescent="0.35">
      <c r="A214" s="118">
        <v>213</v>
      </c>
      <c r="B214" s="119" t="s">
        <v>590</v>
      </c>
      <c r="C214" s="119" t="s">
        <v>591</v>
      </c>
      <c r="D214" s="120">
        <v>46197</v>
      </c>
      <c r="E214" s="121">
        <f>IF($D214="","",WORKDAY($D214,1,$Y$33:$Y$47))</f>
        <v>46198</v>
      </c>
      <c r="F214" s="121">
        <f>IF($D214="","",WORKDAY($D214,10,$Y$33:$Y$47))</f>
        <v>46211</v>
      </c>
      <c r="G214" s="121">
        <f>IF($D214="","",WORKDAY($D214,20,$Y$33:$Y$47))</f>
        <v>46225</v>
      </c>
      <c r="H214" s="120" t="str">
        <f t="shared" si="7"/>
        <v>Jun</v>
      </c>
      <c r="I214" s="120" t="s">
        <v>0</v>
      </c>
      <c r="J214" s="120"/>
      <c r="K214" s="120" t="s">
        <v>5</v>
      </c>
      <c r="L214" s="122">
        <v>46198</v>
      </c>
      <c r="M214" s="123">
        <f>IF($L214="","",NETWORKDAYS($D214,$L214,$Y$33:$Y$47)-1)</f>
        <v>1</v>
      </c>
      <c r="N214" s="124" t="str">
        <f t="shared" si="8"/>
        <v>Yes</v>
      </c>
      <c r="O214" s="122"/>
      <c r="P214" s="122"/>
      <c r="Q214" s="122" t="s">
        <v>42</v>
      </c>
      <c r="R214" s="122"/>
      <c r="S214" s="119" t="s">
        <v>44</v>
      </c>
      <c r="T214" s="119"/>
      <c r="U214" s="119"/>
      <c r="V214" s="119" t="s">
        <v>122</v>
      </c>
      <c r="W214" s="119"/>
      <c r="X214" s="1"/>
      <c r="BB214" s="2" t="str">
        <v>Quarter 1</v>
      </c>
    </row>
    <row r="215" spans="1:54" ht="31.4" customHeight="1" x14ac:dyDescent="0.35">
      <c r="A215" s="118">
        <v>214</v>
      </c>
      <c r="B215" s="119" t="s">
        <v>6</v>
      </c>
      <c r="C215" s="119" t="s">
        <v>597</v>
      </c>
      <c r="D215" s="120">
        <v>46184</v>
      </c>
      <c r="E215" s="121">
        <f>IF($D215="","",WORKDAY($D215,1,$Y$33:$Y$47))</f>
        <v>46185</v>
      </c>
      <c r="F215" s="121">
        <f>IF($D215="","",WORKDAY($D215,10,$Y$33:$Y$47))</f>
        <v>46198</v>
      </c>
      <c r="G215" s="121">
        <f>IF($D215="","",WORKDAY($D215,20,$Y$33:$Y$47))</f>
        <v>46212</v>
      </c>
      <c r="H215" s="120" t="str">
        <f t="shared" si="7"/>
        <v>Jun</v>
      </c>
      <c r="I215" s="120" t="s">
        <v>3</v>
      </c>
      <c r="J215" s="120"/>
      <c r="K215" s="120" t="s">
        <v>15</v>
      </c>
      <c r="L215" s="122">
        <v>46197</v>
      </c>
      <c r="M215" s="123">
        <f>IF($L215="","",NETWORKDAYS($D215,$L215,$Y$33:$Y$47)-1)</f>
        <v>9</v>
      </c>
      <c r="N215" s="124" t="str">
        <f t="shared" si="8"/>
        <v>Yes</v>
      </c>
      <c r="O215" s="122"/>
      <c r="P215" s="122"/>
      <c r="Q215" s="122" t="s">
        <v>42</v>
      </c>
      <c r="R215" s="122"/>
      <c r="S215" s="119" t="s">
        <v>44</v>
      </c>
      <c r="T215" s="119"/>
      <c r="U215" s="119"/>
      <c r="V215" s="119"/>
      <c r="W215" s="119"/>
      <c r="X215" s="1"/>
      <c r="BB215" s="2" t="str">
        <v>Quarter 1</v>
      </c>
    </row>
    <row r="216" spans="1:54" ht="31.4" customHeight="1" x14ac:dyDescent="0.35">
      <c r="A216" s="118">
        <v>215</v>
      </c>
      <c r="B216" s="119" t="s">
        <v>6</v>
      </c>
      <c r="C216" s="119" t="s">
        <v>598</v>
      </c>
      <c r="D216" s="120">
        <v>46184</v>
      </c>
      <c r="E216" s="121">
        <f>IF($D216="","",WORKDAY($D216,1,$Y$33:$Y$47))</f>
        <v>46185</v>
      </c>
      <c r="F216" s="121">
        <f>IF($D216="","",WORKDAY($D216,10,$Y$33:$Y$47))</f>
        <v>46198</v>
      </c>
      <c r="G216" s="121">
        <f>IF($D216="","",WORKDAY($D216,20,$Y$33:$Y$47))</f>
        <v>46212</v>
      </c>
      <c r="H216" s="120" t="str">
        <f t="shared" si="7"/>
        <v>Jun</v>
      </c>
      <c r="I216" s="120" t="s">
        <v>3</v>
      </c>
      <c r="J216" s="120"/>
      <c r="K216" s="120" t="s">
        <v>15</v>
      </c>
      <c r="L216" s="122">
        <v>46189</v>
      </c>
      <c r="M216" s="123">
        <f>IF($L216="","",NETWORKDAYS($D216,$L216,$Y$33:$Y$47)-1)</f>
        <v>3</v>
      </c>
      <c r="N216" s="124" t="str">
        <f t="shared" si="8"/>
        <v>Yes</v>
      </c>
      <c r="O216" s="122"/>
      <c r="P216" s="122"/>
      <c r="Q216" s="122" t="s">
        <v>42</v>
      </c>
      <c r="R216" s="122"/>
      <c r="S216" s="119" t="s">
        <v>70</v>
      </c>
      <c r="T216" s="119"/>
      <c r="U216" s="119"/>
      <c r="V216" s="119"/>
      <c r="W216" s="119"/>
      <c r="X216" s="1"/>
      <c r="BB216" s="2" t="str">
        <v>Quarter 1</v>
      </c>
    </row>
    <row r="217" spans="1:54" ht="31.4" customHeight="1" x14ac:dyDescent="0.35">
      <c r="A217" s="118">
        <v>216</v>
      </c>
      <c r="B217" s="119" t="s">
        <v>49</v>
      </c>
      <c r="C217" s="119" t="s">
        <v>599</v>
      </c>
      <c r="D217" s="120">
        <v>46184</v>
      </c>
      <c r="E217" s="121">
        <f>IF($D217="","",WORKDAY($D217,1,$Y$33:$Y$47))</f>
        <v>46185</v>
      </c>
      <c r="F217" s="121">
        <f>IF($D217="","",WORKDAY($D217,10,$Y$33:$Y$47))</f>
        <v>46198</v>
      </c>
      <c r="G217" s="121">
        <f>IF($D217="","",WORKDAY($D217,20,$Y$33:$Y$47))</f>
        <v>46212</v>
      </c>
      <c r="H217" s="120" t="str">
        <f t="shared" si="7"/>
        <v>Jun</v>
      </c>
      <c r="I217" s="120" t="s">
        <v>4</v>
      </c>
      <c r="J217" s="120"/>
      <c r="K217" s="120" t="s">
        <v>11</v>
      </c>
      <c r="L217" s="122">
        <v>46199</v>
      </c>
      <c r="M217" s="123">
        <f>IF($L217="","",NETWORKDAYS($D217,$L217,$Y$33:$Y$47)-1)</f>
        <v>11</v>
      </c>
      <c r="N217" s="124" t="str">
        <f t="shared" si="8"/>
        <v>Yes</v>
      </c>
      <c r="O217" s="122"/>
      <c r="P217" s="122"/>
      <c r="Q217" s="122" t="s">
        <v>42</v>
      </c>
      <c r="R217" s="122"/>
      <c r="S217" s="119" t="s">
        <v>52</v>
      </c>
      <c r="T217" s="119"/>
      <c r="U217" s="119" t="s">
        <v>46</v>
      </c>
      <c r="V217" s="119"/>
      <c r="W217" s="119"/>
      <c r="X217" s="1"/>
      <c r="BB217" s="2" t="str">
        <v>Quarter 1</v>
      </c>
    </row>
    <row r="218" spans="1:54" ht="31.4" customHeight="1" x14ac:dyDescent="0.35">
      <c r="A218" s="118">
        <v>217</v>
      </c>
      <c r="B218" s="119" t="s">
        <v>600</v>
      </c>
      <c r="C218" s="119" t="s">
        <v>213</v>
      </c>
      <c r="D218" s="120">
        <v>46183</v>
      </c>
      <c r="E218" s="121">
        <f>IF($D218="","",WORKDAY($D218,1,$Y$33:$Y$47))</f>
        <v>46184</v>
      </c>
      <c r="F218" s="121">
        <f>IF($D218="","",WORKDAY($D218,10,$Y$33:$Y$47))</f>
        <v>46197</v>
      </c>
      <c r="G218" s="121">
        <f>IF($D218="","",WORKDAY($D218,20,$Y$33:$Y$47))</f>
        <v>46211</v>
      </c>
      <c r="H218" s="120" t="str">
        <f t="shared" si="7"/>
        <v>Jun</v>
      </c>
      <c r="I218" s="120" t="s">
        <v>3</v>
      </c>
      <c r="J218" s="120"/>
      <c r="K218" s="120" t="s">
        <v>15</v>
      </c>
      <c r="L218" s="122">
        <v>46185</v>
      </c>
      <c r="M218" s="123">
        <f>IF($L218="","",NETWORKDAYS($D218,$L218,$Y$33:$Y$47)-1)</f>
        <v>2</v>
      </c>
      <c r="N218" s="124" t="str">
        <f t="shared" si="8"/>
        <v>Yes</v>
      </c>
      <c r="O218" s="122"/>
      <c r="P218" s="122"/>
      <c r="Q218" s="122" t="s">
        <v>42</v>
      </c>
      <c r="R218" s="122"/>
      <c r="S218" s="119" t="s">
        <v>44</v>
      </c>
      <c r="T218" s="119"/>
      <c r="U218" s="119" t="s">
        <v>58</v>
      </c>
      <c r="V218" s="119"/>
      <c r="W218" s="119" t="s">
        <v>601</v>
      </c>
      <c r="X218" s="1"/>
      <c r="BB218" s="2" t="str">
        <v>Quarter 1</v>
      </c>
    </row>
    <row r="219" spans="1:54" ht="31.4" customHeight="1" x14ac:dyDescent="0.35">
      <c r="A219" s="118">
        <v>218</v>
      </c>
      <c r="B219" s="119" t="s">
        <v>602</v>
      </c>
      <c r="C219" s="119" t="s">
        <v>603</v>
      </c>
      <c r="D219" s="120">
        <v>46185</v>
      </c>
      <c r="E219" s="121">
        <f>IF($D219="","",WORKDAY($D219,1,$Y$33:$Y$47))</f>
        <v>46188</v>
      </c>
      <c r="F219" s="121">
        <f>IF($D219="","",WORKDAY($D219,10,$Y$33:$Y$47))</f>
        <v>46199</v>
      </c>
      <c r="G219" s="121">
        <f>IF($D219="","",WORKDAY($D219,20,$Y$33:$Y$47))</f>
        <v>46213</v>
      </c>
      <c r="H219" s="120" t="str">
        <f t="shared" si="7"/>
        <v>Jun</v>
      </c>
      <c r="I219" s="120" t="s">
        <v>3</v>
      </c>
      <c r="J219" s="120"/>
      <c r="K219" s="120" t="s">
        <v>16</v>
      </c>
      <c r="L219" s="122">
        <v>46185</v>
      </c>
      <c r="M219" s="123">
        <f>IF($L219="","",NETWORKDAYS($D219,$L219,$Y$33:$Y$47)-1)</f>
        <v>0</v>
      </c>
      <c r="N219" s="124" t="str">
        <f t="shared" si="8"/>
        <v>Yes</v>
      </c>
      <c r="O219" s="122"/>
      <c r="P219" s="122"/>
      <c r="Q219" s="122" t="s">
        <v>42</v>
      </c>
      <c r="R219" s="122"/>
      <c r="S219" s="119" t="s">
        <v>43</v>
      </c>
      <c r="T219" s="119"/>
      <c r="U219" s="119" t="s">
        <v>63</v>
      </c>
      <c r="V219" s="119"/>
      <c r="W219" s="119"/>
      <c r="X219" s="1"/>
      <c r="BB219" s="2" t="str">
        <v>Quarter 1</v>
      </c>
    </row>
    <row r="220" spans="1:54" ht="31.4" customHeight="1" x14ac:dyDescent="0.35">
      <c r="A220" s="118">
        <v>219</v>
      </c>
      <c r="B220" s="119" t="s">
        <v>6</v>
      </c>
      <c r="C220" s="119" t="s">
        <v>605</v>
      </c>
      <c r="D220" s="120">
        <v>46188</v>
      </c>
      <c r="E220" s="121">
        <f>IF($D220="","",WORKDAY($D220,1,$Y$33:$Y$47))</f>
        <v>46189</v>
      </c>
      <c r="F220" s="121">
        <f>IF($D220="","",WORKDAY($D220,10,$Y$33:$Y$47))</f>
        <v>46202</v>
      </c>
      <c r="G220" s="121">
        <f>IF($D220="","",WORKDAY($D220,20,$Y$33:$Y$47))</f>
        <v>46216</v>
      </c>
      <c r="H220" s="120" t="str">
        <f t="shared" si="7"/>
        <v>Jun</v>
      </c>
      <c r="I220" s="120" t="s">
        <v>4</v>
      </c>
      <c r="J220" s="120"/>
      <c r="K220" s="120" t="s">
        <v>14</v>
      </c>
      <c r="L220" s="122">
        <v>46188</v>
      </c>
      <c r="M220" s="123">
        <f>IF($L220="","",NETWORKDAYS($D220,$L220,$Y$33:$Y$47)-1)</f>
        <v>0</v>
      </c>
      <c r="N220" s="124" t="str">
        <f t="shared" si="8"/>
        <v>Yes</v>
      </c>
      <c r="O220" s="122"/>
      <c r="P220" s="122"/>
      <c r="Q220" s="122" t="s">
        <v>42</v>
      </c>
      <c r="R220" s="122"/>
      <c r="S220" s="119" t="s">
        <v>70</v>
      </c>
      <c r="T220" s="119"/>
      <c r="U220" s="119"/>
      <c r="V220" s="119"/>
      <c r="W220" s="119"/>
      <c r="X220" s="1"/>
      <c r="BB220" s="2" t="str">
        <v>Quarter 1</v>
      </c>
    </row>
    <row r="221" spans="1:54" ht="31.4" customHeight="1" x14ac:dyDescent="0.35">
      <c r="A221" s="118">
        <v>220</v>
      </c>
      <c r="B221" s="119" t="s">
        <v>6</v>
      </c>
      <c r="C221" s="119" t="s">
        <v>606</v>
      </c>
      <c r="D221" s="120">
        <v>46188</v>
      </c>
      <c r="E221" s="121">
        <f>IF($D221="","",WORKDAY($D221,1,$Y$33:$Y$47))</f>
        <v>46189</v>
      </c>
      <c r="F221" s="121">
        <f>IF($D221="","",WORKDAY($D221,10,$Y$33:$Y$47))</f>
        <v>46202</v>
      </c>
      <c r="G221" s="121">
        <f>IF($D221="","",WORKDAY($D221,20,$Y$33:$Y$47))</f>
        <v>46216</v>
      </c>
      <c r="H221" s="120" t="str">
        <f t="shared" si="7"/>
        <v>Jun</v>
      </c>
      <c r="I221" s="120" t="s">
        <v>4</v>
      </c>
      <c r="J221" s="120"/>
      <c r="K221" s="120" t="s">
        <v>14</v>
      </c>
      <c r="L221" s="122">
        <v>46189</v>
      </c>
      <c r="M221" s="123">
        <f>IF($L221="","",NETWORKDAYS($D221,$L221,$Y$33:$Y$47)-1)</f>
        <v>1</v>
      </c>
      <c r="N221" s="124" t="str">
        <f t="shared" si="8"/>
        <v>Yes</v>
      </c>
      <c r="O221" s="122"/>
      <c r="P221" s="122"/>
      <c r="Q221" s="122" t="s">
        <v>42</v>
      </c>
      <c r="R221" s="122"/>
      <c r="S221" s="119" t="s">
        <v>44</v>
      </c>
      <c r="T221" s="119"/>
      <c r="U221" s="119"/>
      <c r="V221" s="119"/>
      <c r="W221" s="119"/>
      <c r="X221" s="4"/>
      <c r="BB221" s="2" t="str">
        <v>Quarter 1</v>
      </c>
    </row>
    <row r="222" spans="1:54" ht="31.4" customHeight="1" x14ac:dyDescent="0.35">
      <c r="A222" s="118">
        <v>221</v>
      </c>
      <c r="B222" s="119" t="s">
        <v>607</v>
      </c>
      <c r="C222" s="119" t="s">
        <v>608</v>
      </c>
      <c r="D222" s="120">
        <v>46188</v>
      </c>
      <c r="E222" s="121">
        <f>IF($D222="","",WORKDAY($D222,1,$Y$33:$Y$47))</f>
        <v>46189</v>
      </c>
      <c r="F222" s="121">
        <f>IF($D222="","",WORKDAY($D222,10,$Y$33:$Y$47))</f>
        <v>46202</v>
      </c>
      <c r="G222" s="121">
        <f>IF($D222="","",WORKDAY($D222,20,$Y$33:$Y$47))</f>
        <v>46216</v>
      </c>
      <c r="H222" s="120" t="str">
        <f t="shared" si="7"/>
        <v>Jun</v>
      </c>
      <c r="I222" s="120" t="s">
        <v>3</v>
      </c>
      <c r="J222" s="120"/>
      <c r="K222" s="120" t="s">
        <v>15</v>
      </c>
      <c r="L222" s="122">
        <v>46189</v>
      </c>
      <c r="M222" s="123">
        <f>IF($L222="","",NETWORKDAYS($D222,$L222,$Y$33:$Y$47)-1)</f>
        <v>1</v>
      </c>
      <c r="N222" s="124" t="str">
        <f t="shared" si="8"/>
        <v>Yes</v>
      </c>
      <c r="O222" s="122"/>
      <c r="P222" s="122"/>
      <c r="Q222" s="122" t="s">
        <v>42</v>
      </c>
      <c r="R222" s="122"/>
      <c r="S222" s="119" t="s">
        <v>52</v>
      </c>
      <c r="T222" s="119"/>
      <c r="U222" s="119" t="s">
        <v>63</v>
      </c>
      <c r="V222" s="119"/>
      <c r="W222" s="119" t="s">
        <v>187</v>
      </c>
      <c r="X222" s="1"/>
      <c r="BB222" s="2" t="str">
        <v>Quarter 1</v>
      </c>
    </row>
    <row r="223" spans="1:54" ht="31.4" customHeight="1" x14ac:dyDescent="0.35">
      <c r="A223" s="118">
        <v>222</v>
      </c>
      <c r="B223" s="119" t="s">
        <v>6</v>
      </c>
      <c r="C223" s="119" t="s">
        <v>610</v>
      </c>
      <c r="D223" s="120">
        <v>46189</v>
      </c>
      <c r="E223" s="121">
        <f>IF($D223="","",WORKDAY($D223,1,$Y$33:$Y$47))</f>
        <v>46190</v>
      </c>
      <c r="F223" s="121">
        <f>IF($D223="","",WORKDAY($D223,10,$Y$33:$Y$47))</f>
        <v>46203</v>
      </c>
      <c r="G223" s="121">
        <f>IF($D223="","",WORKDAY($D223,20,$Y$33:$Y$47))</f>
        <v>46217</v>
      </c>
      <c r="H223" s="120" t="str">
        <f t="shared" si="7"/>
        <v>Jun</v>
      </c>
      <c r="I223" s="120" t="s">
        <v>4</v>
      </c>
      <c r="J223" s="120"/>
      <c r="K223" s="120" t="s">
        <v>12</v>
      </c>
      <c r="L223" s="122">
        <v>46199</v>
      </c>
      <c r="M223" s="123">
        <f>IF($L223="","",NETWORKDAYS($D223,$L223,$Y$33:$Y$47)-1)</f>
        <v>8</v>
      </c>
      <c r="N223" s="124" t="str">
        <f t="shared" si="8"/>
        <v>Yes</v>
      </c>
      <c r="O223" s="122"/>
      <c r="P223" s="122"/>
      <c r="Q223" s="122" t="s">
        <v>42</v>
      </c>
      <c r="R223" s="122"/>
      <c r="S223" s="119" t="s">
        <v>52</v>
      </c>
      <c r="T223" s="119"/>
      <c r="U223" s="119" t="s">
        <v>45</v>
      </c>
      <c r="V223" s="119"/>
      <c r="W223" s="119"/>
      <c r="X223" s="1"/>
      <c r="BB223" s="2" t="str">
        <v>Quarter 1</v>
      </c>
    </row>
    <row r="224" spans="1:54" ht="31.4" customHeight="1" x14ac:dyDescent="0.35">
      <c r="A224" s="118">
        <v>223</v>
      </c>
      <c r="B224" s="119" t="s">
        <v>611</v>
      </c>
      <c r="C224" s="119" t="s">
        <v>612</v>
      </c>
      <c r="D224" s="120">
        <v>46189</v>
      </c>
      <c r="E224" s="121">
        <f>IF($D224="","",WORKDAY($D224,1,$Y$33:$Y$47))</f>
        <v>46190</v>
      </c>
      <c r="F224" s="121">
        <f>IF($D224="","",WORKDAY($D224,10,$Y$33:$Y$47))</f>
        <v>46203</v>
      </c>
      <c r="G224" s="121">
        <f>IF($D224="","",WORKDAY($D224,20,$Y$33:$Y$47))</f>
        <v>46217</v>
      </c>
      <c r="H224" s="120" t="str">
        <f t="shared" si="7"/>
        <v>Jun</v>
      </c>
      <c r="I224" s="120" t="s">
        <v>3</v>
      </c>
      <c r="J224" s="120"/>
      <c r="K224" s="120" t="s">
        <v>15</v>
      </c>
      <c r="L224" s="122">
        <v>46198</v>
      </c>
      <c r="M224" s="123">
        <f>IF($L224="","",NETWORKDAYS($D224,$L224,$Y$33:$Y$47)-1)</f>
        <v>7</v>
      </c>
      <c r="N224" s="124" t="str">
        <f t="shared" si="8"/>
        <v>Yes</v>
      </c>
      <c r="O224" s="122"/>
      <c r="P224" s="122"/>
      <c r="Q224" s="122" t="s">
        <v>42</v>
      </c>
      <c r="R224" s="122"/>
      <c r="S224" s="119" t="s">
        <v>70</v>
      </c>
      <c r="T224" s="119"/>
      <c r="U224" s="119"/>
      <c r="V224" s="119"/>
      <c r="W224" s="119"/>
      <c r="X224" s="1"/>
      <c r="BB224" s="2" t="str">
        <v>Quarter 1</v>
      </c>
    </row>
    <row r="225" spans="1:54" ht="31.4" customHeight="1" x14ac:dyDescent="0.35">
      <c r="A225" s="118">
        <v>224</v>
      </c>
      <c r="B225" s="119" t="s">
        <v>6</v>
      </c>
      <c r="C225" s="119" t="s">
        <v>613</v>
      </c>
      <c r="D225" s="120">
        <v>46189</v>
      </c>
      <c r="E225" s="121">
        <f>IF($D225="","",WORKDAY($D225,1,$Y$33:$Y$47))</f>
        <v>46190</v>
      </c>
      <c r="F225" s="121">
        <f>IF($D225="","",WORKDAY($D225,10,$Y$33:$Y$47))</f>
        <v>46203</v>
      </c>
      <c r="G225" s="121">
        <f>IF($D225="","",WORKDAY($D225,20,$Y$33:$Y$47))</f>
        <v>46217</v>
      </c>
      <c r="H225" s="120" t="str">
        <f t="shared" si="7"/>
        <v>Jun</v>
      </c>
      <c r="I225" s="120" t="s">
        <v>4</v>
      </c>
      <c r="J225" s="120"/>
      <c r="K225" s="120" t="s">
        <v>14</v>
      </c>
      <c r="L225" s="122">
        <v>46210</v>
      </c>
      <c r="M225" s="123">
        <f>IF($L225="","",NETWORKDAYS($D225,$L225,$Y$33:$Y$47)-1)</f>
        <v>15</v>
      </c>
      <c r="N225" s="124" t="str">
        <f t="shared" si="8"/>
        <v>Yes</v>
      </c>
      <c r="O225" s="122"/>
      <c r="P225" s="122"/>
      <c r="Q225" s="122" t="s">
        <v>42</v>
      </c>
      <c r="R225" s="122"/>
      <c r="S225" s="119" t="s">
        <v>70</v>
      </c>
      <c r="T225" s="119"/>
      <c r="U225" s="119"/>
      <c r="V225" s="119"/>
      <c r="W225" s="119"/>
      <c r="X225" s="1"/>
      <c r="BB225" s="2" t="str">
        <v>Quarter 1</v>
      </c>
    </row>
    <row r="226" spans="1:54" ht="31.4" customHeight="1" x14ac:dyDescent="0.35">
      <c r="A226" s="118">
        <v>225</v>
      </c>
      <c r="B226" s="119" t="s">
        <v>6</v>
      </c>
      <c r="C226" s="119" t="s">
        <v>615</v>
      </c>
      <c r="D226" s="120">
        <v>46189</v>
      </c>
      <c r="E226" s="121">
        <f>IF($D226="","",WORKDAY($D226,1,$Y$33:$Y$47))</f>
        <v>46190</v>
      </c>
      <c r="F226" s="121">
        <f>IF($D226="","",WORKDAY($D226,10,$Y$33:$Y$47))</f>
        <v>46203</v>
      </c>
      <c r="G226" s="121">
        <f>IF($D226="","",WORKDAY($D226,20,$Y$33:$Y$47))</f>
        <v>46217</v>
      </c>
      <c r="H226" s="120" t="str">
        <f t="shared" si="7"/>
        <v>Jun</v>
      </c>
      <c r="I226" s="120" t="s">
        <v>4</v>
      </c>
      <c r="J226" s="120"/>
      <c r="K226" s="120" t="s">
        <v>14</v>
      </c>
      <c r="L226" s="122">
        <v>46189</v>
      </c>
      <c r="M226" s="123">
        <f>IF($L226="","",NETWORKDAYS($D226,$L226,$Y$33:$Y$47)-1)</f>
        <v>0</v>
      </c>
      <c r="N226" s="124" t="str">
        <f t="shared" si="8"/>
        <v>Yes</v>
      </c>
      <c r="O226" s="122"/>
      <c r="P226" s="122"/>
      <c r="Q226" s="122" t="s">
        <v>42</v>
      </c>
      <c r="R226" s="122"/>
      <c r="S226" s="119" t="s">
        <v>70</v>
      </c>
      <c r="T226" s="119"/>
      <c r="U226" s="119"/>
      <c r="V226" s="119"/>
      <c r="W226" s="119"/>
      <c r="X226" s="1"/>
      <c r="BB226" s="2" t="str">
        <v>Quarter 1</v>
      </c>
    </row>
    <row r="227" spans="1:54" ht="31.4" customHeight="1" x14ac:dyDescent="0.35">
      <c r="A227" s="118">
        <v>226</v>
      </c>
      <c r="B227" s="119" t="s">
        <v>616</v>
      </c>
      <c r="C227" s="119" t="s">
        <v>617</v>
      </c>
      <c r="D227" s="120">
        <v>46189</v>
      </c>
      <c r="E227" s="121">
        <f>IF($D227="","",WORKDAY($D227,1,$Y$33:$Y$47))</f>
        <v>46190</v>
      </c>
      <c r="F227" s="121">
        <f>IF($D227="","",WORKDAY($D227,10,$Y$33:$Y$47))</f>
        <v>46203</v>
      </c>
      <c r="G227" s="121">
        <f>IF($D227="","",WORKDAY($D227,20,$Y$33:$Y$47))</f>
        <v>46217</v>
      </c>
      <c r="H227" s="120" t="str">
        <f t="shared" si="7"/>
        <v>Jun</v>
      </c>
      <c r="I227" s="120" t="s">
        <v>3</v>
      </c>
      <c r="J227" s="120"/>
      <c r="K227" s="120" t="s">
        <v>16</v>
      </c>
      <c r="L227" s="122">
        <v>46189</v>
      </c>
      <c r="M227" s="123">
        <f>IF($L227="","",NETWORKDAYS($D227,$L227,$Y$33:$Y$47)-1)</f>
        <v>0</v>
      </c>
      <c r="N227" s="124" t="str">
        <f t="shared" si="8"/>
        <v>Yes</v>
      </c>
      <c r="O227" s="122"/>
      <c r="P227" s="122"/>
      <c r="Q227" s="122" t="s">
        <v>42</v>
      </c>
      <c r="R227" s="122"/>
      <c r="S227" s="119" t="s">
        <v>52</v>
      </c>
      <c r="T227" s="119"/>
      <c r="U227" s="119" t="s">
        <v>63</v>
      </c>
      <c r="V227" s="119"/>
      <c r="W227" s="119"/>
      <c r="X227" s="1"/>
      <c r="BB227" s="2" t="str">
        <v>Quarter 1</v>
      </c>
    </row>
    <row r="228" spans="1:54" ht="31.4" customHeight="1" x14ac:dyDescent="0.35">
      <c r="A228" s="118">
        <v>227</v>
      </c>
      <c r="B228" s="119" t="s">
        <v>6</v>
      </c>
      <c r="C228" s="119" t="s">
        <v>618</v>
      </c>
      <c r="D228" s="120">
        <v>46189</v>
      </c>
      <c r="E228" s="121">
        <f>IF($D228="","",WORKDAY($D228,1,$Y$33:$Y$47))</f>
        <v>46190</v>
      </c>
      <c r="F228" s="121">
        <f>IF($D228="","",WORKDAY($D228,10,$Y$33:$Y$47))</f>
        <v>46203</v>
      </c>
      <c r="G228" s="121">
        <f>IF($D228="","",WORKDAY($D228,20,$Y$33:$Y$47))</f>
        <v>46217</v>
      </c>
      <c r="H228" s="120" t="str">
        <f t="shared" si="7"/>
        <v>Jun</v>
      </c>
      <c r="I228" s="120" t="s">
        <v>2</v>
      </c>
      <c r="J228" s="120"/>
      <c r="K228" s="120" t="s">
        <v>9</v>
      </c>
      <c r="L228" s="122">
        <v>46202</v>
      </c>
      <c r="M228" s="123">
        <f>IF($L228="","",NETWORKDAYS($D228,$L228,$Y$33:$Y$47)-1)</f>
        <v>9</v>
      </c>
      <c r="N228" s="124" t="str">
        <f t="shared" si="8"/>
        <v>Yes</v>
      </c>
      <c r="O228" s="122"/>
      <c r="P228" s="122"/>
      <c r="Q228" s="122" t="s">
        <v>42</v>
      </c>
      <c r="R228" s="122"/>
      <c r="S228" s="119" t="s">
        <v>43</v>
      </c>
      <c r="T228" s="119"/>
      <c r="U228" s="119" t="s">
        <v>58</v>
      </c>
      <c r="V228" s="119"/>
      <c r="W228" s="119"/>
      <c r="X228" s="1"/>
      <c r="BB228" s="2" t="str">
        <v>Quarter 1</v>
      </c>
    </row>
    <row r="229" spans="1:54" ht="31.4" customHeight="1" x14ac:dyDescent="0.35">
      <c r="A229" s="118">
        <v>228</v>
      </c>
      <c r="B229" s="119" t="s">
        <v>49</v>
      </c>
      <c r="C229" s="119" t="s">
        <v>619</v>
      </c>
      <c r="D229" s="120">
        <v>46189</v>
      </c>
      <c r="E229" s="121">
        <f>IF($D229="","",WORKDAY($D229,1,$Y$33:$Y$47))</f>
        <v>46190</v>
      </c>
      <c r="F229" s="121">
        <f>IF($D229="","",WORKDAY($D229,10,$Y$33:$Y$47))</f>
        <v>46203</v>
      </c>
      <c r="G229" s="121">
        <f>IF($D229="","",WORKDAY($D229,20,$Y$33:$Y$47))</f>
        <v>46217</v>
      </c>
      <c r="H229" s="120" t="str">
        <f t="shared" si="7"/>
        <v>Jun</v>
      </c>
      <c r="I229" s="120" t="s">
        <v>4</v>
      </c>
      <c r="J229" s="120"/>
      <c r="K229" s="120" t="s">
        <v>12</v>
      </c>
      <c r="L229" s="122">
        <v>46191</v>
      </c>
      <c r="M229" s="123">
        <f>IF($L229="","",NETWORKDAYS($D229,$L229,$Y$33:$Y$47)-1)</f>
        <v>2</v>
      </c>
      <c r="N229" s="124" t="str">
        <f t="shared" si="8"/>
        <v>Yes</v>
      </c>
      <c r="O229" s="122"/>
      <c r="P229" s="122"/>
      <c r="Q229" s="122" t="s">
        <v>42</v>
      </c>
      <c r="R229" s="122"/>
      <c r="S229" s="119" t="s">
        <v>44</v>
      </c>
      <c r="T229" s="119"/>
      <c r="U229" s="119"/>
      <c r="V229" s="119"/>
      <c r="W229" s="119"/>
      <c r="X229" s="1"/>
      <c r="BB229" s="2" t="str">
        <v>Quarter 1</v>
      </c>
    </row>
    <row r="230" spans="1:54" ht="31.4" customHeight="1" x14ac:dyDescent="0.35">
      <c r="A230" s="118">
        <v>229</v>
      </c>
      <c r="B230" s="119" t="s">
        <v>49</v>
      </c>
      <c r="C230" s="119" t="s">
        <v>620</v>
      </c>
      <c r="D230" s="120">
        <v>46189</v>
      </c>
      <c r="E230" s="121">
        <f>IF($D230="","",WORKDAY($D230,1,$Y$33:$Y$47))</f>
        <v>46190</v>
      </c>
      <c r="F230" s="121">
        <f>IF($D230="","",WORKDAY($D230,10,$Y$33:$Y$47))</f>
        <v>46203</v>
      </c>
      <c r="G230" s="121">
        <f>IF($D230="","",WORKDAY($D230,20,$Y$33:$Y$47))</f>
        <v>46217</v>
      </c>
      <c r="H230" s="120" t="str">
        <f t="shared" si="7"/>
        <v>Jun</v>
      </c>
      <c r="I230" s="120" t="s">
        <v>0</v>
      </c>
      <c r="J230" s="120"/>
      <c r="K230" s="120" t="s">
        <v>7</v>
      </c>
      <c r="L230" s="122">
        <v>46211</v>
      </c>
      <c r="M230" s="123">
        <f>IF($L230="","",NETWORKDAYS($D230,$L230,$Y$33:$Y$47)-1)</f>
        <v>16</v>
      </c>
      <c r="N230" s="124" t="str">
        <f t="shared" si="8"/>
        <v>Yes</v>
      </c>
      <c r="O230" s="122"/>
      <c r="P230" s="122"/>
      <c r="Q230" s="122" t="s">
        <v>42</v>
      </c>
      <c r="R230" s="122"/>
      <c r="S230" s="119" t="s">
        <v>44</v>
      </c>
      <c r="T230" s="119"/>
      <c r="U230" s="119"/>
      <c r="V230" s="119"/>
      <c r="W230" s="119"/>
      <c r="X230" s="1"/>
      <c r="BB230" s="2" t="str">
        <v>Quarter 1</v>
      </c>
    </row>
    <row r="231" spans="1:54" ht="31.4" customHeight="1" x14ac:dyDescent="0.35">
      <c r="A231" s="118">
        <v>230</v>
      </c>
      <c r="B231" s="119" t="s">
        <v>6</v>
      </c>
      <c r="C231" s="119" t="s">
        <v>621</v>
      </c>
      <c r="D231" s="120">
        <v>46190</v>
      </c>
      <c r="E231" s="121">
        <f>IF($D231="","",WORKDAY($D231,1,$Y$33:$Y$47))</f>
        <v>46191</v>
      </c>
      <c r="F231" s="121">
        <f>IF($D231="","",WORKDAY($D231,10,$Y$33:$Y$47))</f>
        <v>46204</v>
      </c>
      <c r="G231" s="121">
        <f>IF($D231="","",WORKDAY($D231,20,$Y$33:$Y$47))</f>
        <v>46218</v>
      </c>
      <c r="H231" s="120" t="str">
        <f t="shared" si="7"/>
        <v>Jun</v>
      </c>
      <c r="I231" s="120" t="s">
        <v>0</v>
      </c>
      <c r="J231" s="120"/>
      <c r="K231" s="120" t="s">
        <v>7</v>
      </c>
      <c r="L231" s="122">
        <v>46212</v>
      </c>
      <c r="M231" s="123">
        <f>IF($L231="","",NETWORKDAYS($D231,$L231,$Y$33:$Y$47)-1)</f>
        <v>16</v>
      </c>
      <c r="N231" s="124" t="str">
        <f t="shared" si="8"/>
        <v>Yes</v>
      </c>
      <c r="O231" s="122"/>
      <c r="P231" s="122"/>
      <c r="Q231" s="122" t="s">
        <v>42</v>
      </c>
      <c r="R231" s="122"/>
      <c r="S231" s="119" t="s">
        <v>44</v>
      </c>
      <c r="T231" s="119"/>
      <c r="U231" s="119" t="s">
        <v>58</v>
      </c>
      <c r="V231" s="119"/>
      <c r="W231" s="119"/>
      <c r="X231" s="1"/>
      <c r="BB231" s="2" t="str">
        <v>Quarter 1</v>
      </c>
    </row>
    <row r="232" spans="1:54" ht="31.4" customHeight="1" x14ac:dyDescent="0.35">
      <c r="A232" s="118">
        <v>231</v>
      </c>
      <c r="B232" s="119" t="s">
        <v>6</v>
      </c>
      <c r="C232" s="119" t="s">
        <v>622</v>
      </c>
      <c r="D232" s="120">
        <v>46190</v>
      </c>
      <c r="E232" s="121">
        <f>IF($D232="","",WORKDAY($D232,1,$Y$33:$Y$47))</f>
        <v>46191</v>
      </c>
      <c r="F232" s="121">
        <f>IF($D232="","",WORKDAY($D232,10,$Y$33:$Y$47))</f>
        <v>46204</v>
      </c>
      <c r="G232" s="121">
        <f>IF($D232="","",WORKDAY($D232,20,$Y$33:$Y$47))</f>
        <v>46218</v>
      </c>
      <c r="H232" s="120" t="str">
        <f t="shared" si="7"/>
        <v>Jun</v>
      </c>
      <c r="I232" s="120" t="s">
        <v>3</v>
      </c>
      <c r="J232" s="120"/>
      <c r="K232" s="120" t="s">
        <v>16</v>
      </c>
      <c r="L232" s="122">
        <v>46190</v>
      </c>
      <c r="M232" s="123">
        <f>IF($L232="","",NETWORKDAYS($D232,$L232,$Y$33:$Y$47)-1)</f>
        <v>0</v>
      </c>
      <c r="N232" s="124" t="str">
        <f t="shared" si="8"/>
        <v>Yes</v>
      </c>
      <c r="O232" s="122"/>
      <c r="P232" s="122"/>
      <c r="Q232" s="122" t="s">
        <v>42</v>
      </c>
      <c r="R232" s="122"/>
      <c r="S232" s="119" t="s">
        <v>70</v>
      </c>
      <c r="T232" s="119"/>
      <c r="U232" s="119"/>
      <c r="V232" s="119"/>
      <c r="W232" s="119"/>
      <c r="X232" s="1"/>
      <c r="BB232" s="2" t="str">
        <v>Quarter 1</v>
      </c>
    </row>
    <row r="233" spans="1:54" ht="31.4" customHeight="1" x14ac:dyDescent="0.35">
      <c r="A233" s="118">
        <v>232</v>
      </c>
      <c r="B233" s="119" t="s">
        <v>623</v>
      </c>
      <c r="C233" s="119" t="s">
        <v>624</v>
      </c>
      <c r="D233" s="120">
        <v>46190</v>
      </c>
      <c r="E233" s="121">
        <f>IF($D233="","",WORKDAY($D233,1,$Y$33:$Y$47))</f>
        <v>46191</v>
      </c>
      <c r="F233" s="121">
        <f>IF($D233="","",WORKDAY($D233,10,$Y$33:$Y$47))</f>
        <v>46204</v>
      </c>
      <c r="G233" s="121">
        <f>IF($D233="","",WORKDAY($D233,20,$Y$33:$Y$47))</f>
        <v>46218</v>
      </c>
      <c r="H233" s="120" t="str">
        <f t="shared" si="7"/>
        <v>Jun</v>
      </c>
      <c r="I233" s="120" t="s">
        <v>3</v>
      </c>
      <c r="J233" s="120"/>
      <c r="K233" s="120" t="s">
        <v>15</v>
      </c>
      <c r="L233" s="122">
        <v>46220</v>
      </c>
      <c r="M233" s="123">
        <f>IF($L233="","",NETWORKDAYS($D233,$L233,$Y$33:$Y$47)-1)</f>
        <v>22</v>
      </c>
      <c r="N233" s="124" t="str">
        <f t="shared" si="8"/>
        <v>No</v>
      </c>
      <c r="O233" s="122"/>
      <c r="P233" s="122"/>
      <c r="Q233" s="122" t="s">
        <v>42</v>
      </c>
      <c r="R233" s="122"/>
      <c r="S233" s="119" t="s">
        <v>44</v>
      </c>
      <c r="T233" s="119"/>
      <c r="U233" s="119" t="s">
        <v>63</v>
      </c>
      <c r="V233" s="119"/>
      <c r="W233" s="119" t="s">
        <v>187</v>
      </c>
      <c r="X233" s="1"/>
      <c r="BB233" s="2" t="str">
        <v>Quarter 1</v>
      </c>
    </row>
    <row r="234" spans="1:54" ht="31.4" customHeight="1" x14ac:dyDescent="0.35">
      <c r="A234" s="118">
        <v>233</v>
      </c>
      <c r="B234" s="119" t="s">
        <v>49</v>
      </c>
      <c r="C234" s="119" t="s">
        <v>652</v>
      </c>
      <c r="D234" s="120">
        <v>46216</v>
      </c>
      <c r="E234" s="121">
        <f>IF($D234="","",WORKDAY($D234,1,$Y$33:$Y$47))</f>
        <v>46217</v>
      </c>
      <c r="F234" s="121">
        <f>IF($D234="","",WORKDAY($D234,10,$Y$33:$Y$47))</f>
        <v>46230</v>
      </c>
      <c r="G234" s="121">
        <f>IF($D234="","",WORKDAY($D234,20,$Y$33:$Y$47))</f>
        <v>46244</v>
      </c>
      <c r="H234" s="120" t="s">
        <v>592</v>
      </c>
      <c r="I234" s="120" t="s">
        <v>3</v>
      </c>
      <c r="J234" s="120"/>
      <c r="K234" s="120" t="s">
        <v>15</v>
      </c>
      <c r="L234" s="122">
        <v>46233</v>
      </c>
      <c r="M234" s="123">
        <f>IF($L234="","",NETWORKDAYS($D234,$L234,$Y$33:$Y$47)-1)</f>
        <v>13</v>
      </c>
      <c r="N234" s="124" t="str">
        <f t="shared" si="8"/>
        <v>Yes</v>
      </c>
      <c r="O234" s="122"/>
      <c r="P234" s="122"/>
      <c r="Q234" s="122" t="s">
        <v>42</v>
      </c>
      <c r="R234" s="122"/>
      <c r="S234" s="119" t="s">
        <v>44</v>
      </c>
      <c r="T234" s="119"/>
      <c r="U234" s="119"/>
      <c r="V234" s="119"/>
      <c r="W234" s="119"/>
      <c r="X234" s="1"/>
      <c r="BB234" s="2" t="str">
        <v>Quarter 1</v>
      </c>
    </row>
    <row r="235" spans="1:54" ht="31.4" customHeight="1" x14ac:dyDescent="0.35">
      <c r="A235" s="118">
        <v>234</v>
      </c>
      <c r="B235" s="119" t="s">
        <v>6</v>
      </c>
      <c r="C235" s="119" t="s">
        <v>627</v>
      </c>
      <c r="D235" s="120">
        <v>46191</v>
      </c>
      <c r="E235" s="121">
        <f>IF($D235="","",WORKDAY($D235,1,$Y$33:$Y$47))</f>
        <v>46192</v>
      </c>
      <c r="F235" s="121">
        <f>IF($D235="","",WORKDAY($D235,10,$Y$33:$Y$47))</f>
        <v>46205</v>
      </c>
      <c r="G235" s="121">
        <f>IF($D235="","",WORKDAY($D235,20,$Y$33:$Y$47))</f>
        <v>46219</v>
      </c>
      <c r="H235" s="120" t="str">
        <f t="shared" si="7"/>
        <v>Jun</v>
      </c>
      <c r="I235" s="120" t="s">
        <v>3</v>
      </c>
      <c r="J235" s="120"/>
      <c r="K235" s="120" t="s">
        <v>16</v>
      </c>
      <c r="L235" s="122">
        <v>46191</v>
      </c>
      <c r="M235" s="123">
        <f>IF($L235="","",NETWORKDAYS($D235,$L235,$Y$33:$Y$47)-1)</f>
        <v>0</v>
      </c>
      <c r="N235" s="124" t="str">
        <f t="shared" si="8"/>
        <v>Yes</v>
      </c>
      <c r="O235" s="122"/>
      <c r="P235" s="122"/>
      <c r="Q235" s="122" t="s">
        <v>42</v>
      </c>
      <c r="R235" s="122"/>
      <c r="S235" s="119" t="s">
        <v>70</v>
      </c>
      <c r="T235" s="119"/>
      <c r="U235" s="119"/>
      <c r="V235" s="119"/>
      <c r="W235" s="119"/>
      <c r="X235" s="3"/>
      <c r="BB235" s="2" t="str">
        <v>Quarter 1</v>
      </c>
    </row>
    <row r="236" spans="1:54" ht="31.4" customHeight="1" x14ac:dyDescent="0.35">
      <c r="A236" s="118">
        <v>235</v>
      </c>
      <c r="B236" s="119" t="s">
        <v>6</v>
      </c>
      <c r="C236" s="119" t="s">
        <v>630</v>
      </c>
      <c r="D236" s="120">
        <v>46191</v>
      </c>
      <c r="E236" s="121">
        <f>IF($D236="","",WORKDAY($D236,1,$Y$33:$Y$47))</f>
        <v>46192</v>
      </c>
      <c r="F236" s="121">
        <f>IF($D236="","",WORKDAY($D236,10,$Y$33:$Y$47))</f>
        <v>46205</v>
      </c>
      <c r="G236" s="121">
        <f>IF($D236="","",WORKDAY($D236,20,$Y$33:$Y$47))</f>
        <v>46219</v>
      </c>
      <c r="H236" s="120" t="str">
        <f t="shared" si="7"/>
        <v>Jun</v>
      </c>
      <c r="I236" s="120" t="s">
        <v>4</v>
      </c>
      <c r="J236" s="120"/>
      <c r="K236" s="120" t="s">
        <v>12</v>
      </c>
      <c r="L236" s="122">
        <v>46206</v>
      </c>
      <c r="M236" s="123">
        <f>IF($L236="","",NETWORKDAYS($D236,$L236,$Y$33:$Y$47)-1)</f>
        <v>11</v>
      </c>
      <c r="N236" s="124" t="str">
        <f t="shared" si="8"/>
        <v>Yes</v>
      </c>
      <c r="O236" s="122"/>
      <c r="P236" s="122"/>
      <c r="Q236" s="122" t="s">
        <v>42</v>
      </c>
      <c r="R236" s="122"/>
      <c r="S236" s="119" t="s">
        <v>44</v>
      </c>
      <c r="T236" s="119"/>
      <c r="U236" s="119"/>
      <c r="V236" s="119" t="s">
        <v>122</v>
      </c>
      <c r="W236" s="119"/>
      <c r="X236" s="1"/>
      <c r="BB236" s="2" t="str">
        <v>Quarter 1</v>
      </c>
    </row>
    <row r="237" spans="1:54" ht="31.4" customHeight="1" x14ac:dyDescent="0.35">
      <c r="A237" s="118">
        <v>236</v>
      </c>
      <c r="B237" s="119" t="s">
        <v>148</v>
      </c>
      <c r="C237" s="119" t="s">
        <v>633</v>
      </c>
      <c r="D237" s="120"/>
      <c r="E237" s="121"/>
      <c r="F237" s="121"/>
      <c r="G237" s="121"/>
      <c r="H237" s="120" t="s">
        <v>592</v>
      </c>
      <c r="I237" s="120" t="s">
        <v>3</v>
      </c>
      <c r="J237" s="120"/>
      <c r="K237" s="120" t="s">
        <v>15</v>
      </c>
      <c r="L237" s="122"/>
      <c r="M237" s="123" t="str">
        <f>IF($L237="","",NETWORKDAYS($D237,$L237,$Y$33:$Y$47)-1)</f>
        <v/>
      </c>
      <c r="N237" s="124" t="str">
        <f t="shared" si="8"/>
        <v/>
      </c>
      <c r="O237" s="122"/>
      <c r="P237" s="122"/>
      <c r="Q237" s="122" t="s">
        <v>57</v>
      </c>
      <c r="R237" s="122"/>
      <c r="S237" s="119" t="s">
        <v>57</v>
      </c>
      <c r="T237" s="119"/>
      <c r="U237" s="119"/>
      <c r="V237" s="119"/>
      <c r="W237" s="119"/>
      <c r="X237" s="1"/>
      <c r="BB237" s="2" t="str">
        <v>Quarter 1</v>
      </c>
    </row>
    <row r="238" spans="1:54" ht="31.4" customHeight="1" x14ac:dyDescent="0.35">
      <c r="A238" s="118">
        <v>237</v>
      </c>
      <c r="B238" s="119" t="s">
        <v>6</v>
      </c>
      <c r="C238" s="119" t="s">
        <v>634</v>
      </c>
      <c r="D238" s="120">
        <v>46193</v>
      </c>
      <c r="E238" s="121">
        <f>IF($D238="","",WORKDAY($D238,1,$Y$33:$Y$47))</f>
        <v>46195</v>
      </c>
      <c r="F238" s="121">
        <f>IF($D238="","",WORKDAY($D238,10,$Y$33:$Y$47))</f>
        <v>46206</v>
      </c>
      <c r="G238" s="121">
        <f>IF($D238="","",WORKDAY($D238,20,$Y$33:$Y$47))</f>
        <v>46220</v>
      </c>
      <c r="H238" s="120" t="str">
        <f t="shared" si="7"/>
        <v>Jun</v>
      </c>
      <c r="I238" s="120" t="s">
        <v>3</v>
      </c>
      <c r="J238" s="120"/>
      <c r="K238" s="120" t="s">
        <v>15</v>
      </c>
      <c r="L238" s="122">
        <v>46220</v>
      </c>
      <c r="M238" s="123">
        <f>IF($L238="","",NETWORKDAYS($D238,$L238,$Y$33:$Y$47)-1)</f>
        <v>19</v>
      </c>
      <c r="N238" s="124" t="str">
        <f t="shared" si="8"/>
        <v>Yes</v>
      </c>
      <c r="O238" s="122"/>
      <c r="P238" s="122"/>
      <c r="Q238" s="122" t="s">
        <v>42</v>
      </c>
      <c r="R238" s="122"/>
      <c r="S238" s="119" t="s">
        <v>44</v>
      </c>
      <c r="T238" s="119"/>
      <c r="U238" s="119"/>
      <c r="V238" s="119" t="s">
        <v>122</v>
      </c>
      <c r="W238" s="119"/>
      <c r="X238" s="1"/>
      <c r="BB238" s="2" t="str">
        <v>Quarter 1</v>
      </c>
    </row>
    <row r="239" spans="1:54" ht="31.4" customHeight="1" x14ac:dyDescent="0.35">
      <c r="A239" s="118">
        <v>238</v>
      </c>
      <c r="B239" s="119" t="s">
        <v>6</v>
      </c>
      <c r="C239" s="119" t="s">
        <v>621</v>
      </c>
      <c r="D239" s="120">
        <v>46193</v>
      </c>
      <c r="E239" s="121">
        <f>IF($D239="","",WORKDAY($D239,1,$Y$33:$Y$47))</f>
        <v>46195</v>
      </c>
      <c r="F239" s="121">
        <f>IF($D239="","",WORKDAY($D239,10,$Y$33:$Y$47))</f>
        <v>46206</v>
      </c>
      <c r="G239" s="121">
        <f>IF($D239="","",WORKDAY($D239,20,$Y$33:$Y$47))</f>
        <v>46220</v>
      </c>
      <c r="H239" s="120" t="str">
        <f t="shared" si="7"/>
        <v>Jun</v>
      </c>
      <c r="I239" s="120" t="s">
        <v>0</v>
      </c>
      <c r="J239" s="120"/>
      <c r="K239" s="120" t="s">
        <v>7</v>
      </c>
      <c r="L239" s="122">
        <v>46212</v>
      </c>
      <c r="M239" s="123">
        <f>IF($L239="","",NETWORKDAYS($D239,$L239,$Y$33:$Y$47)-1)</f>
        <v>13</v>
      </c>
      <c r="N239" s="124" t="str">
        <f t="shared" si="8"/>
        <v>Yes</v>
      </c>
      <c r="O239" s="122"/>
      <c r="P239" s="122"/>
      <c r="Q239" s="122" t="s">
        <v>42</v>
      </c>
      <c r="R239" s="122"/>
      <c r="S239" s="119" t="s">
        <v>44</v>
      </c>
      <c r="T239" s="119"/>
      <c r="U239" s="119" t="s">
        <v>58</v>
      </c>
      <c r="V239" s="119" t="s">
        <v>122</v>
      </c>
      <c r="W239" s="119"/>
      <c r="X239" s="1"/>
      <c r="BB239" s="2" t="str">
        <v>Quarter 1</v>
      </c>
    </row>
    <row r="240" spans="1:54" ht="31.4" customHeight="1" x14ac:dyDescent="0.35">
      <c r="A240" s="118">
        <v>239</v>
      </c>
      <c r="B240" s="119" t="s">
        <v>6</v>
      </c>
      <c r="C240" s="119" t="s">
        <v>636</v>
      </c>
      <c r="D240" s="120">
        <v>46192</v>
      </c>
      <c r="E240" s="121">
        <f>IF($D240="","",WORKDAY($D240,1,$Y$33:$Y$47))</f>
        <v>46195</v>
      </c>
      <c r="F240" s="121">
        <f>IF($D240="","",WORKDAY($D240,10,$Y$33:$Y$47))</f>
        <v>46206</v>
      </c>
      <c r="G240" s="121">
        <f>IF($D240="","",WORKDAY($D240,20,$Y$33:$Y$47))</f>
        <v>46220</v>
      </c>
      <c r="H240" s="120" t="str">
        <f t="shared" si="7"/>
        <v>Jun</v>
      </c>
      <c r="I240" s="120" t="s">
        <v>3</v>
      </c>
      <c r="J240" s="120"/>
      <c r="K240" s="120" t="s">
        <v>16</v>
      </c>
      <c r="L240" s="122">
        <v>46195</v>
      </c>
      <c r="M240" s="123">
        <f>IF($L240="","",NETWORKDAYS($D240,$L240,$Y$33:$Y$47)-1)</f>
        <v>1</v>
      </c>
      <c r="N240" s="124" t="str">
        <f t="shared" si="8"/>
        <v>Yes</v>
      </c>
      <c r="O240" s="122"/>
      <c r="P240" s="122"/>
      <c r="Q240" s="122" t="s">
        <v>42</v>
      </c>
      <c r="R240" s="122"/>
      <c r="S240" s="119" t="s">
        <v>70</v>
      </c>
      <c r="T240" s="119"/>
      <c r="U240" s="119"/>
      <c r="V240" s="119"/>
      <c r="W240" s="119"/>
      <c r="X240" s="1"/>
      <c r="BB240" s="2" t="str">
        <v>Quarter 1</v>
      </c>
    </row>
    <row r="241" spans="1:54" ht="31.4" customHeight="1" x14ac:dyDescent="0.35">
      <c r="A241" s="118">
        <v>240</v>
      </c>
      <c r="B241" s="119" t="s">
        <v>637</v>
      </c>
      <c r="C241" s="119" t="s">
        <v>640</v>
      </c>
      <c r="D241" s="120">
        <v>46195</v>
      </c>
      <c r="E241" s="121">
        <f>IF($D241="","",WORKDAY($D241,1,$Y$33:$Y$47))</f>
        <v>46196</v>
      </c>
      <c r="F241" s="121">
        <f>IF($D241="","",WORKDAY($D241,10,$Y$33:$Y$47))</f>
        <v>46209</v>
      </c>
      <c r="G241" s="121">
        <f>IF($D241="","",WORKDAY($D241,20,$Y$33:$Y$47))</f>
        <v>46223</v>
      </c>
      <c r="H241" s="120" t="str">
        <f t="shared" si="7"/>
        <v>Jun</v>
      </c>
      <c r="I241" s="120" t="s">
        <v>2</v>
      </c>
      <c r="J241" s="120"/>
      <c r="K241" s="120" t="s">
        <v>10</v>
      </c>
      <c r="L241" s="122">
        <v>46195</v>
      </c>
      <c r="M241" s="123">
        <f>IF($L241="","",NETWORKDAYS($D241,$L241,$Y$33:$Y$47)-1)</f>
        <v>0</v>
      </c>
      <c r="N241" s="124" t="str">
        <f t="shared" si="8"/>
        <v>Yes</v>
      </c>
      <c r="O241" s="122"/>
      <c r="P241" s="122"/>
      <c r="Q241" s="122" t="s">
        <v>42</v>
      </c>
      <c r="R241" s="122"/>
      <c r="S241" s="119" t="s">
        <v>70</v>
      </c>
      <c r="T241" s="119"/>
      <c r="U241" s="119"/>
      <c r="V241" s="119"/>
      <c r="W241" s="119"/>
      <c r="X241" s="1"/>
      <c r="BB241" s="2" t="str">
        <v>Quarter 1</v>
      </c>
    </row>
    <row r="242" spans="1:54" ht="31.4" customHeight="1" x14ac:dyDescent="0.35">
      <c r="A242" s="118">
        <v>241</v>
      </c>
      <c r="B242" s="119" t="s">
        <v>6</v>
      </c>
      <c r="C242" s="119" t="s">
        <v>638</v>
      </c>
      <c r="D242" s="120">
        <v>46195</v>
      </c>
      <c r="E242" s="121">
        <f>IF($D242="","",WORKDAY($D242,1,$Y$33:$Y$47))</f>
        <v>46196</v>
      </c>
      <c r="F242" s="121">
        <f>IF($D242="","",WORKDAY($D242,10,$Y$33:$Y$47))</f>
        <v>46209</v>
      </c>
      <c r="G242" s="121">
        <f>IF($D242="","",WORKDAY($D242,20,$Y$33:$Y$47))</f>
        <v>46223</v>
      </c>
      <c r="H242" s="120" t="str">
        <f t="shared" si="7"/>
        <v>Jun</v>
      </c>
      <c r="I242" s="120" t="s">
        <v>4</v>
      </c>
      <c r="J242" s="120"/>
      <c r="K242" s="120" t="s">
        <v>11</v>
      </c>
      <c r="L242" s="122">
        <v>46196</v>
      </c>
      <c r="M242" s="123">
        <f>IF($L242="","",NETWORKDAYS($D242,$L242,$Y$33:$Y$47)-1)</f>
        <v>1</v>
      </c>
      <c r="N242" s="124" t="str">
        <f t="shared" si="8"/>
        <v>Yes</v>
      </c>
      <c r="O242" s="122"/>
      <c r="P242" s="122"/>
      <c r="Q242" s="122" t="s">
        <v>42</v>
      </c>
      <c r="R242" s="122"/>
      <c r="S242" s="119" t="s">
        <v>44</v>
      </c>
      <c r="T242" s="119"/>
      <c r="U242" s="119"/>
      <c r="V242" s="119"/>
      <c r="W242" s="119"/>
      <c r="X242" s="1"/>
      <c r="BB242" s="2" t="str">
        <v>Quarter 1</v>
      </c>
    </row>
    <row r="243" spans="1:54" ht="31.4" customHeight="1" x14ac:dyDescent="0.35">
      <c r="A243" s="118">
        <v>242</v>
      </c>
      <c r="B243" s="119" t="s">
        <v>49</v>
      </c>
      <c r="C243" s="119" t="s">
        <v>642</v>
      </c>
      <c r="D243" s="120">
        <v>46195</v>
      </c>
      <c r="E243" s="121">
        <f>IF($D243="","",WORKDAY($D243,1,$Y$33:$Y$47))</f>
        <v>46196</v>
      </c>
      <c r="F243" s="121">
        <f>IF($D243="","",WORKDAY($D243,10,$Y$33:$Y$47))</f>
        <v>46209</v>
      </c>
      <c r="G243" s="121">
        <f>IF($D243="","",WORKDAY($D243,20,$Y$33:$Y$47))</f>
        <v>46223</v>
      </c>
      <c r="H243" s="120" t="str">
        <f t="shared" si="7"/>
        <v>Jun</v>
      </c>
      <c r="I243" s="120" t="s">
        <v>2</v>
      </c>
      <c r="J243" s="120"/>
      <c r="K243" s="120" t="s">
        <v>9</v>
      </c>
      <c r="L243" s="122">
        <v>46197</v>
      </c>
      <c r="M243" s="123">
        <f>IF($L243="","",NETWORKDAYS($D243,$L243,$Y$33:$Y$47)-1)</f>
        <v>2</v>
      </c>
      <c r="N243" s="124" t="str">
        <f t="shared" si="8"/>
        <v>Yes</v>
      </c>
      <c r="O243" s="122"/>
      <c r="P243" s="122"/>
      <c r="Q243" s="122" t="s">
        <v>42</v>
      </c>
      <c r="R243" s="122"/>
      <c r="S243" s="119" t="s">
        <v>44</v>
      </c>
      <c r="T243" s="119"/>
      <c r="U243" s="119"/>
      <c r="V243" s="119"/>
      <c r="W243" s="119"/>
      <c r="X243" s="1"/>
      <c r="BB243" s="2" t="str">
        <v>Quarter 1</v>
      </c>
    </row>
    <row r="244" spans="1:54" ht="31.4" customHeight="1" x14ac:dyDescent="0.35">
      <c r="A244" s="118">
        <v>243</v>
      </c>
      <c r="B244" s="119" t="s">
        <v>643</v>
      </c>
      <c r="C244" s="119" t="s">
        <v>644</v>
      </c>
      <c r="D244" s="120">
        <v>46195</v>
      </c>
      <c r="E244" s="121">
        <f>IF($D244="","",WORKDAY($D244,1,$Y$33:$Y$47))</f>
        <v>46196</v>
      </c>
      <c r="F244" s="121">
        <f>IF($D244="","",WORKDAY($D244,10,$Y$33:$Y$47))</f>
        <v>46209</v>
      </c>
      <c r="G244" s="121">
        <f>IF($D244="","",WORKDAY($D244,20,$Y$33:$Y$47))</f>
        <v>46223</v>
      </c>
      <c r="H244" s="120" t="str">
        <f t="shared" si="7"/>
        <v>Jun</v>
      </c>
      <c r="I244" s="120" t="s">
        <v>2</v>
      </c>
      <c r="J244" s="120"/>
      <c r="K244" s="120" t="s">
        <v>9</v>
      </c>
      <c r="L244" s="122">
        <v>46203</v>
      </c>
      <c r="M244" s="123">
        <f>IF($L244="","",NETWORKDAYS($D244,$L244,$Y$33:$Y$47)-1)</f>
        <v>6</v>
      </c>
      <c r="N244" s="124" t="str">
        <f t="shared" si="8"/>
        <v>Yes</v>
      </c>
      <c r="O244" s="122"/>
      <c r="P244" s="122"/>
      <c r="Q244" s="122" t="s">
        <v>42</v>
      </c>
      <c r="R244" s="122"/>
      <c r="S244" s="119" t="s">
        <v>44</v>
      </c>
      <c r="T244" s="119"/>
      <c r="U244" s="119"/>
      <c r="V244" s="119"/>
      <c r="W244" s="119"/>
      <c r="X244" s="1"/>
      <c r="BB244" s="2" t="str">
        <v>Quarter 1</v>
      </c>
    </row>
    <row r="245" spans="1:54" ht="31.4" customHeight="1" x14ac:dyDescent="0.35">
      <c r="A245" s="118">
        <v>244</v>
      </c>
      <c r="B245" s="119" t="s">
        <v>643</v>
      </c>
      <c r="C245" s="119" t="s">
        <v>645</v>
      </c>
      <c r="D245" s="120">
        <v>46195</v>
      </c>
      <c r="E245" s="121">
        <f>IF($D245="","",WORKDAY($D245,1,$Y$33:$Y$47))</f>
        <v>46196</v>
      </c>
      <c r="F245" s="121">
        <f>IF($D245="","",WORKDAY($D245,10,$Y$33:$Y$47))</f>
        <v>46209</v>
      </c>
      <c r="G245" s="121">
        <f>IF($D245="","",WORKDAY($D245,20,$Y$33:$Y$47))</f>
        <v>46223</v>
      </c>
      <c r="H245" s="120" t="str">
        <f t="shared" si="7"/>
        <v>Jun</v>
      </c>
      <c r="I245" s="120" t="s">
        <v>2</v>
      </c>
      <c r="J245" s="120"/>
      <c r="K245" s="120" t="s">
        <v>9</v>
      </c>
      <c r="L245" s="122">
        <v>46203</v>
      </c>
      <c r="M245" s="123">
        <f>IF($L245="","",NETWORKDAYS($D245,$L245,$Y$33:$Y$47)-1)</f>
        <v>6</v>
      </c>
      <c r="N245" s="124" t="str">
        <f t="shared" si="8"/>
        <v>Yes</v>
      </c>
      <c r="O245" s="122"/>
      <c r="P245" s="122"/>
      <c r="Q245" s="122" t="s">
        <v>42</v>
      </c>
      <c r="R245" s="122"/>
      <c r="S245" s="119" t="s">
        <v>44</v>
      </c>
      <c r="T245" s="119"/>
      <c r="U245" s="119" t="s">
        <v>58</v>
      </c>
      <c r="V245" s="119"/>
      <c r="W245" s="119"/>
      <c r="X245" s="1"/>
      <c r="BB245" s="2" t="str">
        <v>Quarter 1</v>
      </c>
    </row>
    <row r="246" spans="1:54" ht="31.4" customHeight="1" x14ac:dyDescent="0.35">
      <c r="A246" s="118">
        <v>245</v>
      </c>
      <c r="B246" s="119" t="s">
        <v>643</v>
      </c>
      <c r="C246" s="119" t="s">
        <v>646</v>
      </c>
      <c r="D246" s="120">
        <v>46195</v>
      </c>
      <c r="E246" s="121">
        <f>IF($D246="","",WORKDAY($D246,1,$Y$33:$Y$47))</f>
        <v>46196</v>
      </c>
      <c r="F246" s="121">
        <f>IF($D246="","",WORKDAY($D246,10,$Y$33:$Y$47))</f>
        <v>46209</v>
      </c>
      <c r="G246" s="121">
        <f>IF($D246="","",WORKDAY($D246,20,$Y$33:$Y$47))</f>
        <v>46223</v>
      </c>
      <c r="H246" s="120" t="str">
        <f t="shared" si="7"/>
        <v>Jun</v>
      </c>
      <c r="I246" s="120" t="s">
        <v>2</v>
      </c>
      <c r="J246" s="120"/>
      <c r="K246" s="120" t="s">
        <v>9</v>
      </c>
      <c r="L246" s="122">
        <v>46203</v>
      </c>
      <c r="M246" s="123">
        <f>IF($L246="","",NETWORKDAYS($D246,$L246,$Y$33:$Y$47)-1)</f>
        <v>6</v>
      </c>
      <c r="N246" s="124" t="str">
        <f t="shared" si="8"/>
        <v>Yes</v>
      </c>
      <c r="O246" s="122"/>
      <c r="P246" s="122"/>
      <c r="Q246" s="122" t="s">
        <v>42</v>
      </c>
      <c r="R246" s="122"/>
      <c r="S246" s="119" t="s">
        <v>44</v>
      </c>
      <c r="T246" s="119"/>
      <c r="U246" s="119"/>
      <c r="V246" s="119"/>
      <c r="W246" s="119"/>
      <c r="X246" s="1"/>
      <c r="BB246" s="2" t="str">
        <v>Quarter 1</v>
      </c>
    </row>
    <row r="247" spans="1:54" ht="31.4" customHeight="1" x14ac:dyDescent="0.35">
      <c r="A247" s="118">
        <v>246</v>
      </c>
      <c r="B247" s="119" t="s">
        <v>6</v>
      </c>
      <c r="C247" s="119" t="s">
        <v>648</v>
      </c>
      <c r="D247" s="120">
        <v>46196</v>
      </c>
      <c r="E247" s="121">
        <f>IF($D247="","",WORKDAY($D247,1,$Y$33:$Y$47))</f>
        <v>46197</v>
      </c>
      <c r="F247" s="121">
        <f>IF($D247="","",WORKDAY($D247,10,$Y$33:$Y$47))</f>
        <v>46210</v>
      </c>
      <c r="G247" s="121">
        <f>IF($D247="","",WORKDAY($D247,20,$Y$33:$Y$47))</f>
        <v>46224</v>
      </c>
      <c r="H247" s="120" t="str">
        <f t="shared" si="7"/>
        <v>Jun</v>
      </c>
      <c r="I247" s="120" t="s">
        <v>3</v>
      </c>
      <c r="J247" s="120"/>
      <c r="K247" s="120" t="s">
        <v>15</v>
      </c>
      <c r="L247" s="122">
        <v>46224</v>
      </c>
      <c r="M247" s="123">
        <f>IF($L247="","",NETWORKDAYS($D247,$L247,$Y$33:$Y$47)-1)</f>
        <v>20</v>
      </c>
      <c r="N247" s="124" t="str">
        <f t="shared" si="8"/>
        <v>Yes</v>
      </c>
      <c r="O247" s="122"/>
      <c r="P247" s="122"/>
      <c r="Q247" s="122" t="s">
        <v>42</v>
      </c>
      <c r="R247" s="122"/>
      <c r="S247" s="119" t="s">
        <v>70</v>
      </c>
      <c r="T247" s="119"/>
      <c r="U247" s="119"/>
      <c r="V247" s="119"/>
      <c r="W247" s="119"/>
      <c r="X247" s="1"/>
      <c r="BB247" s="2" t="str">
        <v>Quarter 1</v>
      </c>
    </row>
    <row r="248" spans="1:54" ht="31.4" customHeight="1" x14ac:dyDescent="0.35">
      <c r="A248" s="118">
        <v>247</v>
      </c>
      <c r="B248" s="119" t="s">
        <v>6</v>
      </c>
      <c r="C248" s="119" t="s">
        <v>152</v>
      </c>
      <c r="D248" s="120">
        <v>46187</v>
      </c>
      <c r="E248" s="121">
        <f>IF($D248="","",WORKDAY($D248,1,$Y$33:$Y$47))</f>
        <v>46188</v>
      </c>
      <c r="F248" s="121">
        <f>IF($D248="","",WORKDAY($D248,10,$Y$33:$Y$47))</f>
        <v>46199</v>
      </c>
      <c r="G248" s="121">
        <f>IF($D248="","",WORKDAY($D248,20,$Y$33:$Y$47))</f>
        <v>46213</v>
      </c>
      <c r="H248" s="120" t="str">
        <f t="shared" si="7"/>
        <v>Jun</v>
      </c>
      <c r="I248" s="120" t="s">
        <v>3</v>
      </c>
      <c r="J248" s="120"/>
      <c r="K248" s="120" t="s">
        <v>15</v>
      </c>
      <c r="L248" s="122">
        <v>46197</v>
      </c>
      <c r="M248" s="123">
        <f>IF($L248="","",NETWORKDAYS($D248,$L248,$Y$33:$Y$47)-1)</f>
        <v>7</v>
      </c>
      <c r="N248" s="124" t="str">
        <f t="shared" si="8"/>
        <v>Yes</v>
      </c>
      <c r="O248" s="122"/>
      <c r="P248" s="122"/>
      <c r="Q248" s="122" t="s">
        <v>42</v>
      </c>
      <c r="R248" s="122"/>
      <c r="S248" s="119" t="s">
        <v>44</v>
      </c>
      <c r="T248" s="119"/>
      <c r="U248" s="119" t="s">
        <v>58</v>
      </c>
      <c r="V248" s="119"/>
      <c r="W248" s="119"/>
      <c r="X248" s="1"/>
      <c r="BB248" s="2" t="str">
        <v>Quarter 1</v>
      </c>
    </row>
    <row r="249" spans="1:54" ht="31.4" customHeight="1" x14ac:dyDescent="0.35">
      <c r="A249" s="118">
        <v>248</v>
      </c>
      <c r="B249" s="119" t="s">
        <v>654</v>
      </c>
      <c r="C249" s="119" t="s">
        <v>655</v>
      </c>
      <c r="D249" s="120">
        <v>46197</v>
      </c>
      <c r="E249" s="121">
        <f>IF($D249="","",WORKDAY($D249,1,$Y$33:$Y$47))</f>
        <v>46198</v>
      </c>
      <c r="F249" s="121">
        <f>IF($D249="","",WORKDAY($D249,10,$Y$33:$Y$47))</f>
        <v>46211</v>
      </c>
      <c r="G249" s="121">
        <f>IF($D249="","",WORKDAY($D249,20,$Y$33:$Y$47))</f>
        <v>46225</v>
      </c>
      <c r="H249" s="120" t="str">
        <f t="shared" si="7"/>
        <v>Jun</v>
      </c>
      <c r="I249" s="120" t="s">
        <v>2</v>
      </c>
      <c r="J249" s="120"/>
      <c r="K249" s="120" t="s">
        <v>10</v>
      </c>
      <c r="L249" s="122">
        <v>46212</v>
      </c>
      <c r="M249" s="123">
        <f>IF($L249="","",NETWORKDAYS($D249,$L249,$Y$33:$Y$47)-1)</f>
        <v>11</v>
      </c>
      <c r="N249" s="124" t="str">
        <f t="shared" si="8"/>
        <v>Yes</v>
      </c>
      <c r="O249" s="122"/>
      <c r="P249" s="122"/>
      <c r="Q249" s="122" t="s">
        <v>42</v>
      </c>
      <c r="R249" s="122"/>
      <c r="S249" s="119" t="s">
        <v>44</v>
      </c>
      <c r="T249" s="119"/>
      <c r="U249" s="119"/>
      <c r="V249" s="119"/>
      <c r="W249" s="119"/>
      <c r="X249" s="1"/>
      <c r="BB249" s="2" t="str">
        <v>Quarter 1</v>
      </c>
    </row>
    <row r="250" spans="1:54" ht="31.4" customHeight="1" x14ac:dyDescent="0.35">
      <c r="A250" s="118">
        <v>249</v>
      </c>
      <c r="B250" s="119" t="s">
        <v>49</v>
      </c>
      <c r="C250" s="119" t="s">
        <v>656</v>
      </c>
      <c r="D250" s="120">
        <v>46196</v>
      </c>
      <c r="E250" s="121">
        <f>IF($D250="","",WORKDAY($D250,1,$Y$33:$Y$47))</f>
        <v>46197</v>
      </c>
      <c r="F250" s="121">
        <f>IF($D250="","",WORKDAY($D250,10,$Y$33:$Y$47))</f>
        <v>46210</v>
      </c>
      <c r="G250" s="121">
        <f>IF($D250="","",WORKDAY($D250,20,$Y$33:$Y$47))</f>
        <v>46224</v>
      </c>
      <c r="H250" s="120" t="str">
        <f t="shared" si="7"/>
        <v>Jun</v>
      </c>
      <c r="I250" s="120" t="s">
        <v>3</v>
      </c>
      <c r="J250" s="120"/>
      <c r="K250" s="120" t="s">
        <v>15</v>
      </c>
      <c r="L250" s="122">
        <v>46216</v>
      </c>
      <c r="M250" s="123">
        <f>IF($L250="","",NETWORKDAYS($D250,$L250,$Y$33:$Y$47)-1)</f>
        <v>14</v>
      </c>
      <c r="N250" s="124" t="str">
        <f t="shared" si="8"/>
        <v>Yes</v>
      </c>
      <c r="O250" s="122"/>
      <c r="P250" s="122"/>
      <c r="Q250" s="122" t="s">
        <v>42</v>
      </c>
      <c r="R250" s="122"/>
      <c r="S250" s="119" t="s">
        <v>44</v>
      </c>
      <c r="T250" s="119"/>
      <c r="U250" s="119" t="s">
        <v>58</v>
      </c>
      <c r="V250" s="119"/>
      <c r="W250" s="119"/>
      <c r="X250" s="1"/>
      <c r="BB250" s="2" t="str">
        <v>Quarter 1</v>
      </c>
    </row>
    <row r="251" spans="1:54" ht="31.4" customHeight="1" x14ac:dyDescent="0.35">
      <c r="A251" s="118">
        <v>250</v>
      </c>
      <c r="B251" s="119" t="s">
        <v>6</v>
      </c>
      <c r="C251" s="119" t="s">
        <v>72</v>
      </c>
      <c r="D251" s="120">
        <v>46196</v>
      </c>
      <c r="E251" s="121">
        <f>IF($D251="","",WORKDAY($D251,1,$Y$33:$Y$47))</f>
        <v>46197</v>
      </c>
      <c r="F251" s="121">
        <f>IF($D251="","",WORKDAY($D251,10,$Y$33:$Y$47))</f>
        <v>46210</v>
      </c>
      <c r="G251" s="121">
        <f>IF($D251="","",WORKDAY($D251,20,$Y$33:$Y$47))</f>
        <v>46224</v>
      </c>
      <c r="H251" s="120" t="str">
        <f t="shared" si="7"/>
        <v>Jun</v>
      </c>
      <c r="I251" s="120" t="s">
        <v>3</v>
      </c>
      <c r="J251" s="120"/>
      <c r="K251" s="120" t="s">
        <v>16</v>
      </c>
      <c r="L251" s="122">
        <v>46198</v>
      </c>
      <c r="M251" s="123">
        <f>IF($L251="","",NETWORKDAYS($D251,$L251,$Y$33:$Y$47)-1)</f>
        <v>2</v>
      </c>
      <c r="N251" s="124" t="str">
        <f t="shared" si="8"/>
        <v>Yes</v>
      </c>
      <c r="O251" s="122"/>
      <c r="P251" s="122"/>
      <c r="Q251" s="122" t="s">
        <v>42</v>
      </c>
      <c r="R251" s="122"/>
      <c r="S251" s="119" t="s">
        <v>44</v>
      </c>
      <c r="T251" s="119"/>
      <c r="U251" s="119" t="s">
        <v>58</v>
      </c>
      <c r="V251" s="119" t="s">
        <v>122</v>
      </c>
      <c r="W251" s="119"/>
      <c r="X251" s="1"/>
      <c r="BB251" s="2" t="str">
        <v>Quarter 1</v>
      </c>
    </row>
    <row r="252" spans="1:54" ht="31.4" customHeight="1" x14ac:dyDescent="0.35">
      <c r="A252" s="118">
        <v>251</v>
      </c>
      <c r="B252" s="119" t="s">
        <v>6</v>
      </c>
      <c r="C252" s="119" t="s">
        <v>660</v>
      </c>
      <c r="D252" s="120">
        <v>46198</v>
      </c>
      <c r="E252" s="121">
        <f>IF($D252="","",WORKDAY($D252,1,$Y$33:$Y$47))</f>
        <v>46199</v>
      </c>
      <c r="F252" s="121">
        <f>IF($D252="","",WORKDAY($D252,10,$Y$33:$Y$47))</f>
        <v>46212</v>
      </c>
      <c r="G252" s="121">
        <f>IF($D252="","",WORKDAY($D252,20,$Y$33:$Y$47))</f>
        <v>46226</v>
      </c>
      <c r="H252" s="120" t="str">
        <f t="shared" si="7"/>
        <v>Jun</v>
      </c>
      <c r="I252" s="120" t="s">
        <v>0</v>
      </c>
      <c r="J252" s="120"/>
      <c r="K252" s="120" t="s">
        <v>5</v>
      </c>
      <c r="L252" s="122">
        <v>46211</v>
      </c>
      <c r="M252" s="123">
        <f>IF($L252="","",NETWORKDAYS($D252,$L252,$Y$33:$Y$47)-1)</f>
        <v>9</v>
      </c>
      <c r="N252" s="124" t="str">
        <f t="shared" si="8"/>
        <v>Yes</v>
      </c>
      <c r="O252" s="122"/>
      <c r="P252" s="122"/>
      <c r="Q252" s="122" t="s">
        <v>42</v>
      </c>
      <c r="R252" s="122"/>
      <c r="S252" s="119" t="s">
        <v>52</v>
      </c>
      <c r="T252" s="119"/>
      <c r="U252" s="119" t="s">
        <v>129</v>
      </c>
      <c r="V252" s="119" t="s">
        <v>122</v>
      </c>
      <c r="W252" s="119"/>
      <c r="X252" s="1"/>
      <c r="BB252" s="2" t="str">
        <v>Quarter 1</v>
      </c>
    </row>
    <row r="253" spans="1:54" ht="31.4" customHeight="1" x14ac:dyDescent="0.35">
      <c r="A253" s="118">
        <v>252</v>
      </c>
      <c r="B253" s="119" t="s">
        <v>6</v>
      </c>
      <c r="C253" s="119" t="s">
        <v>661</v>
      </c>
      <c r="D253" s="120">
        <v>46198</v>
      </c>
      <c r="E253" s="121">
        <f>IF($D253="","",WORKDAY($D253,1,$Y$33:$Y$47))</f>
        <v>46199</v>
      </c>
      <c r="F253" s="121">
        <f>IF($D253="","",WORKDAY($D253,10,$Y$33:$Y$47))</f>
        <v>46212</v>
      </c>
      <c r="G253" s="121">
        <f>IF($D253="","",WORKDAY($D253,20,$Y$33:$Y$47))</f>
        <v>46226</v>
      </c>
      <c r="H253" s="120" t="str">
        <f t="shared" si="7"/>
        <v>Jun</v>
      </c>
      <c r="I253" s="120" t="s">
        <v>3</v>
      </c>
      <c r="J253" s="120"/>
      <c r="K253" s="120" t="s">
        <v>15</v>
      </c>
      <c r="L253" s="122">
        <v>46232</v>
      </c>
      <c r="M253" s="123">
        <f>IF($L253="","",NETWORKDAYS($D253,$L253,$Y$33:$Y$47)-1)</f>
        <v>24</v>
      </c>
      <c r="N253" s="124" t="str">
        <f t="shared" si="8"/>
        <v>No</v>
      </c>
      <c r="O253" s="122"/>
      <c r="P253" s="122"/>
      <c r="Q253" s="122" t="s">
        <v>42</v>
      </c>
      <c r="R253" s="122"/>
      <c r="S253" s="119" t="s">
        <v>44</v>
      </c>
      <c r="T253" s="119"/>
      <c r="U253" s="119"/>
      <c r="V253" s="119"/>
      <c r="W253" s="119"/>
      <c r="X253" s="1"/>
      <c r="BB253" s="2" t="str">
        <v>Quarter 1</v>
      </c>
    </row>
    <row r="254" spans="1:54" ht="31.4" customHeight="1" x14ac:dyDescent="0.35">
      <c r="A254" s="118">
        <v>253</v>
      </c>
      <c r="B254" s="119" t="s">
        <v>6</v>
      </c>
      <c r="C254" s="119" t="s">
        <v>662</v>
      </c>
      <c r="D254" s="120">
        <v>46198</v>
      </c>
      <c r="E254" s="121">
        <f>IF($D254="","",WORKDAY($D254,1,$Y$33:$Y$47))</f>
        <v>46199</v>
      </c>
      <c r="F254" s="121">
        <f>IF($D254="","",WORKDAY($D254,10,$Y$33:$Y$47))</f>
        <v>46212</v>
      </c>
      <c r="G254" s="121">
        <f>IF($D254="","",WORKDAY($D254,20,$Y$33:$Y$47))</f>
        <v>46226</v>
      </c>
      <c r="H254" s="120" t="str">
        <f t="shared" si="7"/>
        <v>Jun</v>
      </c>
      <c r="I254" s="120" t="s">
        <v>3</v>
      </c>
      <c r="J254" s="120"/>
      <c r="K254" s="120" t="s">
        <v>16</v>
      </c>
      <c r="L254" s="122">
        <v>46216</v>
      </c>
      <c r="M254" s="123">
        <f>IF($L254="","",NETWORKDAYS($D254,$L254,$Y$33:$Y$47)-1)</f>
        <v>12</v>
      </c>
      <c r="N254" s="124" t="str">
        <f t="shared" si="8"/>
        <v>Yes</v>
      </c>
      <c r="O254" s="122"/>
      <c r="P254" s="122"/>
      <c r="Q254" s="122" t="s">
        <v>42</v>
      </c>
      <c r="R254" s="122"/>
      <c r="S254" s="119" t="s">
        <v>44</v>
      </c>
      <c r="T254" s="119"/>
      <c r="U254" s="119" t="s">
        <v>58</v>
      </c>
      <c r="V254" s="119"/>
      <c r="W254" s="119"/>
      <c r="X254" s="1"/>
      <c r="BB254" s="2" t="str">
        <v>Quarter 1</v>
      </c>
    </row>
    <row r="255" spans="1:54" ht="31.4" customHeight="1" x14ac:dyDescent="0.35">
      <c r="A255" s="118">
        <v>254</v>
      </c>
      <c r="B255" s="119" t="s">
        <v>49</v>
      </c>
      <c r="C255" s="119" t="s">
        <v>663</v>
      </c>
      <c r="D255" s="120">
        <v>46198</v>
      </c>
      <c r="E255" s="121">
        <f>IF($D255="","",WORKDAY($D255,1,$Y$33:$Y$47))</f>
        <v>46199</v>
      </c>
      <c r="F255" s="121">
        <f>IF($D255="","",WORKDAY($D255,10,$Y$33:$Y$47))</f>
        <v>46212</v>
      </c>
      <c r="G255" s="121">
        <f>IF($D255="","",WORKDAY($D255,20,$Y$33:$Y$47))</f>
        <v>46226</v>
      </c>
      <c r="H255" s="120" t="str">
        <f t="shared" si="7"/>
        <v>Jun</v>
      </c>
      <c r="I255" s="120" t="s">
        <v>3</v>
      </c>
      <c r="J255" s="120"/>
      <c r="K255" s="120" t="s">
        <v>16</v>
      </c>
      <c r="L255" s="122">
        <v>46223</v>
      </c>
      <c r="M255" s="123">
        <f>IF($L255="","",NETWORKDAYS($D255,$L255,$Y$33:$Y$47)-1)</f>
        <v>17</v>
      </c>
      <c r="N255" s="124" t="str">
        <f t="shared" si="8"/>
        <v>Yes</v>
      </c>
      <c r="O255" s="122"/>
      <c r="P255" s="122"/>
      <c r="Q255" s="122" t="s">
        <v>42</v>
      </c>
      <c r="R255" s="122"/>
      <c r="S255" s="119" t="s">
        <v>44</v>
      </c>
      <c r="T255" s="119"/>
      <c r="U255" s="119" t="s">
        <v>58</v>
      </c>
      <c r="V255" s="119"/>
      <c r="W255" s="119"/>
      <c r="X255" s="1"/>
      <c r="BB255" s="2" t="str">
        <v>Quarter 1</v>
      </c>
    </row>
    <row r="256" spans="1:54" ht="31.4" customHeight="1" x14ac:dyDescent="0.35">
      <c r="A256" s="118">
        <v>255</v>
      </c>
      <c r="B256" s="119" t="s">
        <v>49</v>
      </c>
      <c r="C256" s="119" t="s">
        <v>664</v>
      </c>
      <c r="D256" s="120">
        <v>46198</v>
      </c>
      <c r="E256" s="121">
        <f>IF($D256="","",WORKDAY($D256,1,$Y$33:$Y$47))</f>
        <v>46199</v>
      </c>
      <c r="F256" s="121">
        <f>IF($D256="","",WORKDAY($D256,10,$Y$33:$Y$47))</f>
        <v>46212</v>
      </c>
      <c r="G256" s="121">
        <f>IF($D256="","",WORKDAY($D256,20,$Y$33:$Y$47))</f>
        <v>46226</v>
      </c>
      <c r="H256" s="120" t="str">
        <f t="shared" si="7"/>
        <v>Jun</v>
      </c>
      <c r="I256" s="120" t="s">
        <v>4</v>
      </c>
      <c r="J256" s="120"/>
      <c r="K256" s="120" t="s">
        <v>14</v>
      </c>
      <c r="L256" s="122">
        <v>46199</v>
      </c>
      <c r="M256" s="123">
        <f>IF($L256="","",NETWORKDAYS($D256,$L256,$Y$33:$Y$47)-1)</f>
        <v>1</v>
      </c>
      <c r="N256" s="124" t="str">
        <f t="shared" si="8"/>
        <v>Yes</v>
      </c>
      <c r="O256" s="122"/>
      <c r="P256" s="122"/>
      <c r="Q256" s="122" t="s">
        <v>42</v>
      </c>
      <c r="R256" s="122"/>
      <c r="S256" s="119" t="s">
        <v>44</v>
      </c>
      <c r="T256" s="119"/>
      <c r="U256" s="119"/>
      <c r="V256" s="119"/>
      <c r="W256" s="119"/>
      <c r="X256" s="1"/>
      <c r="BB256" s="2" t="str">
        <v>Quarter 1</v>
      </c>
    </row>
    <row r="257" spans="1:54" ht="31.4" customHeight="1" x14ac:dyDescent="0.35">
      <c r="A257" s="118">
        <v>256</v>
      </c>
      <c r="B257" s="119" t="s">
        <v>665</v>
      </c>
      <c r="C257" s="119" t="s">
        <v>666</v>
      </c>
      <c r="D257" s="120">
        <v>46199</v>
      </c>
      <c r="E257" s="121">
        <f>IF($D257="","",WORKDAY($D257,1,$Y$33:$Y$47))</f>
        <v>46202</v>
      </c>
      <c r="F257" s="121">
        <f>IF($D257="","",WORKDAY($D257,10,$Y$33:$Y$47))</f>
        <v>46213</v>
      </c>
      <c r="G257" s="121">
        <f>IF($D257="","",WORKDAY($D257,20,$Y$33:$Y$47))</f>
        <v>46227</v>
      </c>
      <c r="H257" s="120" t="str">
        <f t="shared" si="7"/>
        <v>Jun</v>
      </c>
      <c r="I257" s="120" t="s">
        <v>4</v>
      </c>
      <c r="J257" s="120"/>
      <c r="K257" s="120" t="s">
        <v>11</v>
      </c>
      <c r="L257" s="122">
        <v>46204</v>
      </c>
      <c r="M257" s="123">
        <f>IF($L257="","",NETWORKDAYS($D257,$L257,$Y$33:$Y$47)-1)</f>
        <v>3</v>
      </c>
      <c r="N257" s="124" t="str">
        <f t="shared" si="8"/>
        <v>Yes</v>
      </c>
      <c r="O257" s="122"/>
      <c r="P257" s="122"/>
      <c r="Q257" s="122" t="s">
        <v>42</v>
      </c>
      <c r="R257" s="122"/>
      <c r="S257" s="119" t="s">
        <v>44</v>
      </c>
      <c r="T257" s="119"/>
      <c r="U257" s="119"/>
      <c r="V257" s="119"/>
      <c r="W257" s="119"/>
      <c r="X257" s="1"/>
      <c r="BB257" s="2" t="str">
        <v>Quarter 1</v>
      </c>
    </row>
    <row r="258" spans="1:54" ht="31.4" customHeight="1" x14ac:dyDescent="0.35">
      <c r="A258" s="118">
        <v>257</v>
      </c>
      <c r="B258" s="119" t="s">
        <v>6</v>
      </c>
      <c r="C258" s="119" t="s">
        <v>667</v>
      </c>
      <c r="D258" s="120">
        <v>46199</v>
      </c>
      <c r="E258" s="121">
        <f>IF($D258="","",WORKDAY($D258,1,$Y$33:$Y$47))</f>
        <v>46202</v>
      </c>
      <c r="F258" s="121">
        <f>IF($D258="","",WORKDAY($D258,10,$Y$33:$Y$47))</f>
        <v>46213</v>
      </c>
      <c r="G258" s="121">
        <f>IF($D258="","",WORKDAY($D258,20,$Y$33:$Y$47))</f>
        <v>46227</v>
      </c>
      <c r="H258" s="120" t="str">
        <f t="shared" ref="H258:H266" si="9">IF(ISBLANK(D258),"",TEXT(D258,"mmm"))</f>
        <v>Jun</v>
      </c>
      <c r="I258" s="120" t="s">
        <v>3</v>
      </c>
      <c r="J258" s="120"/>
      <c r="K258" s="120" t="s">
        <v>16</v>
      </c>
      <c r="L258" s="122">
        <v>46227</v>
      </c>
      <c r="M258" s="123">
        <f>IF($L258="","",NETWORKDAYS($D258,$L258,$Y$33:$Y$47)-1)</f>
        <v>20</v>
      </c>
      <c r="N258" s="124" t="str">
        <f t="shared" ref="N258:N266" si="10">IF(ISBLANK($L258),"",IF($M258&lt;21,"Yes","No"))</f>
        <v>Yes</v>
      </c>
      <c r="O258" s="122"/>
      <c r="P258" s="122"/>
      <c r="Q258" s="122" t="s">
        <v>42</v>
      </c>
      <c r="R258" s="122"/>
      <c r="S258" s="119" t="s">
        <v>52</v>
      </c>
      <c r="T258" s="119"/>
      <c r="U258" s="119" t="s">
        <v>58</v>
      </c>
      <c r="V258" s="119"/>
      <c r="W258" s="119"/>
      <c r="X258" s="1"/>
      <c r="BB258" s="2" t="str">
        <v>Quarter 1</v>
      </c>
    </row>
    <row r="259" spans="1:54" ht="31.4" customHeight="1" x14ac:dyDescent="0.35">
      <c r="A259" s="118">
        <v>258</v>
      </c>
      <c r="B259" s="119" t="s">
        <v>669</v>
      </c>
      <c r="C259" s="119" t="s">
        <v>668</v>
      </c>
      <c r="D259" s="120">
        <v>46199</v>
      </c>
      <c r="E259" s="121">
        <f>IF($D259="","",WORKDAY($D259,1,$Y$33:$Y$47))</f>
        <v>46202</v>
      </c>
      <c r="F259" s="121">
        <f>IF($D259="","",WORKDAY($D259,10,$Y$33:$Y$47))</f>
        <v>46213</v>
      </c>
      <c r="G259" s="121">
        <f>IF($D259="","",WORKDAY($D259,20,$Y$33:$Y$47))</f>
        <v>46227</v>
      </c>
      <c r="H259" s="120" t="str">
        <f t="shared" si="9"/>
        <v>Jun</v>
      </c>
      <c r="I259" s="120" t="s">
        <v>0</v>
      </c>
      <c r="J259" s="120"/>
      <c r="K259" s="120" t="s">
        <v>7</v>
      </c>
      <c r="L259" s="122">
        <v>46203</v>
      </c>
      <c r="M259" s="123">
        <f>IF($L259="","",NETWORKDAYS($D259,$L259,$Y$33:$Y$47)-1)</f>
        <v>2</v>
      </c>
      <c r="N259" s="124" t="str">
        <f t="shared" si="10"/>
        <v>Yes</v>
      </c>
      <c r="O259" s="122"/>
      <c r="P259" s="122"/>
      <c r="Q259" s="122" t="s">
        <v>42</v>
      </c>
      <c r="R259" s="122"/>
      <c r="S259" s="119" t="s">
        <v>44</v>
      </c>
      <c r="T259" s="119"/>
      <c r="U259" s="119"/>
      <c r="V259" s="119"/>
      <c r="W259" s="119"/>
      <c r="X259" s="1"/>
      <c r="BB259" s="2" t="str">
        <v>Quarter 1</v>
      </c>
    </row>
    <row r="260" spans="1:54" ht="31.4" customHeight="1" x14ac:dyDescent="0.35">
      <c r="A260" s="118">
        <v>259</v>
      </c>
      <c r="B260" s="119" t="s">
        <v>6</v>
      </c>
      <c r="C260" s="119" t="s">
        <v>670</v>
      </c>
      <c r="D260" s="120">
        <v>46199</v>
      </c>
      <c r="E260" s="121">
        <f>IF($D260="","",WORKDAY($D260,1,$Y$33:$Y$47))</f>
        <v>46202</v>
      </c>
      <c r="F260" s="121">
        <f>IF($D260="","",WORKDAY($D260,10,$Y$33:$Y$47))</f>
        <v>46213</v>
      </c>
      <c r="G260" s="121">
        <f>IF($D260="","",WORKDAY($D260,20,$Y$33:$Y$47))</f>
        <v>46227</v>
      </c>
      <c r="H260" s="120" t="str">
        <f t="shared" si="9"/>
        <v>Jun</v>
      </c>
      <c r="I260" s="120" t="s">
        <v>0</v>
      </c>
      <c r="J260" s="120"/>
      <c r="K260" s="120" t="s">
        <v>7</v>
      </c>
      <c r="L260" s="122">
        <v>46230</v>
      </c>
      <c r="M260" s="123">
        <f>IF($L260="","",NETWORKDAYS($D260,$L260,$Y$33:$Y$47)-1)</f>
        <v>21</v>
      </c>
      <c r="N260" s="124" t="str">
        <f t="shared" si="10"/>
        <v>No</v>
      </c>
      <c r="O260" s="122"/>
      <c r="P260" s="122"/>
      <c r="Q260" s="122" t="s">
        <v>42</v>
      </c>
      <c r="R260" s="122"/>
      <c r="S260" s="119" t="s">
        <v>70</v>
      </c>
      <c r="T260" s="119"/>
      <c r="U260" s="119"/>
      <c r="V260" s="119"/>
      <c r="W260" s="119"/>
      <c r="X260" s="1"/>
      <c r="BB260" s="2" t="str">
        <v>Quarter 1</v>
      </c>
    </row>
    <row r="261" spans="1:54" ht="31.4" customHeight="1" x14ac:dyDescent="0.35">
      <c r="A261" s="118">
        <v>260</v>
      </c>
      <c r="B261" s="119" t="s">
        <v>49</v>
      </c>
      <c r="C261" s="119" t="s">
        <v>671</v>
      </c>
      <c r="D261" s="120">
        <v>46200</v>
      </c>
      <c r="E261" s="121">
        <f>IF($D261="","",WORKDAY($D261,1,$Y$33:$Y$47))</f>
        <v>46202</v>
      </c>
      <c r="F261" s="121">
        <f>IF($D261="","",WORKDAY($D261,10,$Y$33:$Y$47))</f>
        <v>46213</v>
      </c>
      <c r="G261" s="121">
        <f>IF($D261="","",WORKDAY($D261,20,$Y$33:$Y$47))</f>
        <v>46227</v>
      </c>
      <c r="H261" s="120" t="str">
        <f t="shared" si="9"/>
        <v>Jun</v>
      </c>
      <c r="I261" s="120" t="s">
        <v>4</v>
      </c>
      <c r="J261" s="120"/>
      <c r="K261" s="120" t="s">
        <v>13</v>
      </c>
      <c r="L261" s="122">
        <v>46216</v>
      </c>
      <c r="M261" s="123">
        <f>IF($L261="","",NETWORKDAYS($D261,$L261,$Y$33:$Y$47)-1)</f>
        <v>10</v>
      </c>
      <c r="N261" s="124" t="str">
        <f t="shared" si="10"/>
        <v>Yes</v>
      </c>
      <c r="O261" s="122"/>
      <c r="P261" s="122"/>
      <c r="Q261" s="122" t="s">
        <v>42</v>
      </c>
      <c r="R261" s="122"/>
      <c r="S261" s="119" t="s">
        <v>44</v>
      </c>
      <c r="T261" s="119"/>
      <c r="U261" s="119"/>
      <c r="V261" s="119" t="s">
        <v>122</v>
      </c>
      <c r="W261" s="119"/>
      <c r="X261" s="1"/>
      <c r="BB261" s="2" t="str">
        <v>Quarter 1</v>
      </c>
    </row>
    <row r="262" spans="1:54" ht="31.4" customHeight="1" x14ac:dyDescent="0.35">
      <c r="A262" s="118">
        <v>261</v>
      </c>
      <c r="B262" s="119" t="s">
        <v>6</v>
      </c>
      <c r="C262" s="119" t="s">
        <v>672</v>
      </c>
      <c r="D262" s="120">
        <v>46202</v>
      </c>
      <c r="E262" s="121">
        <f>IF($D262="","",WORKDAY($D262,1,$Y$33:$Y$47))</f>
        <v>46203</v>
      </c>
      <c r="F262" s="121">
        <f>IF($D262="","",WORKDAY($D262,10,$Y$33:$Y$47))</f>
        <v>46216</v>
      </c>
      <c r="G262" s="121">
        <f>IF($D262="","",WORKDAY($D262,20,$Y$33:$Y$47))</f>
        <v>46230</v>
      </c>
      <c r="H262" s="120" t="str">
        <f t="shared" si="9"/>
        <v>Jun</v>
      </c>
      <c r="I262" s="120" t="s">
        <v>2</v>
      </c>
      <c r="J262" s="120"/>
      <c r="K262" s="120" t="s">
        <v>9</v>
      </c>
      <c r="L262" s="122">
        <v>46224</v>
      </c>
      <c r="M262" s="123">
        <f>IF($L262="","",NETWORKDAYS($D262,$L262,$Y$33:$Y$47)-1)</f>
        <v>16</v>
      </c>
      <c r="N262" s="124" t="str">
        <f t="shared" si="10"/>
        <v>Yes</v>
      </c>
      <c r="O262" s="122"/>
      <c r="P262" s="122"/>
      <c r="Q262" s="122" t="s">
        <v>42</v>
      </c>
      <c r="R262" s="122"/>
      <c r="S262" s="119" t="s">
        <v>44</v>
      </c>
      <c r="T262" s="119"/>
      <c r="U262" s="119"/>
      <c r="V262" s="119"/>
      <c r="W262" s="119"/>
      <c r="X262" s="1"/>
      <c r="BB262" s="2" t="str">
        <v>Quarter 1</v>
      </c>
    </row>
    <row r="263" spans="1:54" ht="31.4" customHeight="1" x14ac:dyDescent="0.35">
      <c r="A263" s="118">
        <v>262</v>
      </c>
      <c r="B263" s="119" t="s">
        <v>49</v>
      </c>
      <c r="C263" s="119" t="s">
        <v>673</v>
      </c>
      <c r="D263" s="120">
        <v>46202</v>
      </c>
      <c r="E263" s="121">
        <f>IF($D263="","",WORKDAY($D263,1,$Y$33:$Y$47))</f>
        <v>46203</v>
      </c>
      <c r="F263" s="121">
        <f>IF($D263="","",WORKDAY($D263,10,$Y$33:$Y$47))</f>
        <v>46216</v>
      </c>
      <c r="G263" s="121">
        <f>IF($D263="","",WORKDAY($D263,20,$Y$33:$Y$47))</f>
        <v>46230</v>
      </c>
      <c r="H263" s="120" t="str">
        <f t="shared" si="9"/>
        <v>Jun</v>
      </c>
      <c r="I263" s="120" t="s">
        <v>4</v>
      </c>
      <c r="J263" s="120"/>
      <c r="K263" s="120" t="s">
        <v>12</v>
      </c>
      <c r="L263" s="122">
        <v>46204</v>
      </c>
      <c r="M263" s="123">
        <f>IF($L263="","",NETWORKDAYS($D263,$L263,$Y$33:$Y$47)-1)</f>
        <v>2</v>
      </c>
      <c r="N263" s="124" t="str">
        <f t="shared" si="10"/>
        <v>Yes</v>
      </c>
      <c r="O263" s="122"/>
      <c r="P263" s="122"/>
      <c r="Q263" s="122" t="s">
        <v>42</v>
      </c>
      <c r="R263" s="122"/>
      <c r="S263" s="119" t="s">
        <v>44</v>
      </c>
      <c r="T263" s="119"/>
      <c r="U263" s="119"/>
      <c r="V263" s="119"/>
      <c r="W263" s="119"/>
      <c r="X263" s="1"/>
      <c r="BB263" s="2" t="str">
        <v>Quarter 1</v>
      </c>
    </row>
    <row r="264" spans="1:54" ht="31.4" customHeight="1" x14ac:dyDescent="0.35">
      <c r="A264" s="118">
        <v>263</v>
      </c>
      <c r="B264" s="119" t="s">
        <v>49</v>
      </c>
      <c r="C264" s="119" t="s">
        <v>675</v>
      </c>
      <c r="D264" s="120">
        <v>46202</v>
      </c>
      <c r="E264" s="121">
        <f>IF($D264="","",WORKDAY($D264,1,$Y$33:$Y$47))</f>
        <v>46203</v>
      </c>
      <c r="F264" s="121">
        <f>IF($D264="","",WORKDAY($D264,10,$Y$33:$Y$47))</f>
        <v>46216</v>
      </c>
      <c r="G264" s="121">
        <f>IF($D264="","",WORKDAY($D264,20,$Y$33:$Y$47))</f>
        <v>46230</v>
      </c>
      <c r="H264" s="120" t="str">
        <f t="shared" si="9"/>
        <v>Jun</v>
      </c>
      <c r="I264" s="120" t="s">
        <v>3</v>
      </c>
      <c r="J264" s="120"/>
      <c r="K264" s="120" t="s">
        <v>16</v>
      </c>
      <c r="L264" s="122">
        <v>46216</v>
      </c>
      <c r="M264" s="123">
        <f>IF($L264="","",NETWORKDAYS($D264,$L264,$Y$33:$Y$47)-1)</f>
        <v>10</v>
      </c>
      <c r="N264" s="124" t="str">
        <f t="shared" si="10"/>
        <v>Yes</v>
      </c>
      <c r="O264" s="122"/>
      <c r="P264" s="122"/>
      <c r="Q264" s="122" t="s">
        <v>42</v>
      </c>
      <c r="R264" s="122"/>
      <c r="S264" s="119" t="s">
        <v>44</v>
      </c>
      <c r="T264" s="119"/>
      <c r="U264" s="119"/>
      <c r="V264" s="119" t="s">
        <v>122</v>
      </c>
      <c r="W264" s="119"/>
      <c r="X264" s="1"/>
      <c r="BB264" s="2" t="str">
        <v>Quarter 1</v>
      </c>
    </row>
    <row r="265" spans="1:54" ht="31.4" customHeight="1" x14ac:dyDescent="0.35">
      <c r="A265" s="118">
        <v>264</v>
      </c>
      <c r="B265" s="119" t="s">
        <v>49</v>
      </c>
      <c r="C265" s="119" t="s">
        <v>688</v>
      </c>
      <c r="D265" s="120">
        <v>46203</v>
      </c>
      <c r="E265" s="121">
        <f>IF($D265="","",WORKDAY($D265,1,$Y$33:$Y$47))</f>
        <v>46204</v>
      </c>
      <c r="F265" s="121">
        <f>IF($D265="","",WORKDAY($D265,10,$Y$33:$Y$47))</f>
        <v>46217</v>
      </c>
      <c r="G265" s="121">
        <f>IF($D265="","",WORKDAY($D265,20,$Y$33:$Y$47))</f>
        <v>46231</v>
      </c>
      <c r="H265" s="120" t="str">
        <f t="shared" si="9"/>
        <v>Jun</v>
      </c>
      <c r="I265" s="120" t="s">
        <v>3</v>
      </c>
      <c r="J265" s="120"/>
      <c r="K265" s="120" t="s">
        <v>15</v>
      </c>
      <c r="L265" s="122">
        <v>46219</v>
      </c>
      <c r="M265" s="123">
        <f>IF($L265="","",NETWORKDAYS($D265,$L265,$Y$33:$Y$47)-1)</f>
        <v>12</v>
      </c>
      <c r="N265" s="124" t="str">
        <f t="shared" si="10"/>
        <v>Yes</v>
      </c>
      <c r="O265" s="122"/>
      <c r="P265" s="122"/>
      <c r="Q265" s="122" t="s">
        <v>42</v>
      </c>
      <c r="R265" s="122"/>
      <c r="S265" s="119" t="s">
        <v>70</v>
      </c>
      <c r="T265" s="119"/>
      <c r="U265" s="119"/>
      <c r="V265" s="119"/>
      <c r="W265" s="119"/>
      <c r="X265" s="1"/>
      <c r="BB265" s="2" t="str">
        <v>Quarter 1</v>
      </c>
    </row>
    <row r="266" spans="1:54" ht="31.4" customHeight="1" x14ac:dyDescent="0.35">
      <c r="A266" s="118">
        <v>265</v>
      </c>
      <c r="B266" s="119" t="s">
        <v>103</v>
      </c>
      <c r="C266" s="119" t="s">
        <v>687</v>
      </c>
      <c r="D266" s="120">
        <v>46203</v>
      </c>
      <c r="E266" s="121">
        <f>IF($D266="","",WORKDAY($D266,1,$Y$33:$Y$47))</f>
        <v>46204</v>
      </c>
      <c r="F266" s="121">
        <f>IF($D266="","",WORKDAY($D266,10,$Y$33:$Y$47))</f>
        <v>46217</v>
      </c>
      <c r="G266" s="121">
        <f>IF($D266="","",WORKDAY($D266,20,$Y$33:$Y$47))</f>
        <v>46231</v>
      </c>
      <c r="H266" s="120" t="str">
        <f t="shared" si="9"/>
        <v>Jun</v>
      </c>
      <c r="I266" s="120" t="s">
        <v>2</v>
      </c>
      <c r="J266" s="120"/>
      <c r="K266" s="120" t="s">
        <v>9</v>
      </c>
      <c r="L266" s="122">
        <v>46217</v>
      </c>
      <c r="M266" s="123">
        <f>IF($L266="","",NETWORKDAYS($D266,$L266,$Y$33:$Y$47)-1)</f>
        <v>10</v>
      </c>
      <c r="N266" s="124" t="str">
        <f t="shared" si="10"/>
        <v>Yes</v>
      </c>
      <c r="O266" s="122"/>
      <c r="P266" s="122"/>
      <c r="Q266" s="122" t="s">
        <v>42</v>
      </c>
      <c r="R266" s="122"/>
      <c r="S266" s="119" t="s">
        <v>44</v>
      </c>
      <c r="T266" s="119"/>
      <c r="U266" s="119"/>
      <c r="V266" s="119" t="s">
        <v>122</v>
      </c>
      <c r="W266" s="119"/>
      <c r="X266" s="1"/>
      <c r="BB266" s="2" t="str">
        <v>Quarter 1</v>
      </c>
    </row>
    <row r="267" spans="1:54" ht="31.4" customHeight="1" x14ac:dyDescent="0.35">
      <c r="A267" s="118"/>
      <c r="B267" s="119"/>
      <c r="C267" s="119"/>
      <c r="D267" s="120"/>
      <c r="E267" s="121"/>
      <c r="F267" s="121"/>
      <c r="G267" s="121"/>
      <c r="H267" s="120"/>
      <c r="I267" s="120"/>
      <c r="J267" s="120"/>
      <c r="K267" s="120"/>
      <c r="L267" s="122"/>
      <c r="M267" s="123"/>
      <c r="N267" s="124"/>
      <c r="O267" s="122"/>
      <c r="P267" s="122"/>
      <c r="Q267" s="122"/>
      <c r="R267" s="122"/>
      <c r="S267" s="119"/>
      <c r="T267" s="119"/>
      <c r="U267" s="119"/>
      <c r="V267" s="119"/>
      <c r="W267" s="119"/>
      <c r="X267" s="1"/>
      <c r="BB267" s="2" t="e">
        <v>#N/A</v>
      </c>
    </row>
    <row r="268" spans="1:54" ht="31.4" customHeight="1" x14ac:dyDescent="0.35">
      <c r="A268" s="118"/>
      <c r="B268" s="119"/>
      <c r="C268" s="119"/>
      <c r="D268" s="120"/>
      <c r="E268" s="121"/>
      <c r="F268" s="121"/>
      <c r="G268" s="121"/>
      <c r="H268" s="120"/>
      <c r="I268" s="120"/>
      <c r="J268" s="120"/>
      <c r="K268" s="120"/>
      <c r="L268" s="122"/>
      <c r="M268" s="123"/>
      <c r="N268" s="124"/>
      <c r="O268" s="122"/>
      <c r="P268" s="122"/>
      <c r="Q268" s="122"/>
      <c r="R268" s="122"/>
      <c r="S268" s="119"/>
      <c r="T268" s="119"/>
      <c r="U268" s="119"/>
      <c r="V268" s="119"/>
      <c r="W268" s="119"/>
      <c r="X268" s="1"/>
      <c r="BB268" s="2" t="e">
        <v>#N/A</v>
      </c>
    </row>
    <row r="269" spans="1:54" ht="31.4" customHeight="1" x14ac:dyDescent="0.35">
      <c r="A269" s="118"/>
      <c r="B269" s="119"/>
      <c r="C269" s="119"/>
      <c r="D269" s="120"/>
      <c r="E269" s="121"/>
      <c r="F269" s="121"/>
      <c r="G269" s="121"/>
      <c r="H269" s="120"/>
      <c r="I269" s="120"/>
      <c r="J269" s="120"/>
      <c r="K269" s="120"/>
      <c r="L269" s="122"/>
      <c r="M269" s="123"/>
      <c r="N269" s="124"/>
      <c r="O269" s="122"/>
      <c r="P269" s="122"/>
      <c r="Q269" s="122"/>
      <c r="R269" s="122"/>
      <c r="S269" s="119"/>
      <c r="T269" s="119"/>
      <c r="U269" s="119"/>
      <c r="V269" s="119"/>
      <c r="W269" s="119"/>
      <c r="X269" s="1"/>
      <c r="BB269" s="2" t="e">
        <v>#N/A</v>
      </c>
    </row>
    <row r="270" spans="1:54" ht="31.4" customHeight="1" x14ac:dyDescent="0.35">
      <c r="A270" s="118"/>
      <c r="B270" s="119"/>
      <c r="C270" s="119"/>
      <c r="D270" s="120"/>
      <c r="E270" s="121"/>
      <c r="F270" s="121"/>
      <c r="G270" s="121"/>
      <c r="H270" s="120"/>
      <c r="I270" s="120"/>
      <c r="J270" s="120"/>
      <c r="K270" s="120"/>
      <c r="L270" s="122"/>
      <c r="M270" s="123"/>
      <c r="N270" s="124"/>
      <c r="O270" s="122"/>
      <c r="P270" s="122"/>
      <c r="Q270" s="122"/>
      <c r="R270" s="122"/>
      <c r="S270" s="119"/>
      <c r="T270" s="119"/>
      <c r="U270" s="119"/>
      <c r="V270" s="119"/>
      <c r="W270" s="119"/>
      <c r="X270" s="1"/>
      <c r="BB270" s="2" t="e">
        <v>#N/A</v>
      </c>
    </row>
    <row r="271" spans="1:54" ht="31.4" customHeight="1" x14ac:dyDescent="0.35">
      <c r="A271" s="118"/>
      <c r="B271" s="119"/>
      <c r="C271" s="119"/>
      <c r="D271" s="120"/>
      <c r="E271" s="121"/>
      <c r="F271" s="121"/>
      <c r="G271" s="121"/>
      <c r="H271" s="120"/>
      <c r="I271" s="120"/>
      <c r="J271" s="120"/>
      <c r="K271" s="120"/>
      <c r="L271" s="122"/>
      <c r="M271" s="123"/>
      <c r="N271" s="124"/>
      <c r="O271" s="122"/>
      <c r="P271" s="122"/>
      <c r="Q271" s="122"/>
      <c r="R271" s="122"/>
      <c r="S271" s="119"/>
      <c r="T271" s="119"/>
      <c r="U271" s="119"/>
      <c r="V271" s="119"/>
      <c r="W271" s="119"/>
      <c r="X271" s="1"/>
      <c r="BB271" s="2" t="e">
        <v>#N/A</v>
      </c>
    </row>
    <row r="272" spans="1:54" ht="31.4" customHeight="1" x14ac:dyDescent="0.35">
      <c r="A272" s="118"/>
      <c r="B272" s="119"/>
      <c r="C272" s="119"/>
      <c r="D272" s="120"/>
      <c r="E272" s="121"/>
      <c r="F272" s="121"/>
      <c r="G272" s="121"/>
      <c r="H272" s="120"/>
      <c r="I272" s="120"/>
      <c r="J272" s="120"/>
      <c r="K272" s="120"/>
      <c r="L272" s="122"/>
      <c r="M272" s="123"/>
      <c r="N272" s="124"/>
      <c r="O272" s="122"/>
      <c r="P272" s="122"/>
      <c r="Q272" s="122"/>
      <c r="R272" s="122"/>
      <c r="S272" s="119"/>
      <c r="T272" s="119"/>
      <c r="U272" s="119"/>
      <c r="V272" s="119"/>
      <c r="W272" s="119"/>
      <c r="X272" s="1"/>
      <c r="BB272" s="2" t="e">
        <v>#N/A</v>
      </c>
    </row>
    <row r="273" spans="1:54" ht="31.4" customHeight="1" x14ac:dyDescent="0.35">
      <c r="A273" s="118"/>
      <c r="B273" s="119"/>
      <c r="C273" s="119"/>
      <c r="D273" s="120"/>
      <c r="E273" s="121"/>
      <c r="F273" s="121"/>
      <c r="G273" s="121"/>
      <c r="H273" s="120"/>
      <c r="I273" s="120"/>
      <c r="J273" s="120"/>
      <c r="K273" s="120"/>
      <c r="L273" s="122"/>
      <c r="M273" s="123"/>
      <c r="N273" s="124"/>
      <c r="O273" s="122"/>
      <c r="P273" s="122"/>
      <c r="Q273" s="122"/>
      <c r="R273" s="122"/>
      <c r="S273" s="119"/>
      <c r="T273" s="119"/>
      <c r="U273" s="119"/>
      <c r="V273" s="119"/>
      <c r="W273" s="119"/>
      <c r="X273" s="1"/>
      <c r="BB273" s="2" t="e">
        <v>#N/A</v>
      </c>
    </row>
    <row r="274" spans="1:54" ht="31.4" customHeight="1" x14ac:dyDescent="0.35">
      <c r="A274" s="118"/>
      <c r="B274" s="119"/>
      <c r="C274" s="119"/>
      <c r="D274" s="120"/>
      <c r="E274" s="121"/>
      <c r="F274" s="121"/>
      <c r="G274" s="121"/>
      <c r="H274" s="120"/>
      <c r="I274" s="120"/>
      <c r="J274" s="120"/>
      <c r="K274" s="120"/>
      <c r="L274" s="122"/>
      <c r="M274" s="123"/>
      <c r="N274" s="124"/>
      <c r="O274" s="122"/>
      <c r="P274" s="122"/>
      <c r="Q274" s="122"/>
      <c r="R274" s="122"/>
      <c r="S274" s="119"/>
      <c r="T274" s="119"/>
      <c r="U274" s="119"/>
      <c r="V274" s="119"/>
      <c r="W274" s="119"/>
      <c r="X274" s="1"/>
      <c r="BB274" s="2" t="e">
        <v>#N/A</v>
      </c>
    </row>
    <row r="275" spans="1:54" ht="31.4" customHeight="1" x14ac:dyDescent="0.35">
      <c r="A275" s="118"/>
      <c r="B275" s="119"/>
      <c r="C275" s="119"/>
      <c r="D275" s="120"/>
      <c r="E275" s="121"/>
      <c r="F275" s="121"/>
      <c r="G275" s="121"/>
      <c r="H275" s="120"/>
      <c r="I275" s="120"/>
      <c r="J275" s="120"/>
      <c r="K275" s="120"/>
      <c r="L275" s="122"/>
      <c r="M275" s="123"/>
      <c r="N275" s="124"/>
      <c r="O275" s="122"/>
      <c r="P275" s="122"/>
      <c r="Q275" s="122"/>
      <c r="R275" s="122"/>
      <c r="S275" s="119"/>
      <c r="T275" s="119"/>
      <c r="U275" s="119"/>
      <c r="V275" s="119"/>
      <c r="W275" s="119"/>
      <c r="X275" s="1"/>
      <c r="BB275" s="2" t="e">
        <v>#N/A</v>
      </c>
    </row>
    <row r="276" spans="1:54" ht="31.4" customHeight="1" x14ac:dyDescent="0.35">
      <c r="A276" s="118"/>
      <c r="B276" s="119"/>
      <c r="C276" s="119"/>
      <c r="D276" s="120"/>
      <c r="E276" s="121"/>
      <c r="F276" s="121"/>
      <c r="G276" s="121"/>
      <c r="H276" s="120"/>
      <c r="I276" s="120"/>
      <c r="J276" s="120"/>
      <c r="K276" s="120"/>
      <c r="L276" s="122"/>
      <c r="M276" s="123"/>
      <c r="N276" s="124"/>
      <c r="O276" s="122"/>
      <c r="P276" s="122"/>
      <c r="Q276" s="122"/>
      <c r="R276" s="122"/>
      <c r="S276" s="119"/>
      <c r="T276" s="119"/>
      <c r="U276" s="119"/>
      <c r="V276" s="119"/>
      <c r="W276" s="119"/>
      <c r="X276" s="1"/>
      <c r="BB276" s="2" t="e">
        <v>#N/A</v>
      </c>
    </row>
    <row r="277" spans="1:54" ht="30.65" customHeight="1" x14ac:dyDescent="0.35">
      <c r="A277" s="118"/>
      <c r="B277" s="119"/>
      <c r="C277" s="119"/>
      <c r="D277" s="120"/>
      <c r="E277" s="121"/>
      <c r="F277" s="121"/>
      <c r="G277" s="121"/>
      <c r="H277" s="120"/>
      <c r="I277" s="120"/>
      <c r="J277" s="120"/>
      <c r="K277" s="120"/>
      <c r="L277" s="122"/>
      <c r="M277" s="123"/>
      <c r="N277" s="124"/>
      <c r="O277" s="122"/>
      <c r="P277" s="122"/>
      <c r="Q277" s="122"/>
      <c r="R277" s="122"/>
      <c r="S277" s="119"/>
      <c r="T277" s="119"/>
      <c r="U277" s="119"/>
      <c r="V277" s="119"/>
      <c r="W277" s="119"/>
      <c r="X277" s="1"/>
      <c r="BB277" s="2" t="e">
        <v>#N/A</v>
      </c>
    </row>
    <row r="278" spans="1:54" ht="31.4" customHeight="1" x14ac:dyDescent="0.35">
      <c r="A278" s="118"/>
      <c r="B278" s="119"/>
      <c r="C278" s="119"/>
      <c r="D278" s="120"/>
      <c r="E278" s="121"/>
      <c r="F278" s="121"/>
      <c r="G278" s="121"/>
      <c r="H278" s="120"/>
      <c r="I278" s="120"/>
      <c r="J278" s="120"/>
      <c r="K278" s="120"/>
      <c r="L278" s="122"/>
      <c r="M278" s="123"/>
      <c r="N278" s="124"/>
      <c r="O278" s="122"/>
      <c r="P278" s="122"/>
      <c r="Q278" s="122"/>
      <c r="R278" s="122"/>
      <c r="S278" s="119"/>
      <c r="T278" s="119"/>
      <c r="U278" s="119"/>
      <c r="V278" s="119"/>
      <c r="W278" s="119"/>
      <c r="X278" s="1"/>
      <c r="BB278" s="2" t="e">
        <v>#N/A</v>
      </c>
    </row>
    <row r="279" spans="1:54" ht="31.4" customHeight="1" x14ac:dyDescent="0.35">
      <c r="A279" s="118"/>
      <c r="B279" s="119"/>
      <c r="C279" s="119"/>
      <c r="D279" s="120"/>
      <c r="E279" s="121"/>
      <c r="F279" s="121"/>
      <c r="G279" s="121"/>
      <c r="H279" s="120"/>
      <c r="I279" s="120"/>
      <c r="J279" s="120"/>
      <c r="K279" s="120"/>
      <c r="L279" s="122"/>
      <c r="M279" s="123"/>
      <c r="N279" s="124"/>
      <c r="O279" s="122"/>
      <c r="P279" s="122"/>
      <c r="Q279" s="122"/>
      <c r="R279" s="122"/>
      <c r="S279" s="119"/>
      <c r="T279" s="119"/>
      <c r="U279" s="119"/>
      <c r="V279" s="119"/>
      <c r="W279" s="119"/>
      <c r="X279" s="1"/>
      <c r="BB279" s="2" t="e">
        <v>#N/A</v>
      </c>
    </row>
    <row r="280" spans="1:54" ht="31" customHeight="1" x14ac:dyDescent="0.35">
      <c r="A280" s="118"/>
      <c r="B280" s="119"/>
      <c r="C280" s="119"/>
      <c r="D280" s="120"/>
      <c r="E280" s="121"/>
      <c r="F280" s="121"/>
      <c r="G280" s="121"/>
      <c r="H280" s="120"/>
      <c r="I280" s="120"/>
      <c r="J280" s="120"/>
      <c r="K280" s="120"/>
      <c r="L280" s="122"/>
      <c r="M280" s="123"/>
      <c r="N280" s="124"/>
      <c r="O280" s="122"/>
      <c r="P280" s="122"/>
      <c r="Q280" s="122"/>
      <c r="R280" s="122"/>
      <c r="S280" s="119"/>
      <c r="T280" s="119"/>
      <c r="U280" s="119"/>
      <c r="V280" s="119"/>
      <c r="W280" s="119"/>
      <c r="X280" s="1"/>
      <c r="BB280" s="2" t="e">
        <v>#N/A</v>
      </c>
    </row>
    <row r="281" spans="1:54" ht="31.4" customHeight="1" x14ac:dyDescent="0.35">
      <c r="A281" s="118"/>
      <c r="B281" s="119"/>
      <c r="C281" s="119"/>
      <c r="D281" s="120"/>
      <c r="E281" s="121"/>
      <c r="F281" s="121"/>
      <c r="G281" s="121"/>
      <c r="H281" s="120"/>
      <c r="I281" s="120"/>
      <c r="J281" s="120"/>
      <c r="K281" s="120"/>
      <c r="L281" s="122"/>
      <c r="M281" s="123"/>
      <c r="N281" s="124"/>
      <c r="O281" s="122"/>
      <c r="P281" s="122"/>
      <c r="Q281" s="122"/>
      <c r="R281" s="122"/>
      <c r="S281" s="119"/>
      <c r="T281" s="119"/>
      <c r="U281" s="119"/>
      <c r="V281" s="119"/>
      <c r="W281" s="119"/>
      <c r="X281" s="1"/>
      <c r="BB281" s="2" t="e">
        <v>#N/A</v>
      </c>
    </row>
    <row r="282" spans="1:54" ht="31.4" customHeight="1" x14ac:dyDescent="0.35">
      <c r="A282" s="118"/>
      <c r="B282" s="119"/>
      <c r="C282" s="119"/>
      <c r="D282" s="120"/>
      <c r="E282" s="121"/>
      <c r="F282" s="121"/>
      <c r="G282" s="121"/>
      <c r="H282" s="120"/>
      <c r="I282" s="120"/>
      <c r="J282" s="120"/>
      <c r="K282" s="120"/>
      <c r="L282" s="122"/>
      <c r="M282" s="123"/>
      <c r="N282" s="124"/>
      <c r="O282" s="122"/>
      <c r="P282" s="122"/>
      <c r="Q282" s="122"/>
      <c r="R282" s="122"/>
      <c r="S282" s="119"/>
      <c r="T282" s="119"/>
      <c r="U282" s="119"/>
      <c r="V282" s="119"/>
      <c r="W282" s="119"/>
      <c r="X282" s="1"/>
      <c r="BB282" s="2" t="e">
        <v>#N/A</v>
      </c>
    </row>
    <row r="283" spans="1:54" ht="31.4" customHeight="1" x14ac:dyDescent="0.35">
      <c r="A283" s="118"/>
      <c r="B283" s="119"/>
      <c r="C283" s="119"/>
      <c r="D283" s="120"/>
      <c r="E283" s="121"/>
      <c r="F283" s="121"/>
      <c r="G283" s="121"/>
      <c r="H283" s="120"/>
      <c r="I283" s="120"/>
      <c r="J283" s="120"/>
      <c r="K283" s="120"/>
      <c r="L283" s="122"/>
      <c r="M283" s="123"/>
      <c r="N283" s="124"/>
      <c r="O283" s="122"/>
      <c r="P283" s="122"/>
      <c r="Q283" s="122"/>
      <c r="R283" s="122"/>
      <c r="S283" s="119"/>
      <c r="T283" s="119"/>
      <c r="U283" s="119"/>
      <c r="V283" s="119"/>
      <c r="W283" s="119"/>
      <c r="X283" s="1"/>
      <c r="BB283" s="2" t="e">
        <v>#N/A</v>
      </c>
    </row>
    <row r="284" spans="1:54" ht="31.4" customHeight="1" x14ac:dyDescent="0.35">
      <c r="A284" s="118"/>
      <c r="B284" s="119"/>
      <c r="C284" s="119"/>
      <c r="D284" s="120"/>
      <c r="E284" s="121"/>
      <c r="F284" s="121"/>
      <c r="G284" s="121"/>
      <c r="H284" s="120"/>
      <c r="I284" s="120"/>
      <c r="J284" s="120"/>
      <c r="K284" s="120"/>
      <c r="L284" s="122"/>
      <c r="M284" s="123"/>
      <c r="N284" s="124"/>
      <c r="O284" s="122"/>
      <c r="P284" s="122"/>
      <c r="Q284" s="122"/>
      <c r="R284" s="122"/>
      <c r="S284" s="119"/>
      <c r="T284" s="119"/>
      <c r="U284" s="119"/>
      <c r="V284" s="119"/>
      <c r="W284" s="119"/>
      <c r="X284" s="1"/>
      <c r="BB284" s="2" t="e">
        <v>#N/A</v>
      </c>
    </row>
    <row r="285" spans="1:54" ht="31.4" customHeight="1" x14ac:dyDescent="0.35">
      <c r="A285" s="118"/>
      <c r="B285" s="119"/>
      <c r="C285" s="119"/>
      <c r="D285" s="120"/>
      <c r="E285" s="121"/>
      <c r="F285" s="121"/>
      <c r="G285" s="121"/>
      <c r="H285" s="120"/>
      <c r="I285" s="120"/>
      <c r="J285" s="120"/>
      <c r="K285" s="120"/>
      <c r="L285" s="122"/>
      <c r="M285" s="123"/>
      <c r="N285" s="124"/>
      <c r="O285" s="122"/>
      <c r="P285" s="122"/>
      <c r="Q285" s="122"/>
      <c r="R285" s="122"/>
      <c r="S285" s="119"/>
      <c r="T285" s="119"/>
      <c r="U285" s="119"/>
      <c r="V285" s="119"/>
      <c r="W285" s="119"/>
      <c r="X285" s="1"/>
      <c r="BB285" s="2" t="e">
        <v>#N/A</v>
      </c>
    </row>
    <row r="286" spans="1:54" ht="31.4" customHeight="1" x14ac:dyDescent="0.35">
      <c r="A286" s="118"/>
      <c r="B286" s="119"/>
      <c r="C286" s="119"/>
      <c r="D286" s="120"/>
      <c r="E286" s="121"/>
      <c r="F286" s="121"/>
      <c r="G286" s="121"/>
      <c r="H286" s="120"/>
      <c r="I286" s="120"/>
      <c r="J286" s="120"/>
      <c r="K286" s="120"/>
      <c r="L286" s="122"/>
      <c r="M286" s="123"/>
      <c r="N286" s="124"/>
      <c r="O286" s="122"/>
      <c r="P286" s="122"/>
      <c r="Q286" s="122"/>
      <c r="R286" s="122"/>
      <c r="S286" s="119"/>
      <c r="T286" s="119"/>
      <c r="U286" s="119"/>
      <c r="V286" s="119"/>
      <c r="W286" s="119"/>
      <c r="X286" s="1"/>
      <c r="BB286" s="2" t="e">
        <v>#N/A</v>
      </c>
    </row>
    <row r="287" spans="1:54" ht="31.4" customHeight="1" x14ac:dyDescent="0.35">
      <c r="A287" s="118"/>
      <c r="B287" s="119"/>
      <c r="C287" s="119"/>
      <c r="D287" s="120"/>
      <c r="E287" s="121"/>
      <c r="F287" s="121"/>
      <c r="G287" s="121"/>
      <c r="H287" s="120"/>
      <c r="I287" s="120"/>
      <c r="J287" s="120"/>
      <c r="K287" s="120"/>
      <c r="L287" s="122"/>
      <c r="M287" s="123"/>
      <c r="N287" s="124"/>
      <c r="O287" s="122"/>
      <c r="P287" s="122"/>
      <c r="Q287" s="122"/>
      <c r="R287" s="122"/>
      <c r="S287" s="119"/>
      <c r="T287" s="119"/>
      <c r="U287" s="119"/>
      <c r="V287" s="119"/>
      <c r="W287" s="119"/>
      <c r="X287" s="1"/>
      <c r="BB287" s="2" t="e">
        <v>#N/A</v>
      </c>
    </row>
    <row r="288" spans="1:54" ht="31.4" customHeight="1" x14ac:dyDescent="0.35">
      <c r="A288" s="118"/>
      <c r="B288" s="119"/>
      <c r="C288" s="119"/>
      <c r="D288" s="120"/>
      <c r="E288" s="121"/>
      <c r="F288" s="121"/>
      <c r="G288" s="121"/>
      <c r="H288" s="120"/>
      <c r="I288" s="120"/>
      <c r="J288" s="120"/>
      <c r="K288" s="120"/>
      <c r="L288" s="122"/>
      <c r="M288" s="123"/>
      <c r="N288" s="124"/>
      <c r="O288" s="122"/>
      <c r="P288" s="122"/>
      <c r="Q288" s="122"/>
      <c r="R288" s="122"/>
      <c r="S288" s="119"/>
      <c r="T288" s="119"/>
      <c r="U288" s="119"/>
      <c r="V288" s="119"/>
      <c r="W288" s="119"/>
      <c r="X288" s="1"/>
      <c r="BB288" s="2" t="e">
        <v>#N/A</v>
      </c>
    </row>
    <row r="289" spans="1:54" ht="31.4" customHeight="1" x14ac:dyDescent="0.35">
      <c r="A289" s="118"/>
      <c r="B289" s="119"/>
      <c r="C289" s="119"/>
      <c r="D289" s="120"/>
      <c r="E289" s="121"/>
      <c r="F289" s="121"/>
      <c r="G289" s="121"/>
      <c r="H289" s="120"/>
      <c r="I289" s="120"/>
      <c r="J289" s="120"/>
      <c r="K289" s="120"/>
      <c r="L289" s="122"/>
      <c r="M289" s="123"/>
      <c r="N289" s="124"/>
      <c r="O289" s="122"/>
      <c r="P289" s="122"/>
      <c r="Q289" s="122"/>
      <c r="R289" s="122"/>
      <c r="S289" s="119"/>
      <c r="T289" s="119"/>
      <c r="U289" s="119"/>
      <c r="V289" s="119"/>
      <c r="W289" s="119"/>
      <c r="X289" s="1"/>
      <c r="BB289" s="2" t="e">
        <v>#N/A</v>
      </c>
    </row>
    <row r="290" spans="1:54" ht="31.4" customHeight="1" x14ac:dyDescent="0.35">
      <c r="A290" s="118"/>
      <c r="B290" s="119"/>
      <c r="C290" s="119"/>
      <c r="D290" s="120"/>
      <c r="E290" s="121"/>
      <c r="F290" s="121"/>
      <c r="G290" s="121"/>
      <c r="H290" s="120"/>
      <c r="I290" s="120"/>
      <c r="J290" s="120"/>
      <c r="K290" s="120"/>
      <c r="L290" s="122"/>
      <c r="M290" s="123"/>
      <c r="N290" s="124"/>
      <c r="O290" s="122"/>
      <c r="P290" s="122"/>
      <c r="Q290" s="122"/>
      <c r="R290" s="122"/>
      <c r="S290" s="119"/>
      <c r="T290" s="119"/>
      <c r="U290" s="119"/>
      <c r="V290" s="119"/>
      <c r="W290" s="119"/>
      <c r="X290" s="1"/>
      <c r="BB290" s="2" t="e">
        <v>#N/A</v>
      </c>
    </row>
    <row r="291" spans="1:54" ht="31.4" customHeight="1" x14ac:dyDescent="0.35">
      <c r="A291" s="118"/>
      <c r="B291" s="119"/>
      <c r="C291" s="119"/>
      <c r="D291" s="120"/>
      <c r="E291" s="121"/>
      <c r="F291" s="121"/>
      <c r="G291" s="121"/>
      <c r="H291" s="120"/>
      <c r="I291" s="120"/>
      <c r="J291" s="120"/>
      <c r="K291" s="120"/>
      <c r="L291" s="122"/>
      <c r="M291" s="123"/>
      <c r="N291" s="124"/>
      <c r="O291" s="122"/>
      <c r="P291" s="122"/>
      <c r="Q291" s="122"/>
      <c r="R291" s="122"/>
      <c r="S291" s="119"/>
      <c r="T291" s="119"/>
      <c r="U291" s="119"/>
      <c r="V291" s="119"/>
      <c r="W291" s="119"/>
      <c r="X291" s="1"/>
      <c r="BB291" s="2" t="e">
        <v>#N/A</v>
      </c>
    </row>
    <row r="292" spans="1:54" ht="31.4" customHeight="1" x14ac:dyDescent="0.35">
      <c r="A292" s="118"/>
      <c r="B292" s="119"/>
      <c r="C292" s="119"/>
      <c r="D292" s="120"/>
      <c r="E292" s="121"/>
      <c r="F292" s="121"/>
      <c r="G292" s="121"/>
      <c r="H292" s="120"/>
      <c r="I292" s="120"/>
      <c r="J292" s="120"/>
      <c r="K292" s="120"/>
      <c r="L292" s="122"/>
      <c r="M292" s="123"/>
      <c r="N292" s="124"/>
      <c r="O292" s="122"/>
      <c r="P292" s="122"/>
      <c r="Q292" s="122"/>
      <c r="R292" s="122"/>
      <c r="S292" s="119"/>
      <c r="T292" s="119"/>
      <c r="U292" s="119"/>
      <c r="V292" s="119"/>
      <c r="W292" s="119"/>
      <c r="X292" s="1"/>
      <c r="BB292" s="2" t="e">
        <v>#N/A</v>
      </c>
    </row>
    <row r="293" spans="1:54" ht="31.4" customHeight="1" x14ac:dyDescent="0.35">
      <c r="A293" s="118"/>
      <c r="B293" s="119"/>
      <c r="C293" s="119"/>
      <c r="D293" s="120"/>
      <c r="E293" s="121"/>
      <c r="F293" s="121"/>
      <c r="G293" s="121"/>
      <c r="H293" s="120"/>
      <c r="I293" s="120"/>
      <c r="J293" s="120"/>
      <c r="K293" s="120"/>
      <c r="L293" s="122"/>
      <c r="M293" s="123"/>
      <c r="N293" s="124"/>
      <c r="O293" s="122"/>
      <c r="P293" s="122"/>
      <c r="Q293" s="122"/>
      <c r="R293" s="122"/>
      <c r="S293" s="119"/>
      <c r="T293" s="119"/>
      <c r="U293" s="119"/>
      <c r="V293" s="119"/>
      <c r="W293" s="119"/>
      <c r="X293" s="1"/>
      <c r="BB293" s="2" t="e">
        <v>#N/A</v>
      </c>
    </row>
    <row r="294" spans="1:54" ht="31.4" customHeight="1" x14ac:dyDescent="0.35">
      <c r="A294" s="118"/>
      <c r="B294" s="119"/>
      <c r="C294" s="119"/>
      <c r="D294" s="120"/>
      <c r="E294" s="121"/>
      <c r="F294" s="121"/>
      <c r="G294" s="121"/>
      <c r="H294" s="120"/>
      <c r="I294" s="120"/>
      <c r="J294" s="120"/>
      <c r="K294" s="120"/>
      <c r="L294" s="122"/>
      <c r="M294" s="123"/>
      <c r="N294" s="124"/>
      <c r="O294" s="122"/>
      <c r="P294" s="122"/>
      <c r="Q294" s="122"/>
      <c r="R294" s="122"/>
      <c r="S294" s="119"/>
      <c r="T294" s="119"/>
      <c r="U294" s="119"/>
      <c r="V294" s="119"/>
      <c r="W294" s="119"/>
      <c r="X294" s="1"/>
      <c r="BB294" s="2" t="e">
        <v>#N/A</v>
      </c>
    </row>
    <row r="295" spans="1:54" ht="31.4" customHeight="1" x14ac:dyDescent="0.35">
      <c r="A295" s="118"/>
      <c r="B295" s="119"/>
      <c r="C295" s="119"/>
      <c r="D295" s="120"/>
      <c r="E295" s="121"/>
      <c r="F295" s="121"/>
      <c r="G295" s="121"/>
      <c r="H295" s="120"/>
      <c r="I295" s="120"/>
      <c r="J295" s="120"/>
      <c r="K295" s="120"/>
      <c r="L295" s="122"/>
      <c r="M295" s="123"/>
      <c r="N295" s="124"/>
      <c r="O295" s="122"/>
      <c r="P295" s="122"/>
      <c r="Q295" s="122"/>
      <c r="R295" s="122"/>
      <c r="S295" s="119"/>
      <c r="T295" s="119"/>
      <c r="U295" s="119"/>
      <c r="V295" s="119"/>
      <c r="W295" s="119"/>
      <c r="X295" s="1"/>
      <c r="BB295" s="2" t="e">
        <v>#N/A</v>
      </c>
    </row>
    <row r="296" spans="1:54" ht="31.4" customHeight="1" x14ac:dyDescent="0.35">
      <c r="A296" s="118"/>
      <c r="B296" s="119"/>
      <c r="C296" s="119"/>
      <c r="D296" s="120"/>
      <c r="E296" s="121"/>
      <c r="F296" s="121"/>
      <c r="G296" s="121"/>
      <c r="H296" s="120"/>
      <c r="I296" s="120"/>
      <c r="J296" s="120"/>
      <c r="K296" s="120"/>
      <c r="L296" s="122"/>
      <c r="M296" s="123"/>
      <c r="N296" s="124"/>
      <c r="O296" s="122"/>
      <c r="P296" s="122"/>
      <c r="Q296" s="122"/>
      <c r="R296" s="122"/>
      <c r="S296" s="119"/>
      <c r="T296" s="119"/>
      <c r="U296" s="119"/>
      <c r="V296" s="119"/>
      <c r="W296" s="119"/>
      <c r="X296" s="1"/>
      <c r="BB296" s="2" t="e">
        <v>#N/A</v>
      </c>
    </row>
    <row r="297" spans="1:54" ht="31.4" customHeight="1" x14ac:dyDescent="0.35">
      <c r="A297" s="118"/>
      <c r="B297" s="119"/>
      <c r="C297" s="119"/>
      <c r="D297" s="120"/>
      <c r="E297" s="121"/>
      <c r="F297" s="121"/>
      <c r="G297" s="121"/>
      <c r="H297" s="120"/>
      <c r="I297" s="120"/>
      <c r="J297" s="120"/>
      <c r="K297" s="120"/>
      <c r="L297" s="122"/>
      <c r="M297" s="123"/>
      <c r="N297" s="124"/>
      <c r="O297" s="122"/>
      <c r="P297" s="122"/>
      <c r="Q297" s="122"/>
      <c r="R297" s="122"/>
      <c r="S297" s="119"/>
      <c r="T297" s="119"/>
      <c r="U297" s="119"/>
      <c r="V297" s="119"/>
      <c r="W297" s="119"/>
      <c r="X297" s="1"/>
      <c r="BB297" s="2" t="e">
        <v>#N/A</v>
      </c>
    </row>
    <row r="298" spans="1:54" ht="31.4" customHeight="1" x14ac:dyDescent="0.35">
      <c r="A298" s="118"/>
      <c r="B298" s="119"/>
      <c r="C298" s="119"/>
      <c r="D298" s="120"/>
      <c r="E298" s="121"/>
      <c r="F298" s="121"/>
      <c r="G298" s="121"/>
      <c r="H298" s="120"/>
      <c r="I298" s="120"/>
      <c r="J298" s="120"/>
      <c r="K298" s="120"/>
      <c r="L298" s="122"/>
      <c r="M298" s="123"/>
      <c r="N298" s="124"/>
      <c r="O298" s="122"/>
      <c r="P298" s="122"/>
      <c r="Q298" s="122"/>
      <c r="R298" s="122"/>
      <c r="S298" s="119"/>
      <c r="T298" s="119"/>
      <c r="U298" s="119"/>
      <c r="V298" s="119"/>
      <c r="W298" s="119"/>
      <c r="X298" s="1"/>
      <c r="BB298" s="2" t="e">
        <v>#N/A</v>
      </c>
    </row>
    <row r="299" spans="1:54" ht="31.4" customHeight="1" x14ac:dyDescent="0.35">
      <c r="A299" s="118"/>
      <c r="B299" s="119"/>
      <c r="C299" s="119"/>
      <c r="D299" s="120"/>
      <c r="E299" s="121"/>
      <c r="F299" s="121"/>
      <c r="G299" s="121"/>
      <c r="H299" s="120"/>
      <c r="I299" s="120"/>
      <c r="J299" s="120"/>
      <c r="K299" s="120"/>
      <c r="L299" s="122"/>
      <c r="M299" s="123"/>
      <c r="N299" s="124"/>
      <c r="O299" s="122"/>
      <c r="P299" s="122"/>
      <c r="Q299" s="122"/>
      <c r="R299" s="122"/>
      <c r="S299" s="119"/>
      <c r="T299" s="119"/>
      <c r="U299" s="119"/>
      <c r="V299" s="119"/>
      <c r="W299" s="119"/>
      <c r="X299" s="1"/>
      <c r="BB299" s="2" t="e">
        <v>#N/A</v>
      </c>
    </row>
    <row r="300" spans="1:54" ht="31.4" customHeight="1" x14ac:dyDescent="0.35">
      <c r="A300" s="118"/>
      <c r="B300" s="119"/>
      <c r="C300" s="119"/>
      <c r="D300" s="120"/>
      <c r="E300" s="121"/>
      <c r="F300" s="121"/>
      <c r="G300" s="121"/>
      <c r="H300" s="120"/>
      <c r="I300" s="120"/>
      <c r="J300" s="120"/>
      <c r="K300" s="120"/>
      <c r="L300" s="122"/>
      <c r="M300" s="123"/>
      <c r="N300" s="124"/>
      <c r="O300" s="122"/>
      <c r="P300" s="122"/>
      <c r="Q300" s="122"/>
      <c r="R300" s="122"/>
      <c r="S300" s="119"/>
      <c r="T300" s="119"/>
      <c r="U300" s="119"/>
      <c r="V300" s="119"/>
      <c r="W300" s="119"/>
      <c r="X300" s="1"/>
      <c r="BB300" s="2" t="e">
        <v>#N/A</v>
      </c>
    </row>
    <row r="301" spans="1:54" ht="31.4" customHeight="1" x14ac:dyDescent="0.35">
      <c r="A301" s="118"/>
      <c r="B301" s="119"/>
      <c r="C301" s="119"/>
      <c r="D301" s="120"/>
      <c r="E301" s="121"/>
      <c r="F301" s="121"/>
      <c r="G301" s="121"/>
      <c r="H301" s="120"/>
      <c r="I301" s="120"/>
      <c r="J301" s="120"/>
      <c r="K301" s="120"/>
      <c r="L301" s="122"/>
      <c r="M301" s="123"/>
      <c r="N301" s="124"/>
      <c r="O301" s="122"/>
      <c r="P301" s="122"/>
      <c r="Q301" s="122"/>
      <c r="R301" s="122"/>
      <c r="S301" s="119"/>
      <c r="T301" s="119"/>
      <c r="U301" s="119"/>
      <c r="V301" s="119"/>
      <c r="W301" s="119"/>
      <c r="X301" s="1"/>
      <c r="BB301" s="2" t="e">
        <v>#N/A</v>
      </c>
    </row>
    <row r="302" spans="1:54" ht="31.4" customHeight="1" x14ac:dyDescent="0.35">
      <c r="A302" s="118"/>
      <c r="B302" s="119"/>
      <c r="C302" s="119"/>
      <c r="D302" s="120"/>
      <c r="E302" s="121"/>
      <c r="F302" s="121"/>
      <c r="G302" s="121"/>
      <c r="H302" s="120"/>
      <c r="I302" s="120"/>
      <c r="J302" s="120"/>
      <c r="K302" s="120"/>
      <c r="L302" s="122"/>
      <c r="M302" s="123"/>
      <c r="N302" s="124"/>
      <c r="O302" s="122"/>
      <c r="P302" s="122"/>
      <c r="Q302" s="122"/>
      <c r="R302" s="122"/>
      <c r="S302" s="119"/>
      <c r="T302" s="119"/>
      <c r="U302" s="119"/>
      <c r="V302" s="119"/>
      <c r="W302" s="119"/>
      <c r="X302" s="1"/>
      <c r="BB302" s="2" t="e">
        <v>#N/A</v>
      </c>
    </row>
    <row r="303" spans="1:54" ht="31.4" customHeight="1" x14ac:dyDescent="0.35">
      <c r="A303" s="118"/>
      <c r="B303" s="119"/>
      <c r="C303" s="119"/>
      <c r="D303" s="120"/>
      <c r="E303" s="121"/>
      <c r="F303" s="121"/>
      <c r="G303" s="121"/>
      <c r="H303" s="120"/>
      <c r="I303" s="120"/>
      <c r="J303" s="120"/>
      <c r="K303" s="120"/>
      <c r="L303" s="122"/>
      <c r="M303" s="123"/>
      <c r="N303" s="124"/>
      <c r="O303" s="122"/>
      <c r="P303" s="122"/>
      <c r="Q303" s="122"/>
      <c r="R303" s="122"/>
      <c r="S303" s="119"/>
      <c r="T303" s="119"/>
      <c r="U303" s="119"/>
      <c r="V303" s="119"/>
      <c r="W303" s="119"/>
      <c r="X303" s="1"/>
      <c r="BB303" s="2" t="e">
        <v>#N/A</v>
      </c>
    </row>
    <row r="304" spans="1:54" ht="31.4" customHeight="1" x14ac:dyDescent="0.35">
      <c r="A304" s="118"/>
      <c r="B304" s="119"/>
      <c r="C304" s="119"/>
      <c r="D304" s="120"/>
      <c r="E304" s="121"/>
      <c r="F304" s="121"/>
      <c r="G304" s="121"/>
      <c r="H304" s="120"/>
      <c r="I304" s="120"/>
      <c r="J304" s="120"/>
      <c r="K304" s="120"/>
      <c r="L304" s="122"/>
      <c r="M304" s="123"/>
      <c r="N304" s="124"/>
      <c r="O304" s="122"/>
      <c r="P304" s="122"/>
      <c r="Q304" s="122"/>
      <c r="R304" s="122"/>
      <c r="S304" s="119"/>
      <c r="T304" s="119"/>
      <c r="U304" s="119"/>
      <c r="V304" s="119"/>
      <c r="W304" s="119"/>
      <c r="X304" s="1"/>
      <c r="BB304" s="2" t="e">
        <v>#N/A</v>
      </c>
    </row>
    <row r="305" spans="1:54" ht="31.4" customHeight="1" x14ac:dyDescent="0.35">
      <c r="A305" s="118"/>
      <c r="B305" s="119"/>
      <c r="C305" s="119"/>
      <c r="D305" s="120"/>
      <c r="E305" s="121"/>
      <c r="F305" s="121"/>
      <c r="G305" s="121"/>
      <c r="H305" s="120"/>
      <c r="I305" s="120"/>
      <c r="J305" s="120"/>
      <c r="K305" s="120"/>
      <c r="L305" s="122"/>
      <c r="M305" s="123"/>
      <c r="N305" s="124"/>
      <c r="O305" s="122"/>
      <c r="P305" s="122"/>
      <c r="Q305" s="122"/>
      <c r="R305" s="122"/>
      <c r="S305" s="119"/>
      <c r="T305" s="119"/>
      <c r="U305" s="119"/>
      <c r="V305" s="119"/>
      <c r="W305" s="119"/>
      <c r="X305" s="1"/>
      <c r="BB305" s="2" t="e">
        <v>#N/A</v>
      </c>
    </row>
    <row r="306" spans="1:54" ht="31.4" customHeight="1" x14ac:dyDescent="0.35">
      <c r="A306" s="118"/>
      <c r="B306" s="119"/>
      <c r="C306" s="119"/>
      <c r="D306" s="120"/>
      <c r="E306" s="121"/>
      <c r="F306" s="121"/>
      <c r="G306" s="121"/>
      <c r="H306" s="120"/>
      <c r="I306" s="120"/>
      <c r="J306" s="120"/>
      <c r="K306" s="120"/>
      <c r="L306" s="122"/>
      <c r="M306" s="123"/>
      <c r="N306" s="124"/>
      <c r="O306" s="122"/>
      <c r="P306" s="122"/>
      <c r="Q306" s="122"/>
      <c r="R306" s="122"/>
      <c r="S306" s="119"/>
      <c r="T306" s="119"/>
      <c r="U306" s="119"/>
      <c r="V306" s="119"/>
      <c r="W306" s="119"/>
      <c r="X306" s="1"/>
      <c r="BB306" s="2" t="e">
        <v>#N/A</v>
      </c>
    </row>
    <row r="307" spans="1:54" ht="31.4" customHeight="1" x14ac:dyDescent="0.35">
      <c r="A307" s="118"/>
      <c r="B307" s="119"/>
      <c r="C307" s="119"/>
      <c r="D307" s="120"/>
      <c r="E307" s="121"/>
      <c r="F307" s="121"/>
      <c r="G307" s="121"/>
      <c r="H307" s="120"/>
      <c r="I307" s="120"/>
      <c r="J307" s="120"/>
      <c r="K307" s="120"/>
      <c r="L307" s="122"/>
      <c r="M307" s="123"/>
      <c r="N307" s="124"/>
      <c r="O307" s="122"/>
      <c r="P307" s="122"/>
      <c r="Q307" s="122"/>
      <c r="R307" s="122"/>
      <c r="S307" s="119"/>
      <c r="T307" s="119"/>
      <c r="U307" s="119"/>
      <c r="V307" s="119"/>
      <c r="W307" s="119"/>
      <c r="X307" s="1"/>
      <c r="BB307" s="2" t="e">
        <v>#N/A</v>
      </c>
    </row>
    <row r="308" spans="1:54" ht="31.4" customHeight="1" x14ac:dyDescent="0.35">
      <c r="A308" s="118"/>
      <c r="B308" s="119"/>
      <c r="C308" s="119"/>
      <c r="D308" s="120"/>
      <c r="E308" s="121"/>
      <c r="F308" s="121"/>
      <c r="G308" s="121"/>
      <c r="H308" s="120"/>
      <c r="I308" s="120"/>
      <c r="J308" s="120"/>
      <c r="K308" s="120"/>
      <c r="L308" s="122"/>
      <c r="M308" s="123"/>
      <c r="N308" s="124"/>
      <c r="O308" s="122"/>
      <c r="P308" s="122"/>
      <c r="Q308" s="122"/>
      <c r="R308" s="122"/>
      <c r="S308" s="119"/>
      <c r="T308" s="119"/>
      <c r="U308" s="119"/>
      <c r="V308" s="119"/>
      <c r="W308" s="119"/>
      <c r="X308" s="1"/>
      <c r="BB308" s="2" t="e">
        <v>#N/A</v>
      </c>
    </row>
    <row r="309" spans="1:54" ht="31.4" customHeight="1" x14ac:dyDescent="0.35">
      <c r="A309" s="118"/>
      <c r="B309" s="119"/>
      <c r="C309" s="119"/>
      <c r="D309" s="120"/>
      <c r="E309" s="121"/>
      <c r="F309" s="121"/>
      <c r="G309" s="121"/>
      <c r="H309" s="120"/>
      <c r="I309" s="120"/>
      <c r="J309" s="120"/>
      <c r="K309" s="120"/>
      <c r="L309" s="122"/>
      <c r="M309" s="123"/>
      <c r="N309" s="124"/>
      <c r="O309" s="122"/>
      <c r="P309" s="122"/>
      <c r="Q309" s="122"/>
      <c r="R309" s="122"/>
      <c r="S309" s="119"/>
      <c r="T309" s="119"/>
      <c r="U309" s="119"/>
      <c r="V309" s="119"/>
      <c r="W309" s="119"/>
      <c r="X309" s="1"/>
      <c r="BB309" s="2" t="e">
        <v>#N/A</v>
      </c>
    </row>
    <row r="310" spans="1:54" ht="31.4" customHeight="1" x14ac:dyDescent="0.35">
      <c r="A310" s="118"/>
      <c r="B310" s="119"/>
      <c r="C310" s="119"/>
      <c r="D310" s="120"/>
      <c r="E310" s="121"/>
      <c r="F310" s="121"/>
      <c r="G310" s="121"/>
      <c r="H310" s="120"/>
      <c r="I310" s="120"/>
      <c r="J310" s="120"/>
      <c r="K310" s="120"/>
      <c r="L310" s="122"/>
      <c r="M310" s="123"/>
      <c r="N310" s="124"/>
      <c r="O310" s="122"/>
      <c r="P310" s="122"/>
      <c r="Q310" s="122"/>
      <c r="R310" s="122"/>
      <c r="S310" s="119"/>
      <c r="T310" s="119"/>
      <c r="U310" s="119"/>
      <c r="V310" s="119"/>
      <c r="W310" s="119"/>
      <c r="X310" s="1"/>
      <c r="BB310" s="2" t="e">
        <v>#N/A</v>
      </c>
    </row>
    <row r="311" spans="1:54" ht="31.4" customHeight="1" x14ac:dyDescent="0.35">
      <c r="A311" s="118"/>
      <c r="B311" s="119"/>
      <c r="C311" s="119"/>
      <c r="D311" s="120"/>
      <c r="E311" s="121"/>
      <c r="F311" s="121"/>
      <c r="G311" s="121"/>
      <c r="H311" s="120"/>
      <c r="I311" s="120"/>
      <c r="J311" s="120"/>
      <c r="K311" s="120"/>
      <c r="L311" s="122"/>
      <c r="M311" s="123"/>
      <c r="N311" s="124"/>
      <c r="O311" s="122"/>
      <c r="P311" s="122"/>
      <c r="Q311" s="122"/>
      <c r="R311" s="122"/>
      <c r="S311" s="119"/>
      <c r="T311" s="119"/>
      <c r="U311" s="119"/>
      <c r="V311" s="119"/>
      <c r="W311" s="119"/>
      <c r="X311" s="1"/>
      <c r="BB311" s="2" t="e">
        <v>#N/A</v>
      </c>
    </row>
    <row r="312" spans="1:54" ht="31.4" customHeight="1" x14ac:dyDescent="0.35">
      <c r="A312" s="118"/>
      <c r="B312" s="119"/>
      <c r="C312" s="119"/>
      <c r="D312" s="120"/>
      <c r="E312" s="121"/>
      <c r="F312" s="121"/>
      <c r="G312" s="121"/>
      <c r="H312" s="120"/>
      <c r="I312" s="120"/>
      <c r="J312" s="120"/>
      <c r="K312" s="120"/>
      <c r="L312" s="122"/>
      <c r="M312" s="123"/>
      <c r="N312" s="124"/>
      <c r="O312" s="122"/>
      <c r="P312" s="122"/>
      <c r="Q312" s="122"/>
      <c r="R312" s="122"/>
      <c r="S312" s="119"/>
      <c r="T312" s="119"/>
      <c r="U312" s="119"/>
      <c r="V312" s="119"/>
      <c r="W312" s="119"/>
      <c r="X312" s="1"/>
      <c r="BB312" s="2" t="e">
        <v>#N/A</v>
      </c>
    </row>
    <row r="313" spans="1:54" ht="31.4" customHeight="1" x14ac:dyDescent="0.35">
      <c r="A313" s="118"/>
      <c r="B313" s="119"/>
      <c r="C313" s="119"/>
      <c r="D313" s="120"/>
      <c r="E313" s="121"/>
      <c r="F313" s="121"/>
      <c r="G313" s="121"/>
      <c r="H313" s="120"/>
      <c r="I313" s="120"/>
      <c r="J313" s="120"/>
      <c r="K313" s="120"/>
      <c r="L313" s="122"/>
      <c r="M313" s="123"/>
      <c r="N313" s="124"/>
      <c r="O313" s="122"/>
      <c r="P313" s="122"/>
      <c r="Q313" s="122"/>
      <c r="R313" s="122"/>
      <c r="S313" s="119"/>
      <c r="T313" s="119"/>
      <c r="U313" s="119"/>
      <c r="V313" s="119"/>
      <c r="W313" s="119"/>
      <c r="X313" s="1"/>
      <c r="BB313" s="2" t="e">
        <v>#N/A</v>
      </c>
    </row>
    <row r="314" spans="1:54" ht="31.4" customHeight="1" x14ac:dyDescent="0.35">
      <c r="A314" s="118"/>
      <c r="B314" s="119"/>
      <c r="C314" s="119"/>
      <c r="D314" s="120"/>
      <c r="E314" s="121"/>
      <c r="F314" s="121"/>
      <c r="G314" s="121"/>
      <c r="H314" s="120"/>
      <c r="I314" s="120"/>
      <c r="J314" s="120"/>
      <c r="K314" s="120"/>
      <c r="L314" s="122"/>
      <c r="M314" s="123"/>
      <c r="N314" s="124"/>
      <c r="O314" s="122"/>
      <c r="P314" s="122"/>
      <c r="Q314" s="122"/>
      <c r="R314" s="122"/>
      <c r="S314" s="119"/>
      <c r="T314" s="119"/>
      <c r="U314" s="119"/>
      <c r="V314" s="119"/>
      <c r="W314" s="119"/>
      <c r="X314" s="1"/>
      <c r="BB314" s="2" t="e">
        <v>#N/A</v>
      </c>
    </row>
    <row r="315" spans="1:54" ht="31.4" customHeight="1" x14ac:dyDescent="0.35">
      <c r="A315" s="118"/>
      <c r="B315" s="119"/>
      <c r="C315" s="119"/>
      <c r="D315" s="120"/>
      <c r="E315" s="121"/>
      <c r="F315" s="121"/>
      <c r="G315" s="121"/>
      <c r="H315" s="120"/>
      <c r="I315" s="120"/>
      <c r="J315" s="120"/>
      <c r="K315" s="120"/>
      <c r="L315" s="122"/>
      <c r="M315" s="123"/>
      <c r="N315" s="124"/>
      <c r="O315" s="122"/>
      <c r="P315" s="122"/>
      <c r="Q315" s="122"/>
      <c r="R315" s="122"/>
      <c r="S315" s="119"/>
      <c r="T315" s="119"/>
      <c r="U315" s="119"/>
      <c r="V315" s="119"/>
      <c r="W315" s="119"/>
      <c r="X315" s="1"/>
      <c r="BB315" s="2" t="e">
        <v>#N/A</v>
      </c>
    </row>
    <row r="316" spans="1:54" ht="31.4" customHeight="1" x14ac:dyDescent="0.35">
      <c r="A316" s="118"/>
      <c r="B316" s="119"/>
      <c r="C316" s="119"/>
      <c r="D316" s="120"/>
      <c r="E316" s="121"/>
      <c r="F316" s="121"/>
      <c r="G316" s="121"/>
      <c r="H316" s="120"/>
      <c r="I316" s="120"/>
      <c r="J316" s="120"/>
      <c r="K316" s="120"/>
      <c r="L316" s="122"/>
      <c r="M316" s="123"/>
      <c r="N316" s="124"/>
      <c r="O316" s="122"/>
      <c r="P316" s="122"/>
      <c r="Q316" s="122"/>
      <c r="R316" s="122"/>
      <c r="S316" s="119"/>
      <c r="T316" s="119"/>
      <c r="U316" s="119"/>
      <c r="V316" s="119"/>
      <c r="W316" s="119"/>
      <c r="X316" s="1"/>
      <c r="BB316" s="2" t="e">
        <v>#N/A</v>
      </c>
    </row>
    <row r="317" spans="1:54" ht="31.4" customHeight="1" x14ac:dyDescent="0.35">
      <c r="A317" s="118"/>
      <c r="B317" s="119"/>
      <c r="C317" s="119"/>
      <c r="D317" s="120"/>
      <c r="E317" s="121"/>
      <c r="F317" s="121"/>
      <c r="G317" s="121"/>
      <c r="H317" s="120"/>
      <c r="I317" s="120"/>
      <c r="J317" s="120"/>
      <c r="K317" s="120"/>
      <c r="L317" s="122"/>
      <c r="M317" s="123"/>
      <c r="N317" s="124"/>
      <c r="O317" s="122"/>
      <c r="P317" s="122"/>
      <c r="Q317" s="122"/>
      <c r="R317" s="122"/>
      <c r="S317" s="119"/>
      <c r="T317" s="119"/>
      <c r="U317" s="119"/>
      <c r="V317" s="119"/>
      <c r="W317" s="119"/>
      <c r="X317" s="1"/>
      <c r="BB317" s="2" t="e">
        <v>#N/A</v>
      </c>
    </row>
    <row r="318" spans="1:54" ht="31.4" customHeight="1" x14ac:dyDescent="0.35">
      <c r="A318" s="118"/>
      <c r="B318" s="119"/>
      <c r="C318" s="119"/>
      <c r="D318" s="120"/>
      <c r="E318" s="121"/>
      <c r="F318" s="121"/>
      <c r="G318" s="121"/>
      <c r="H318" s="120"/>
      <c r="I318" s="120"/>
      <c r="J318" s="120"/>
      <c r="K318" s="120"/>
      <c r="L318" s="122"/>
      <c r="M318" s="123"/>
      <c r="N318" s="124"/>
      <c r="O318" s="122"/>
      <c r="P318" s="122"/>
      <c r="Q318" s="122"/>
      <c r="R318" s="122"/>
      <c r="S318" s="119"/>
      <c r="T318" s="119"/>
      <c r="U318" s="119"/>
      <c r="V318" s="119"/>
      <c r="W318" s="119"/>
      <c r="X318" s="1"/>
      <c r="BB318" s="2" t="e">
        <v>#N/A</v>
      </c>
    </row>
    <row r="319" spans="1:54" ht="31.4" customHeight="1" x14ac:dyDescent="0.35">
      <c r="A319" s="118"/>
      <c r="B319" s="119"/>
      <c r="C319" s="119"/>
      <c r="D319" s="120"/>
      <c r="E319" s="121"/>
      <c r="F319" s="121"/>
      <c r="G319" s="121"/>
      <c r="H319" s="120"/>
      <c r="I319" s="120"/>
      <c r="J319" s="120"/>
      <c r="K319" s="120"/>
      <c r="L319" s="122"/>
      <c r="M319" s="123"/>
      <c r="N319" s="124"/>
      <c r="O319" s="122"/>
      <c r="P319" s="122"/>
      <c r="Q319" s="122"/>
      <c r="R319" s="122"/>
      <c r="S319" s="119"/>
      <c r="T319" s="119"/>
      <c r="U319" s="119"/>
      <c r="V319" s="119"/>
      <c r="W319" s="119"/>
      <c r="X319" s="1"/>
      <c r="BB319" s="2" t="e">
        <v>#N/A</v>
      </c>
    </row>
    <row r="320" spans="1:54" ht="31.4" customHeight="1" x14ac:dyDescent="0.35">
      <c r="A320" s="118"/>
      <c r="B320" s="119"/>
      <c r="C320" s="119"/>
      <c r="D320" s="120"/>
      <c r="E320" s="121"/>
      <c r="F320" s="121"/>
      <c r="G320" s="121"/>
      <c r="H320" s="120"/>
      <c r="I320" s="120"/>
      <c r="J320" s="120"/>
      <c r="K320" s="120"/>
      <c r="L320" s="122"/>
      <c r="M320" s="123"/>
      <c r="N320" s="124"/>
      <c r="O320" s="122"/>
      <c r="P320" s="122"/>
      <c r="Q320" s="122"/>
      <c r="R320" s="122"/>
      <c r="S320" s="119"/>
      <c r="T320" s="119"/>
      <c r="U320" s="119"/>
      <c r="V320" s="119"/>
      <c r="W320" s="119"/>
      <c r="X320" s="1"/>
      <c r="BB320" s="2" t="e">
        <v>#N/A</v>
      </c>
    </row>
    <row r="321" spans="1:54" ht="31.4" customHeight="1" x14ac:dyDescent="0.35">
      <c r="A321" s="118"/>
      <c r="B321" s="119"/>
      <c r="C321" s="119"/>
      <c r="D321" s="120"/>
      <c r="E321" s="121"/>
      <c r="F321" s="121"/>
      <c r="G321" s="121"/>
      <c r="H321" s="120"/>
      <c r="I321" s="120"/>
      <c r="J321" s="120"/>
      <c r="K321" s="120"/>
      <c r="L321" s="122"/>
      <c r="M321" s="123"/>
      <c r="N321" s="124"/>
      <c r="O321" s="122"/>
      <c r="P321" s="122"/>
      <c r="Q321" s="122"/>
      <c r="R321" s="122"/>
      <c r="S321" s="119"/>
      <c r="T321" s="119"/>
      <c r="U321" s="119"/>
      <c r="V321" s="119"/>
      <c r="W321" s="119"/>
      <c r="X321" s="1"/>
      <c r="BB321" s="2" t="e">
        <v>#N/A</v>
      </c>
    </row>
    <row r="322" spans="1:54" ht="31.4" customHeight="1" x14ac:dyDescent="0.35">
      <c r="A322" s="118"/>
      <c r="B322" s="119"/>
      <c r="C322" s="119"/>
      <c r="D322" s="120"/>
      <c r="E322" s="121"/>
      <c r="F322" s="121"/>
      <c r="G322" s="121"/>
      <c r="H322" s="120"/>
      <c r="I322" s="120"/>
      <c r="J322" s="120"/>
      <c r="K322" s="120"/>
      <c r="L322" s="122"/>
      <c r="M322" s="123"/>
      <c r="N322" s="124"/>
      <c r="O322" s="122"/>
      <c r="P322" s="122"/>
      <c r="Q322" s="122"/>
      <c r="R322" s="122"/>
      <c r="S322" s="119"/>
      <c r="T322" s="119"/>
      <c r="U322" s="119"/>
      <c r="V322" s="119"/>
      <c r="W322" s="119"/>
      <c r="X322" s="1"/>
      <c r="BB322" s="2" t="e">
        <v>#N/A</v>
      </c>
    </row>
    <row r="323" spans="1:54" ht="31.4" customHeight="1" x14ac:dyDescent="0.35">
      <c r="A323" s="118"/>
      <c r="B323" s="119"/>
      <c r="C323" s="119"/>
      <c r="D323" s="120"/>
      <c r="E323" s="121"/>
      <c r="F323" s="121"/>
      <c r="G323" s="121"/>
      <c r="H323" s="120"/>
      <c r="I323" s="120"/>
      <c r="J323" s="120"/>
      <c r="K323" s="120"/>
      <c r="L323" s="122"/>
      <c r="M323" s="123"/>
      <c r="N323" s="124"/>
      <c r="O323" s="122"/>
      <c r="P323" s="122"/>
      <c r="Q323" s="122"/>
      <c r="R323" s="122"/>
      <c r="S323" s="119"/>
      <c r="T323" s="119"/>
      <c r="U323" s="119"/>
      <c r="V323" s="119"/>
      <c r="W323" s="119"/>
      <c r="X323" s="1"/>
      <c r="BB323" s="2" t="e">
        <v>#N/A</v>
      </c>
    </row>
    <row r="324" spans="1:54" ht="31.4" customHeight="1" x14ac:dyDescent="0.35">
      <c r="A324" s="118"/>
      <c r="B324" s="119"/>
      <c r="C324" s="119"/>
      <c r="D324" s="120"/>
      <c r="E324" s="121"/>
      <c r="F324" s="121"/>
      <c r="G324" s="121"/>
      <c r="H324" s="120"/>
      <c r="I324" s="120"/>
      <c r="J324" s="120"/>
      <c r="K324" s="120"/>
      <c r="L324" s="122"/>
      <c r="M324" s="123"/>
      <c r="N324" s="124"/>
      <c r="O324" s="122"/>
      <c r="P324" s="122"/>
      <c r="Q324" s="122"/>
      <c r="R324" s="122"/>
      <c r="S324" s="119"/>
      <c r="T324" s="119"/>
      <c r="U324" s="119"/>
      <c r="V324" s="119"/>
      <c r="W324" s="119"/>
      <c r="X324" s="1"/>
      <c r="BB324" s="2" t="e">
        <v>#N/A</v>
      </c>
    </row>
    <row r="325" spans="1:54" ht="31.4" customHeight="1" x14ac:dyDescent="0.35">
      <c r="A325" s="118"/>
      <c r="B325" s="119"/>
      <c r="C325" s="119"/>
      <c r="D325" s="120"/>
      <c r="E325" s="121"/>
      <c r="F325" s="121"/>
      <c r="G325" s="121"/>
      <c r="H325" s="120"/>
      <c r="I325" s="120"/>
      <c r="J325" s="120"/>
      <c r="K325" s="120"/>
      <c r="L325" s="122"/>
      <c r="M325" s="123"/>
      <c r="N325" s="124"/>
      <c r="O325" s="122"/>
      <c r="P325" s="122"/>
      <c r="Q325" s="122"/>
      <c r="R325" s="122"/>
      <c r="S325" s="119"/>
      <c r="T325" s="119"/>
      <c r="U325" s="119"/>
      <c r="V325" s="119"/>
      <c r="W325" s="119"/>
      <c r="X325" s="1"/>
      <c r="BB325" s="2" t="e">
        <v>#N/A</v>
      </c>
    </row>
    <row r="326" spans="1:54" ht="31.4" customHeight="1" x14ac:dyDescent="0.35">
      <c r="A326" s="118"/>
      <c r="B326" s="119"/>
      <c r="C326" s="119"/>
      <c r="D326" s="120"/>
      <c r="E326" s="121"/>
      <c r="F326" s="121"/>
      <c r="G326" s="121"/>
      <c r="H326" s="120"/>
      <c r="I326" s="120"/>
      <c r="J326" s="120"/>
      <c r="K326" s="120"/>
      <c r="L326" s="122"/>
      <c r="M326" s="123"/>
      <c r="N326" s="124"/>
      <c r="O326" s="122"/>
      <c r="P326" s="122"/>
      <c r="Q326" s="122"/>
      <c r="R326" s="122"/>
      <c r="S326" s="119"/>
      <c r="T326" s="119"/>
      <c r="U326" s="119"/>
      <c r="V326" s="119"/>
      <c r="W326" s="119"/>
      <c r="X326" s="1"/>
      <c r="BB326" s="2" t="e">
        <v>#N/A</v>
      </c>
    </row>
    <row r="327" spans="1:54" ht="31.4" customHeight="1" x14ac:dyDescent="0.35">
      <c r="A327" s="118"/>
      <c r="B327" s="119"/>
      <c r="C327" s="119"/>
      <c r="D327" s="120"/>
      <c r="E327" s="121"/>
      <c r="F327" s="121"/>
      <c r="G327" s="121"/>
      <c r="H327" s="120"/>
      <c r="I327" s="120"/>
      <c r="J327" s="120"/>
      <c r="K327" s="120"/>
      <c r="L327" s="122"/>
      <c r="M327" s="123"/>
      <c r="N327" s="124"/>
      <c r="O327" s="122"/>
      <c r="P327" s="122"/>
      <c r="Q327" s="122"/>
      <c r="R327" s="122"/>
      <c r="S327" s="119"/>
      <c r="T327" s="119"/>
      <c r="U327" s="119"/>
      <c r="V327" s="119"/>
      <c r="W327" s="119"/>
      <c r="X327" s="1"/>
      <c r="BB327" s="2" t="e">
        <v>#N/A</v>
      </c>
    </row>
    <row r="328" spans="1:54" ht="31.4" customHeight="1" x14ac:dyDescent="0.35">
      <c r="A328" s="118"/>
      <c r="B328" s="119"/>
      <c r="C328" s="119"/>
      <c r="D328" s="120"/>
      <c r="E328" s="121"/>
      <c r="F328" s="121"/>
      <c r="G328" s="121"/>
      <c r="H328" s="120"/>
      <c r="I328" s="120"/>
      <c r="J328" s="120"/>
      <c r="K328" s="120"/>
      <c r="L328" s="122"/>
      <c r="M328" s="123"/>
      <c r="N328" s="124"/>
      <c r="O328" s="122"/>
      <c r="P328" s="122"/>
      <c r="Q328" s="122"/>
      <c r="R328" s="122"/>
      <c r="S328" s="119"/>
      <c r="T328" s="119"/>
      <c r="U328" s="119"/>
      <c r="V328" s="119"/>
      <c r="W328" s="119"/>
      <c r="X328" s="1"/>
      <c r="BB328" s="2" t="e">
        <v>#N/A</v>
      </c>
    </row>
    <row r="329" spans="1:54" ht="31.4" customHeight="1" x14ac:dyDescent="0.35">
      <c r="A329" s="118"/>
      <c r="B329" s="119"/>
      <c r="C329" s="119"/>
      <c r="D329" s="120"/>
      <c r="E329" s="121"/>
      <c r="F329" s="121"/>
      <c r="G329" s="121"/>
      <c r="H329" s="120"/>
      <c r="I329" s="120"/>
      <c r="J329" s="120"/>
      <c r="K329" s="120"/>
      <c r="L329" s="122"/>
      <c r="M329" s="123"/>
      <c r="N329" s="124"/>
      <c r="O329" s="122"/>
      <c r="P329" s="122"/>
      <c r="Q329" s="122"/>
      <c r="R329" s="122"/>
      <c r="S329" s="119"/>
      <c r="T329" s="119"/>
      <c r="U329" s="119"/>
      <c r="V329" s="119"/>
      <c r="W329" s="119"/>
      <c r="X329" s="1"/>
      <c r="BB329" s="2" t="e">
        <v>#N/A</v>
      </c>
    </row>
    <row r="330" spans="1:54" ht="31.4" customHeight="1" x14ac:dyDescent="0.35">
      <c r="A330" s="118"/>
      <c r="B330" s="119"/>
      <c r="C330" s="119"/>
      <c r="D330" s="120"/>
      <c r="E330" s="121"/>
      <c r="F330" s="121"/>
      <c r="G330" s="121"/>
      <c r="H330" s="120"/>
      <c r="I330" s="120"/>
      <c r="J330" s="120"/>
      <c r="K330" s="120"/>
      <c r="L330" s="122"/>
      <c r="M330" s="123"/>
      <c r="N330" s="124"/>
      <c r="O330" s="122"/>
      <c r="P330" s="122"/>
      <c r="Q330" s="122"/>
      <c r="R330" s="122"/>
      <c r="S330" s="119"/>
      <c r="T330" s="119"/>
      <c r="U330" s="119"/>
      <c r="V330" s="119"/>
      <c r="W330" s="119"/>
      <c r="X330" s="1"/>
      <c r="BB330" s="2" t="e">
        <v>#N/A</v>
      </c>
    </row>
    <row r="331" spans="1:54" ht="31.4" customHeight="1" x14ac:dyDescent="0.35">
      <c r="A331" s="118"/>
      <c r="B331" s="119"/>
      <c r="C331" s="119"/>
      <c r="D331" s="120"/>
      <c r="E331" s="121"/>
      <c r="F331" s="121"/>
      <c r="G331" s="121"/>
      <c r="H331" s="120"/>
      <c r="I331" s="120"/>
      <c r="J331" s="120"/>
      <c r="K331" s="120"/>
      <c r="L331" s="122"/>
      <c r="M331" s="123"/>
      <c r="N331" s="124"/>
      <c r="O331" s="122"/>
      <c r="P331" s="122"/>
      <c r="Q331" s="122"/>
      <c r="R331" s="122"/>
      <c r="S331" s="119"/>
      <c r="T331" s="119"/>
      <c r="U331" s="119"/>
      <c r="V331" s="119"/>
      <c r="W331" s="119"/>
      <c r="X331" s="1"/>
      <c r="BB331" s="2" t="e">
        <v>#N/A</v>
      </c>
    </row>
    <row r="332" spans="1:54" ht="31.4" customHeight="1" x14ac:dyDescent="0.35">
      <c r="A332" s="118"/>
      <c r="B332" s="119"/>
      <c r="C332" s="119"/>
      <c r="D332" s="120"/>
      <c r="E332" s="121"/>
      <c r="F332" s="121"/>
      <c r="G332" s="121"/>
      <c r="H332" s="120"/>
      <c r="I332" s="120"/>
      <c r="J332" s="120"/>
      <c r="K332" s="120"/>
      <c r="L332" s="122"/>
      <c r="M332" s="123"/>
      <c r="N332" s="124"/>
      <c r="O332" s="122"/>
      <c r="P332" s="122"/>
      <c r="Q332" s="122"/>
      <c r="R332" s="122"/>
      <c r="S332" s="119"/>
      <c r="T332" s="119"/>
      <c r="U332" s="119"/>
      <c r="V332" s="119"/>
      <c r="W332" s="119"/>
      <c r="X332" s="1"/>
      <c r="BB332" s="2" t="e">
        <v>#N/A</v>
      </c>
    </row>
    <row r="333" spans="1:54" ht="31.4" customHeight="1" x14ac:dyDescent="0.35">
      <c r="A333" s="118"/>
      <c r="B333" s="119"/>
      <c r="C333" s="119"/>
      <c r="D333" s="120"/>
      <c r="E333" s="121"/>
      <c r="F333" s="121"/>
      <c r="G333" s="121"/>
      <c r="H333" s="120"/>
      <c r="I333" s="120"/>
      <c r="J333" s="120"/>
      <c r="K333" s="120"/>
      <c r="L333" s="122"/>
      <c r="M333" s="123"/>
      <c r="N333" s="124"/>
      <c r="O333" s="122"/>
      <c r="P333" s="122"/>
      <c r="Q333" s="122"/>
      <c r="R333" s="122"/>
      <c r="S333" s="119"/>
      <c r="T333" s="119"/>
      <c r="U333" s="119"/>
      <c r="V333" s="119"/>
      <c r="W333" s="119"/>
      <c r="X333" s="1"/>
      <c r="BB333" s="2" t="e">
        <v>#N/A</v>
      </c>
    </row>
    <row r="334" spans="1:54" ht="31.4" customHeight="1" x14ac:dyDescent="0.35">
      <c r="A334" s="118"/>
      <c r="B334" s="119"/>
      <c r="C334" s="119"/>
      <c r="D334" s="120"/>
      <c r="E334" s="121"/>
      <c r="F334" s="121"/>
      <c r="G334" s="121"/>
      <c r="H334" s="120"/>
      <c r="I334" s="120"/>
      <c r="J334" s="120"/>
      <c r="K334" s="120"/>
      <c r="L334" s="122"/>
      <c r="M334" s="123"/>
      <c r="N334" s="124"/>
      <c r="O334" s="122"/>
      <c r="P334" s="122"/>
      <c r="Q334" s="122"/>
      <c r="R334" s="122"/>
      <c r="S334" s="119"/>
      <c r="T334" s="119"/>
      <c r="U334" s="119"/>
      <c r="V334" s="119"/>
      <c r="W334" s="119"/>
      <c r="X334" s="1"/>
      <c r="BB334" s="2" t="e">
        <v>#N/A</v>
      </c>
    </row>
    <row r="335" spans="1:54" ht="31.4" customHeight="1" x14ac:dyDescent="0.35">
      <c r="A335" s="118"/>
      <c r="B335" s="119"/>
      <c r="C335" s="119"/>
      <c r="D335" s="120"/>
      <c r="E335" s="121"/>
      <c r="F335" s="121"/>
      <c r="G335" s="121"/>
      <c r="H335" s="120"/>
      <c r="I335" s="120"/>
      <c r="J335" s="120"/>
      <c r="K335" s="120"/>
      <c r="L335" s="122"/>
      <c r="M335" s="123"/>
      <c r="N335" s="124"/>
      <c r="O335" s="122"/>
      <c r="P335" s="122"/>
      <c r="Q335" s="122"/>
      <c r="R335" s="122"/>
      <c r="S335" s="119"/>
      <c r="T335" s="119"/>
      <c r="U335" s="119"/>
      <c r="V335" s="119"/>
      <c r="W335" s="119"/>
      <c r="X335" s="1"/>
      <c r="BB335" s="2" t="e">
        <v>#N/A</v>
      </c>
    </row>
    <row r="336" spans="1:54" ht="31.4" customHeight="1" x14ac:dyDescent="0.35">
      <c r="A336" s="118"/>
      <c r="B336" s="119"/>
      <c r="C336" s="119"/>
      <c r="D336" s="120"/>
      <c r="E336" s="121"/>
      <c r="F336" s="121"/>
      <c r="G336" s="121"/>
      <c r="H336" s="120"/>
      <c r="I336" s="120"/>
      <c r="J336" s="120"/>
      <c r="K336" s="120"/>
      <c r="L336" s="122"/>
      <c r="M336" s="123"/>
      <c r="N336" s="124"/>
      <c r="O336" s="122"/>
      <c r="P336" s="122"/>
      <c r="Q336" s="122"/>
      <c r="R336" s="122"/>
      <c r="S336" s="119"/>
      <c r="T336" s="119"/>
      <c r="U336" s="119"/>
      <c r="V336" s="119"/>
      <c r="W336" s="119"/>
      <c r="X336" s="1"/>
      <c r="BB336" s="2" t="e">
        <v>#N/A</v>
      </c>
    </row>
    <row r="337" spans="1:54" ht="31.4" customHeight="1" x14ac:dyDescent="0.35">
      <c r="A337" s="118"/>
      <c r="B337" s="119"/>
      <c r="C337" s="119"/>
      <c r="D337" s="120"/>
      <c r="E337" s="121"/>
      <c r="F337" s="121"/>
      <c r="G337" s="121"/>
      <c r="H337" s="120"/>
      <c r="I337" s="120"/>
      <c r="J337" s="120"/>
      <c r="K337" s="120"/>
      <c r="L337" s="122"/>
      <c r="M337" s="123"/>
      <c r="N337" s="124"/>
      <c r="O337" s="122"/>
      <c r="P337" s="122"/>
      <c r="Q337" s="122"/>
      <c r="R337" s="122"/>
      <c r="S337" s="119"/>
      <c r="T337" s="119"/>
      <c r="U337" s="119"/>
      <c r="V337" s="119"/>
      <c r="W337" s="119"/>
      <c r="X337" s="1"/>
      <c r="BB337" s="2" t="e">
        <v>#N/A</v>
      </c>
    </row>
    <row r="338" spans="1:54" ht="31.4" customHeight="1" x14ac:dyDescent="0.35">
      <c r="A338" s="118"/>
      <c r="B338" s="119"/>
      <c r="C338" s="119"/>
      <c r="D338" s="120"/>
      <c r="E338" s="121"/>
      <c r="F338" s="121"/>
      <c r="G338" s="121"/>
      <c r="H338" s="120"/>
      <c r="I338" s="120"/>
      <c r="J338" s="120"/>
      <c r="K338" s="120"/>
      <c r="L338" s="122"/>
      <c r="M338" s="123"/>
      <c r="N338" s="124"/>
      <c r="O338" s="122"/>
      <c r="P338" s="122"/>
      <c r="Q338" s="122"/>
      <c r="R338" s="122"/>
      <c r="S338" s="119"/>
      <c r="T338" s="119"/>
      <c r="U338" s="119"/>
      <c r="V338" s="119"/>
      <c r="W338" s="119"/>
      <c r="X338" s="1"/>
      <c r="BB338" s="2" t="e">
        <v>#N/A</v>
      </c>
    </row>
    <row r="339" spans="1:54" ht="31.4" customHeight="1" x14ac:dyDescent="0.35">
      <c r="A339" s="118"/>
      <c r="B339" s="119"/>
      <c r="C339" s="119"/>
      <c r="D339" s="120"/>
      <c r="E339" s="121"/>
      <c r="F339" s="121"/>
      <c r="G339" s="121"/>
      <c r="H339" s="120"/>
      <c r="I339" s="120"/>
      <c r="J339" s="120"/>
      <c r="K339" s="120"/>
      <c r="L339" s="122"/>
      <c r="M339" s="123"/>
      <c r="N339" s="124"/>
      <c r="O339" s="122"/>
      <c r="P339" s="122"/>
      <c r="Q339" s="122"/>
      <c r="R339" s="122"/>
      <c r="S339" s="119"/>
      <c r="T339" s="119"/>
      <c r="U339" s="119"/>
      <c r="V339" s="119"/>
      <c r="W339" s="119"/>
      <c r="X339" s="1"/>
      <c r="BB339" s="2" t="e">
        <v>#N/A</v>
      </c>
    </row>
    <row r="340" spans="1:54" ht="31.4" customHeight="1" x14ac:dyDescent="0.35">
      <c r="A340" s="118"/>
      <c r="B340" s="119"/>
      <c r="C340" s="119"/>
      <c r="D340" s="120"/>
      <c r="E340" s="121"/>
      <c r="F340" s="121"/>
      <c r="G340" s="121"/>
      <c r="H340" s="120"/>
      <c r="I340" s="120"/>
      <c r="J340" s="120"/>
      <c r="K340" s="120"/>
      <c r="L340" s="122"/>
      <c r="M340" s="123"/>
      <c r="N340" s="124"/>
      <c r="O340" s="122"/>
      <c r="P340" s="122"/>
      <c r="Q340" s="122"/>
      <c r="R340" s="122"/>
      <c r="S340" s="119"/>
      <c r="T340" s="119"/>
      <c r="U340" s="119"/>
      <c r="V340" s="119"/>
      <c r="W340" s="119"/>
      <c r="X340" s="1"/>
      <c r="BB340" s="2" t="e">
        <v>#N/A</v>
      </c>
    </row>
    <row r="341" spans="1:54" ht="31.4" customHeight="1" x14ac:dyDescent="0.35">
      <c r="A341" s="118"/>
      <c r="B341" s="119"/>
      <c r="C341" s="119"/>
      <c r="D341" s="120"/>
      <c r="E341" s="121"/>
      <c r="F341" s="121"/>
      <c r="G341" s="121"/>
      <c r="H341" s="120"/>
      <c r="I341" s="120"/>
      <c r="J341" s="120"/>
      <c r="K341" s="120"/>
      <c r="L341" s="122"/>
      <c r="M341" s="123"/>
      <c r="N341" s="124"/>
      <c r="O341" s="122"/>
      <c r="P341" s="122"/>
      <c r="Q341" s="122"/>
      <c r="R341" s="122"/>
      <c r="S341" s="119"/>
      <c r="T341" s="119"/>
      <c r="U341" s="119"/>
      <c r="V341" s="119"/>
      <c r="W341" s="119"/>
      <c r="X341" s="1"/>
      <c r="BB341" s="2" t="e">
        <v>#N/A</v>
      </c>
    </row>
    <row r="342" spans="1:54" ht="31.4" customHeight="1" x14ac:dyDescent="0.35">
      <c r="A342" s="118"/>
      <c r="B342" s="119"/>
      <c r="C342" s="119"/>
      <c r="D342" s="120"/>
      <c r="E342" s="121"/>
      <c r="F342" s="121"/>
      <c r="G342" s="121"/>
      <c r="H342" s="120"/>
      <c r="I342" s="120"/>
      <c r="J342" s="120"/>
      <c r="K342" s="120"/>
      <c r="L342" s="122"/>
      <c r="M342" s="123"/>
      <c r="N342" s="124"/>
      <c r="O342" s="122"/>
      <c r="P342" s="122"/>
      <c r="Q342" s="122"/>
      <c r="R342" s="122"/>
      <c r="S342" s="119"/>
      <c r="T342" s="119"/>
      <c r="U342" s="119"/>
      <c r="V342" s="119"/>
      <c r="W342" s="119"/>
      <c r="X342" s="1"/>
      <c r="BB342" s="2" t="e">
        <v>#N/A</v>
      </c>
    </row>
    <row r="343" spans="1:54" ht="31.4" customHeight="1" x14ac:dyDescent="0.35">
      <c r="A343" s="118"/>
      <c r="B343" s="119"/>
      <c r="C343" s="119"/>
      <c r="D343" s="120"/>
      <c r="E343" s="121"/>
      <c r="F343" s="121"/>
      <c r="G343" s="121"/>
      <c r="H343" s="120"/>
      <c r="I343" s="120"/>
      <c r="J343" s="120"/>
      <c r="K343" s="120"/>
      <c r="L343" s="122"/>
      <c r="M343" s="123"/>
      <c r="N343" s="124"/>
      <c r="O343" s="122"/>
      <c r="P343" s="122"/>
      <c r="Q343" s="122"/>
      <c r="R343" s="122"/>
      <c r="S343" s="119"/>
      <c r="T343" s="119"/>
      <c r="U343" s="119"/>
      <c r="V343" s="119"/>
      <c r="W343" s="119"/>
      <c r="X343" s="1"/>
      <c r="BB343" s="2" t="e">
        <v>#N/A</v>
      </c>
    </row>
    <row r="344" spans="1:54" ht="31.4" customHeight="1" x14ac:dyDescent="0.35">
      <c r="A344" s="118"/>
      <c r="B344" s="119"/>
      <c r="C344" s="119"/>
      <c r="D344" s="120"/>
      <c r="E344" s="121"/>
      <c r="F344" s="121"/>
      <c r="G344" s="121"/>
      <c r="H344" s="120"/>
      <c r="I344" s="120"/>
      <c r="J344" s="120"/>
      <c r="K344" s="120"/>
      <c r="L344" s="122"/>
      <c r="M344" s="123"/>
      <c r="N344" s="124"/>
      <c r="O344" s="122"/>
      <c r="P344" s="122"/>
      <c r="Q344" s="122"/>
      <c r="R344" s="122"/>
      <c r="S344" s="119"/>
      <c r="T344" s="119"/>
      <c r="U344" s="119"/>
      <c r="V344" s="119"/>
      <c r="W344" s="119"/>
      <c r="X344" s="1"/>
      <c r="BB344" s="2" t="e">
        <v>#N/A</v>
      </c>
    </row>
    <row r="345" spans="1:54" ht="31.4" customHeight="1" x14ac:dyDescent="0.35">
      <c r="A345" s="118"/>
      <c r="B345" s="119"/>
      <c r="C345" s="119"/>
      <c r="D345" s="120"/>
      <c r="E345" s="121"/>
      <c r="F345" s="121"/>
      <c r="G345" s="121"/>
      <c r="H345" s="120"/>
      <c r="I345" s="120"/>
      <c r="J345" s="120"/>
      <c r="K345" s="120"/>
      <c r="L345" s="122"/>
      <c r="M345" s="123"/>
      <c r="N345" s="124"/>
      <c r="O345" s="122"/>
      <c r="P345" s="122"/>
      <c r="Q345" s="122"/>
      <c r="R345" s="122"/>
      <c r="S345" s="119"/>
      <c r="T345" s="119"/>
      <c r="U345" s="119"/>
      <c r="V345" s="119"/>
      <c r="W345" s="119"/>
      <c r="X345" s="1"/>
      <c r="BB345" s="2" t="e">
        <v>#N/A</v>
      </c>
    </row>
    <row r="346" spans="1:54" ht="31.4" customHeight="1" x14ac:dyDescent="0.35">
      <c r="A346" s="118"/>
      <c r="B346" s="119"/>
      <c r="C346" s="119"/>
      <c r="D346" s="120"/>
      <c r="E346" s="121"/>
      <c r="F346" s="121"/>
      <c r="G346" s="121"/>
      <c r="H346" s="120"/>
      <c r="I346" s="120"/>
      <c r="J346" s="120"/>
      <c r="K346" s="120"/>
      <c r="L346" s="122"/>
      <c r="M346" s="123"/>
      <c r="N346" s="124"/>
      <c r="O346" s="122"/>
      <c r="P346" s="122"/>
      <c r="Q346" s="122"/>
      <c r="R346" s="122"/>
      <c r="S346" s="119"/>
      <c r="T346" s="119"/>
      <c r="U346" s="119"/>
      <c r="V346" s="119"/>
      <c r="W346" s="119"/>
      <c r="X346" s="1"/>
      <c r="BB346" s="2" t="e">
        <v>#N/A</v>
      </c>
    </row>
    <row r="347" spans="1:54" ht="31.4" customHeight="1" x14ac:dyDescent="0.35">
      <c r="A347" s="118"/>
      <c r="B347" s="119"/>
      <c r="C347" s="119"/>
      <c r="D347" s="120"/>
      <c r="E347" s="121"/>
      <c r="F347" s="121"/>
      <c r="G347" s="121"/>
      <c r="H347" s="120"/>
      <c r="I347" s="120"/>
      <c r="J347" s="120"/>
      <c r="K347" s="120"/>
      <c r="L347" s="122"/>
      <c r="M347" s="123"/>
      <c r="N347" s="124"/>
      <c r="O347" s="122"/>
      <c r="P347" s="122"/>
      <c r="Q347" s="122"/>
      <c r="R347" s="122"/>
      <c r="S347" s="119"/>
      <c r="T347" s="119"/>
      <c r="U347" s="119"/>
      <c r="V347" s="119"/>
      <c r="W347" s="119"/>
      <c r="X347" s="1"/>
      <c r="BB347" s="2" t="e">
        <v>#N/A</v>
      </c>
    </row>
    <row r="348" spans="1:54" ht="31.4" customHeight="1" x14ac:dyDescent="0.35">
      <c r="A348" s="118"/>
      <c r="B348" s="119"/>
      <c r="C348" s="119"/>
      <c r="D348" s="120"/>
      <c r="E348" s="121"/>
      <c r="F348" s="121"/>
      <c r="G348" s="121"/>
      <c r="H348" s="120"/>
      <c r="I348" s="120"/>
      <c r="J348" s="120"/>
      <c r="K348" s="120"/>
      <c r="L348" s="122"/>
      <c r="M348" s="123"/>
      <c r="N348" s="124"/>
      <c r="O348" s="122"/>
      <c r="P348" s="122"/>
      <c r="Q348" s="122"/>
      <c r="R348" s="122"/>
      <c r="S348" s="119"/>
      <c r="T348" s="119"/>
      <c r="U348" s="119"/>
      <c r="V348" s="119"/>
      <c r="W348" s="119"/>
      <c r="X348" s="1"/>
      <c r="BB348" s="2" t="e">
        <v>#N/A</v>
      </c>
    </row>
    <row r="349" spans="1:54" ht="31.4" customHeight="1" x14ac:dyDescent="0.35">
      <c r="A349" s="118"/>
      <c r="B349" s="119"/>
      <c r="C349" s="119"/>
      <c r="D349" s="120"/>
      <c r="E349" s="121"/>
      <c r="F349" s="121"/>
      <c r="G349" s="121"/>
      <c r="H349" s="120"/>
      <c r="I349" s="120"/>
      <c r="J349" s="120"/>
      <c r="K349" s="120"/>
      <c r="L349" s="122"/>
      <c r="M349" s="123"/>
      <c r="N349" s="124"/>
      <c r="O349" s="122"/>
      <c r="P349" s="122"/>
      <c r="Q349" s="122"/>
      <c r="R349" s="122"/>
      <c r="S349" s="119"/>
      <c r="T349" s="119"/>
      <c r="U349" s="119"/>
      <c r="V349" s="119"/>
      <c r="W349" s="119"/>
      <c r="X349" s="1"/>
      <c r="BB349" s="2" t="e">
        <v>#N/A</v>
      </c>
    </row>
    <row r="350" spans="1:54" ht="31.4" customHeight="1" x14ac:dyDescent="0.35">
      <c r="A350" s="118"/>
      <c r="B350" s="119"/>
      <c r="C350" s="119"/>
      <c r="D350" s="120"/>
      <c r="E350" s="121"/>
      <c r="F350" s="121"/>
      <c r="G350" s="121"/>
      <c r="H350" s="120"/>
      <c r="I350" s="120"/>
      <c r="J350" s="120"/>
      <c r="K350" s="120"/>
      <c r="L350" s="122"/>
      <c r="M350" s="123"/>
      <c r="N350" s="124"/>
      <c r="O350" s="122"/>
      <c r="P350" s="122"/>
      <c r="Q350" s="122"/>
      <c r="R350" s="122"/>
      <c r="S350" s="119"/>
      <c r="T350" s="119"/>
      <c r="U350" s="119"/>
      <c r="V350" s="119"/>
      <c r="W350" s="119"/>
      <c r="X350" s="1"/>
      <c r="BB350" s="2" t="e">
        <v>#N/A</v>
      </c>
    </row>
    <row r="351" spans="1:54" ht="31.4" customHeight="1" x14ac:dyDescent="0.35">
      <c r="A351" s="118"/>
      <c r="B351" s="119"/>
      <c r="C351" s="119"/>
      <c r="D351" s="120"/>
      <c r="E351" s="121"/>
      <c r="F351" s="121"/>
      <c r="G351" s="121"/>
      <c r="H351" s="120"/>
      <c r="I351" s="120"/>
      <c r="J351" s="120"/>
      <c r="K351" s="120"/>
      <c r="L351" s="122"/>
      <c r="M351" s="123"/>
      <c r="N351" s="124"/>
      <c r="O351" s="122"/>
      <c r="P351" s="122"/>
      <c r="Q351" s="122"/>
      <c r="R351" s="122"/>
      <c r="S351" s="119"/>
      <c r="T351" s="119"/>
      <c r="U351" s="119"/>
      <c r="V351" s="119"/>
      <c r="W351" s="119"/>
      <c r="X351" s="1"/>
      <c r="BB351" s="2" t="e">
        <v>#N/A</v>
      </c>
    </row>
    <row r="352" spans="1:54" ht="31.4" customHeight="1" x14ac:dyDescent="0.35">
      <c r="A352" s="118"/>
      <c r="B352" s="119"/>
      <c r="C352" s="119"/>
      <c r="D352" s="120"/>
      <c r="E352" s="121"/>
      <c r="F352" s="121"/>
      <c r="G352" s="121"/>
      <c r="H352" s="120"/>
      <c r="I352" s="120"/>
      <c r="J352" s="120"/>
      <c r="K352" s="120"/>
      <c r="L352" s="122"/>
      <c r="M352" s="123"/>
      <c r="N352" s="124"/>
      <c r="O352" s="122"/>
      <c r="P352" s="122"/>
      <c r="Q352" s="122"/>
      <c r="R352" s="122"/>
      <c r="S352" s="119"/>
      <c r="T352" s="119"/>
      <c r="U352" s="119"/>
      <c r="V352" s="119"/>
      <c r="W352" s="119"/>
      <c r="X352" s="1"/>
      <c r="BB352" s="2" t="e">
        <v>#N/A</v>
      </c>
    </row>
    <row r="353" spans="1:54" ht="31.4" customHeight="1" x14ac:dyDescent="0.35">
      <c r="A353" s="118"/>
      <c r="B353" s="119"/>
      <c r="C353" s="119"/>
      <c r="D353" s="120"/>
      <c r="E353" s="121"/>
      <c r="F353" s="121"/>
      <c r="G353" s="121"/>
      <c r="H353" s="120"/>
      <c r="I353" s="120"/>
      <c r="J353" s="120"/>
      <c r="K353" s="120"/>
      <c r="L353" s="122"/>
      <c r="M353" s="123"/>
      <c r="N353" s="124"/>
      <c r="O353" s="122"/>
      <c r="P353" s="122"/>
      <c r="Q353" s="122"/>
      <c r="R353" s="122"/>
      <c r="S353" s="119"/>
      <c r="T353" s="119"/>
      <c r="U353" s="119"/>
      <c r="V353" s="119"/>
      <c r="W353" s="119"/>
      <c r="X353" s="1"/>
      <c r="BB353" s="2" t="e">
        <v>#N/A</v>
      </c>
    </row>
    <row r="354" spans="1:54" ht="31.4" customHeight="1" x14ac:dyDescent="0.35">
      <c r="A354" s="118"/>
      <c r="B354" s="119"/>
      <c r="C354" s="119"/>
      <c r="D354" s="120"/>
      <c r="E354" s="121"/>
      <c r="F354" s="121"/>
      <c r="G354" s="121"/>
      <c r="H354" s="120"/>
      <c r="I354" s="120"/>
      <c r="J354" s="120"/>
      <c r="K354" s="120"/>
      <c r="L354" s="122"/>
      <c r="M354" s="123"/>
      <c r="N354" s="124"/>
      <c r="O354" s="122"/>
      <c r="P354" s="122"/>
      <c r="Q354" s="122"/>
      <c r="R354" s="122"/>
      <c r="S354" s="119"/>
      <c r="T354" s="119"/>
      <c r="U354" s="119"/>
      <c r="V354" s="119"/>
      <c r="W354" s="119"/>
      <c r="X354" s="1"/>
      <c r="BB354" s="2" t="e">
        <v>#N/A</v>
      </c>
    </row>
    <row r="355" spans="1:54" ht="31.4" customHeight="1" x14ac:dyDescent="0.35">
      <c r="A355" s="118"/>
      <c r="B355" s="119"/>
      <c r="C355" s="119"/>
      <c r="D355" s="120"/>
      <c r="E355" s="121"/>
      <c r="F355" s="121"/>
      <c r="G355" s="121"/>
      <c r="H355" s="120"/>
      <c r="I355" s="120"/>
      <c r="J355" s="120"/>
      <c r="K355" s="120"/>
      <c r="L355" s="122"/>
      <c r="M355" s="123"/>
      <c r="N355" s="124"/>
      <c r="O355" s="122"/>
      <c r="P355" s="122"/>
      <c r="Q355" s="122"/>
      <c r="R355" s="122"/>
      <c r="S355" s="119"/>
      <c r="T355" s="119"/>
      <c r="U355" s="119"/>
      <c r="V355" s="119"/>
      <c r="W355" s="119"/>
      <c r="X355" s="1"/>
      <c r="BB355" s="2" t="e">
        <v>#N/A</v>
      </c>
    </row>
    <row r="356" spans="1:54" ht="31.4" customHeight="1" x14ac:dyDescent="0.35">
      <c r="A356" s="118"/>
      <c r="B356" s="119"/>
      <c r="C356" s="119"/>
      <c r="D356" s="120"/>
      <c r="E356" s="121"/>
      <c r="F356" s="121"/>
      <c r="G356" s="121"/>
      <c r="H356" s="120"/>
      <c r="I356" s="120"/>
      <c r="J356" s="120"/>
      <c r="K356" s="120"/>
      <c r="L356" s="122"/>
      <c r="M356" s="123"/>
      <c r="N356" s="124"/>
      <c r="O356" s="122"/>
      <c r="P356" s="122"/>
      <c r="Q356" s="122"/>
      <c r="R356" s="122"/>
      <c r="S356" s="119"/>
      <c r="T356" s="119"/>
      <c r="U356" s="119"/>
      <c r="V356" s="119"/>
      <c r="W356" s="119"/>
      <c r="X356" s="1"/>
      <c r="BB356" s="2" t="e">
        <v>#N/A</v>
      </c>
    </row>
    <row r="357" spans="1:54" ht="31.4" customHeight="1" x14ac:dyDescent="0.35">
      <c r="A357" s="118"/>
      <c r="B357" s="119"/>
      <c r="C357" s="119"/>
      <c r="D357" s="120"/>
      <c r="E357" s="121"/>
      <c r="F357" s="121"/>
      <c r="G357" s="121"/>
      <c r="H357" s="120"/>
      <c r="I357" s="120"/>
      <c r="J357" s="120"/>
      <c r="K357" s="120"/>
      <c r="L357" s="122"/>
      <c r="M357" s="123"/>
      <c r="N357" s="124"/>
      <c r="O357" s="122"/>
      <c r="P357" s="122"/>
      <c r="Q357" s="122"/>
      <c r="R357" s="122"/>
      <c r="S357" s="119"/>
      <c r="T357" s="119"/>
      <c r="U357" s="119"/>
      <c r="V357" s="119"/>
      <c r="W357" s="119"/>
      <c r="X357" s="1"/>
      <c r="BB357" s="2" t="e">
        <v>#N/A</v>
      </c>
    </row>
    <row r="358" spans="1:54" ht="31.4" customHeight="1" x14ac:dyDescent="0.35">
      <c r="A358" s="118"/>
      <c r="B358" s="119"/>
      <c r="C358" s="119"/>
      <c r="D358" s="120"/>
      <c r="E358" s="121"/>
      <c r="F358" s="121"/>
      <c r="G358" s="121"/>
      <c r="H358" s="120"/>
      <c r="I358" s="120"/>
      <c r="J358" s="120"/>
      <c r="K358" s="120"/>
      <c r="L358" s="122"/>
      <c r="M358" s="123"/>
      <c r="N358" s="124"/>
      <c r="O358" s="122"/>
      <c r="P358" s="122"/>
      <c r="Q358" s="122"/>
      <c r="R358" s="122"/>
      <c r="S358" s="119"/>
      <c r="T358" s="119"/>
      <c r="U358" s="119"/>
      <c r="V358" s="119"/>
      <c r="W358" s="119"/>
      <c r="X358" s="1"/>
      <c r="BB358" s="2" t="e">
        <v>#N/A</v>
      </c>
    </row>
    <row r="359" spans="1:54" ht="31.4" customHeight="1" x14ac:dyDescent="0.35">
      <c r="A359" s="118"/>
      <c r="B359" s="119"/>
      <c r="C359" s="119"/>
      <c r="D359" s="120"/>
      <c r="E359" s="121"/>
      <c r="F359" s="121"/>
      <c r="G359" s="121"/>
      <c r="H359" s="120"/>
      <c r="I359" s="120"/>
      <c r="J359" s="120"/>
      <c r="K359" s="120"/>
      <c r="L359" s="122"/>
      <c r="M359" s="123"/>
      <c r="N359" s="124"/>
      <c r="O359" s="122"/>
      <c r="P359" s="122"/>
      <c r="Q359" s="122"/>
      <c r="R359" s="122"/>
      <c r="S359" s="119"/>
      <c r="T359" s="119"/>
      <c r="U359" s="119"/>
      <c r="V359" s="119"/>
      <c r="W359" s="119"/>
      <c r="X359" s="1"/>
      <c r="BB359" s="2" t="e">
        <v>#N/A</v>
      </c>
    </row>
    <row r="360" spans="1:54" ht="31.4" customHeight="1" x14ac:dyDescent="0.35">
      <c r="A360" s="118"/>
      <c r="B360" s="119"/>
      <c r="C360" s="119"/>
      <c r="D360" s="120"/>
      <c r="E360" s="121"/>
      <c r="F360" s="121"/>
      <c r="G360" s="121"/>
      <c r="H360" s="120"/>
      <c r="I360" s="120"/>
      <c r="J360" s="120"/>
      <c r="K360" s="120"/>
      <c r="L360" s="122"/>
      <c r="M360" s="123"/>
      <c r="N360" s="124"/>
      <c r="O360" s="122"/>
      <c r="P360" s="122"/>
      <c r="Q360" s="122"/>
      <c r="R360" s="122"/>
      <c r="S360" s="119"/>
      <c r="T360" s="119"/>
      <c r="U360" s="119"/>
      <c r="V360" s="119"/>
      <c r="W360" s="119"/>
      <c r="X360" s="1"/>
      <c r="BB360" s="2" t="e">
        <v>#N/A</v>
      </c>
    </row>
    <row r="361" spans="1:54" ht="31.4" customHeight="1" x14ac:dyDescent="0.35">
      <c r="A361" s="118"/>
      <c r="B361" s="119"/>
      <c r="C361" s="119"/>
      <c r="D361" s="120"/>
      <c r="E361" s="121"/>
      <c r="F361" s="121"/>
      <c r="G361" s="121"/>
      <c r="H361" s="120"/>
      <c r="I361" s="120"/>
      <c r="J361" s="120"/>
      <c r="K361" s="120"/>
      <c r="L361" s="122"/>
      <c r="M361" s="123"/>
      <c r="N361" s="124"/>
      <c r="O361" s="122"/>
      <c r="P361" s="122"/>
      <c r="Q361" s="122"/>
      <c r="R361" s="122"/>
      <c r="S361" s="119"/>
      <c r="T361" s="119"/>
      <c r="U361" s="119"/>
      <c r="V361" s="119"/>
      <c r="W361" s="119"/>
      <c r="X361" s="1"/>
      <c r="BB361" s="2" t="e">
        <v>#N/A</v>
      </c>
    </row>
    <row r="362" spans="1:54" ht="31.4" customHeight="1" x14ac:dyDescent="0.35">
      <c r="A362" s="118"/>
      <c r="B362" s="119"/>
      <c r="C362" s="119"/>
      <c r="D362" s="120"/>
      <c r="E362" s="121"/>
      <c r="F362" s="121"/>
      <c r="G362" s="121"/>
      <c r="H362" s="120"/>
      <c r="I362" s="120"/>
      <c r="J362" s="120"/>
      <c r="K362" s="120"/>
      <c r="L362" s="122"/>
      <c r="M362" s="123"/>
      <c r="N362" s="124"/>
      <c r="O362" s="122"/>
      <c r="P362" s="122"/>
      <c r="Q362" s="122"/>
      <c r="R362" s="122"/>
      <c r="S362" s="119"/>
      <c r="T362" s="119"/>
      <c r="U362" s="119"/>
      <c r="V362" s="119"/>
      <c r="W362" s="119"/>
      <c r="X362" s="1"/>
      <c r="BB362" s="2" t="e">
        <v>#N/A</v>
      </c>
    </row>
    <row r="363" spans="1:54" ht="31.4" customHeight="1" x14ac:dyDescent="0.35">
      <c r="A363" s="118"/>
      <c r="B363" s="119"/>
      <c r="C363" s="119"/>
      <c r="D363" s="120"/>
      <c r="E363" s="121"/>
      <c r="F363" s="121"/>
      <c r="G363" s="121"/>
      <c r="H363" s="120"/>
      <c r="I363" s="120"/>
      <c r="J363" s="120"/>
      <c r="K363" s="120"/>
      <c r="L363" s="122"/>
      <c r="M363" s="123"/>
      <c r="N363" s="124"/>
      <c r="O363" s="122"/>
      <c r="P363" s="122"/>
      <c r="Q363" s="122"/>
      <c r="R363" s="122"/>
      <c r="S363" s="119"/>
      <c r="T363" s="119"/>
      <c r="U363" s="119"/>
      <c r="V363" s="119"/>
      <c r="W363" s="119"/>
      <c r="X363" s="1"/>
      <c r="BB363" s="2" t="e">
        <v>#N/A</v>
      </c>
    </row>
    <row r="364" spans="1:54" ht="31.4" customHeight="1" x14ac:dyDescent="0.35">
      <c r="A364" s="118"/>
      <c r="B364" s="130"/>
      <c r="C364" s="119"/>
      <c r="D364" s="120"/>
      <c r="E364" s="121"/>
      <c r="F364" s="121"/>
      <c r="G364" s="121"/>
      <c r="H364" s="120"/>
      <c r="I364" s="120"/>
      <c r="J364" s="120"/>
      <c r="K364" s="120"/>
      <c r="L364" s="122"/>
      <c r="M364" s="123"/>
      <c r="N364" s="124"/>
      <c r="O364" s="122"/>
      <c r="P364" s="122"/>
      <c r="Q364" s="122"/>
      <c r="R364" s="122"/>
      <c r="S364" s="119"/>
      <c r="T364" s="119"/>
      <c r="U364" s="119"/>
      <c r="V364" s="119"/>
      <c r="W364" s="119"/>
      <c r="X364" s="1"/>
      <c r="BB364" s="2" t="e">
        <v>#N/A</v>
      </c>
    </row>
    <row r="365" spans="1:54" ht="31.4" customHeight="1" x14ac:dyDescent="0.35">
      <c r="A365" s="118">
        <v>364</v>
      </c>
      <c r="B365" s="119"/>
      <c r="C365" s="119"/>
      <c r="D365" s="120"/>
      <c r="E365" s="121" t="str">
        <f>IF($D365="","",WORKDAY($D365,1,$Y$33:$Y$47))</f>
        <v/>
      </c>
      <c r="F365" s="121" t="str">
        <f>IF($D365="","",WORKDAY($D365,10,$Y$33:$Y$47))</f>
        <v/>
      </c>
      <c r="G365" s="121" t="str">
        <f>IF($D365="","",WORKDAY($D365,20,$Y$33:$Y$47))</f>
        <v/>
      </c>
      <c r="H365" s="120" t="str">
        <f t="shared" ref="H365:H385" si="11">IF(ISBLANK(D365),"",TEXT(D365,"mmm"))</f>
        <v/>
      </c>
      <c r="I365" s="120"/>
      <c r="J365" s="120"/>
      <c r="K365" s="120"/>
      <c r="L365" s="122"/>
      <c r="M365" s="123" t="str">
        <f>IF($L365="","",NETWORKDAYS($D365,$L365,$Y$33:$Y$47)-1)</f>
        <v/>
      </c>
      <c r="N365" s="124" t="str">
        <f t="shared" ref="N365:N385" si="12">IF(ISBLANK($L365),"",IF($M365&lt;21,"Yes","No"))</f>
        <v/>
      </c>
      <c r="O365" s="122"/>
      <c r="P365" s="122"/>
      <c r="Q365" s="122" t="s">
        <v>51</v>
      </c>
      <c r="R365" s="122"/>
      <c r="S365" s="119"/>
      <c r="T365" s="119"/>
      <c r="U365" s="119"/>
      <c r="V365" s="119"/>
      <c r="W365" s="119"/>
      <c r="X365" s="1"/>
      <c r="BB365" s="2" t="e">
        <v>#N/A</v>
      </c>
    </row>
    <row r="366" spans="1:54" ht="31.4" customHeight="1" x14ac:dyDescent="0.35">
      <c r="A366" s="118">
        <v>365</v>
      </c>
      <c r="B366" s="119"/>
      <c r="C366" s="119"/>
      <c r="D366" s="120"/>
      <c r="E366" s="121" t="str">
        <f>IF($D366="","",WORKDAY($D366,1,$Y$33:$Y$47))</f>
        <v/>
      </c>
      <c r="F366" s="121" t="str">
        <f>IF($D366="","",WORKDAY($D366,10,$Y$33:$Y$47))</f>
        <v/>
      </c>
      <c r="G366" s="121" t="str">
        <f>IF($D366="","",WORKDAY($D366,20,$Y$33:$Y$47))</f>
        <v/>
      </c>
      <c r="H366" s="120" t="str">
        <f t="shared" si="11"/>
        <v/>
      </c>
      <c r="I366" s="120"/>
      <c r="J366" s="120"/>
      <c r="K366" s="120"/>
      <c r="L366" s="122"/>
      <c r="M366" s="123" t="str">
        <f>IF($L366="","",NETWORKDAYS($D366,$L366,$Y$33:$Y$47)-1)</f>
        <v/>
      </c>
      <c r="N366" s="124" t="str">
        <f t="shared" si="12"/>
        <v/>
      </c>
      <c r="O366" s="122"/>
      <c r="P366" s="122"/>
      <c r="Q366" s="122" t="s">
        <v>51</v>
      </c>
      <c r="R366" s="122"/>
      <c r="S366" s="119"/>
      <c r="T366" s="119"/>
      <c r="U366" s="119"/>
      <c r="V366" s="119"/>
      <c r="W366" s="119"/>
      <c r="X366" s="1"/>
      <c r="BB366" s="2" t="e">
        <v>#N/A</v>
      </c>
    </row>
    <row r="367" spans="1:54" ht="31.4" customHeight="1" x14ac:dyDescent="0.35">
      <c r="A367" s="118">
        <v>366</v>
      </c>
      <c r="B367" s="119"/>
      <c r="C367" s="119"/>
      <c r="D367" s="120"/>
      <c r="E367" s="121" t="str">
        <f>IF($D367="","",WORKDAY($D367,1,$Y$33:$Y$47))</f>
        <v/>
      </c>
      <c r="F367" s="121" t="str">
        <f>IF($D367="","",WORKDAY($D367,10,$Y$33:$Y$47))</f>
        <v/>
      </c>
      <c r="G367" s="121" t="str">
        <f>IF($D367="","",WORKDAY($D367,20,$Y$33:$Y$47))</f>
        <v/>
      </c>
      <c r="H367" s="120" t="str">
        <f t="shared" si="11"/>
        <v/>
      </c>
      <c r="I367" s="120"/>
      <c r="J367" s="120"/>
      <c r="K367" s="120"/>
      <c r="L367" s="122"/>
      <c r="M367" s="123" t="str">
        <f>IF($L367="","",NETWORKDAYS($D367,$L367,$Y$33:$Y$47)-1)</f>
        <v/>
      </c>
      <c r="N367" s="124" t="str">
        <f t="shared" si="12"/>
        <v/>
      </c>
      <c r="O367" s="122"/>
      <c r="P367" s="122"/>
      <c r="Q367" s="122" t="s">
        <v>51</v>
      </c>
      <c r="R367" s="122"/>
      <c r="S367" s="119"/>
      <c r="T367" s="119"/>
      <c r="U367" s="119"/>
      <c r="V367" s="119"/>
      <c r="W367" s="119"/>
      <c r="X367" s="1"/>
      <c r="BB367" s="2" t="e">
        <v>#N/A</v>
      </c>
    </row>
    <row r="368" spans="1:54" ht="31.4" customHeight="1" x14ac:dyDescent="0.35">
      <c r="A368" s="118">
        <v>367</v>
      </c>
      <c r="B368" s="119"/>
      <c r="C368" s="119"/>
      <c r="D368" s="120"/>
      <c r="E368" s="121" t="str">
        <f>IF($D368="","",WORKDAY($D368,1,$Y$33:$Y$47))</f>
        <v/>
      </c>
      <c r="F368" s="121" t="str">
        <f>IF($D368="","",WORKDAY($D368,10,$Y$33:$Y$47))</f>
        <v/>
      </c>
      <c r="G368" s="121" t="str">
        <f>IF($D368="","",WORKDAY($D368,20,$Y$33:$Y$47))</f>
        <v/>
      </c>
      <c r="H368" s="120" t="str">
        <f t="shared" si="11"/>
        <v/>
      </c>
      <c r="I368" s="120"/>
      <c r="J368" s="120"/>
      <c r="K368" s="120"/>
      <c r="L368" s="122"/>
      <c r="M368" s="123" t="str">
        <f>IF($L368="","",NETWORKDAYS($D368,$L368,$Y$33:$Y$47)-1)</f>
        <v/>
      </c>
      <c r="N368" s="124" t="str">
        <f t="shared" si="12"/>
        <v/>
      </c>
      <c r="O368" s="122"/>
      <c r="P368" s="122"/>
      <c r="Q368" s="122" t="s">
        <v>51</v>
      </c>
      <c r="R368" s="122"/>
      <c r="S368" s="119"/>
      <c r="T368" s="119"/>
      <c r="U368" s="119"/>
      <c r="V368" s="119"/>
      <c r="W368" s="119"/>
      <c r="X368" s="1"/>
      <c r="BB368" s="2" t="e">
        <v>#N/A</v>
      </c>
    </row>
    <row r="369" spans="1:54" ht="31.4" customHeight="1" x14ac:dyDescent="0.35">
      <c r="A369" s="118">
        <v>368</v>
      </c>
      <c r="B369" s="119"/>
      <c r="C369" s="119"/>
      <c r="D369" s="120"/>
      <c r="E369" s="121" t="str">
        <f>IF($D369="","",WORKDAY($D369,1,$Y$33:$Y$47))</f>
        <v/>
      </c>
      <c r="F369" s="121" t="str">
        <f>IF($D369="","",WORKDAY($D369,10,$Y$33:$Y$47))</f>
        <v/>
      </c>
      <c r="G369" s="121" t="str">
        <f>IF($D369="","",WORKDAY($D369,20,$Y$33:$Y$47))</f>
        <v/>
      </c>
      <c r="H369" s="120" t="str">
        <f t="shared" si="11"/>
        <v/>
      </c>
      <c r="I369" s="120"/>
      <c r="J369" s="120"/>
      <c r="K369" s="120"/>
      <c r="L369" s="122"/>
      <c r="M369" s="123" t="str">
        <f>IF($L369="","",NETWORKDAYS($D369,$L369,$Y$33:$Y$47)-1)</f>
        <v/>
      </c>
      <c r="N369" s="124" t="str">
        <f t="shared" si="12"/>
        <v/>
      </c>
      <c r="O369" s="122"/>
      <c r="P369" s="122"/>
      <c r="Q369" s="122" t="s">
        <v>51</v>
      </c>
      <c r="R369" s="122"/>
      <c r="S369" s="119"/>
      <c r="T369" s="119"/>
      <c r="U369" s="119"/>
      <c r="V369" s="119"/>
      <c r="W369" s="119"/>
      <c r="X369" s="1"/>
      <c r="BB369" s="2" t="e">
        <v>#N/A</v>
      </c>
    </row>
    <row r="370" spans="1:54" ht="31.4" customHeight="1" x14ac:dyDescent="0.35">
      <c r="A370" s="118">
        <v>369</v>
      </c>
      <c r="B370" s="119"/>
      <c r="C370" s="119"/>
      <c r="D370" s="120"/>
      <c r="E370" s="121" t="str">
        <f>IF($D370="","",WORKDAY($D370,1,$Y$33:$Y$47))</f>
        <v/>
      </c>
      <c r="F370" s="121" t="str">
        <f>IF($D370="","",WORKDAY($D370,10,$Y$33:$Y$47))</f>
        <v/>
      </c>
      <c r="G370" s="121" t="str">
        <f>IF($D370="","",WORKDAY($D370,20,$Y$33:$Y$47))</f>
        <v/>
      </c>
      <c r="H370" s="120" t="str">
        <f t="shared" si="11"/>
        <v/>
      </c>
      <c r="I370" s="120"/>
      <c r="J370" s="120"/>
      <c r="K370" s="120"/>
      <c r="L370" s="122"/>
      <c r="M370" s="123" t="str">
        <f>IF($L370="","",NETWORKDAYS($D370,$L370,$Y$33:$Y$47)-1)</f>
        <v/>
      </c>
      <c r="N370" s="124" t="str">
        <f t="shared" si="12"/>
        <v/>
      </c>
      <c r="O370" s="122"/>
      <c r="P370" s="122"/>
      <c r="Q370" s="122" t="s">
        <v>51</v>
      </c>
      <c r="R370" s="122"/>
      <c r="S370" s="119"/>
      <c r="T370" s="119"/>
      <c r="U370" s="119"/>
      <c r="V370" s="119"/>
      <c r="W370" s="119"/>
      <c r="X370" s="1"/>
      <c r="BB370" s="2" t="e">
        <v>#N/A</v>
      </c>
    </row>
    <row r="371" spans="1:54" ht="31.4" customHeight="1" x14ac:dyDescent="0.35">
      <c r="A371" s="118">
        <v>370</v>
      </c>
      <c r="B371" s="119"/>
      <c r="C371" s="119"/>
      <c r="D371" s="120"/>
      <c r="E371" s="121" t="str">
        <f>IF($D371="","",WORKDAY($D371,1,$Y$33:$Y$47))</f>
        <v/>
      </c>
      <c r="F371" s="121" t="str">
        <f>IF($D371="","",WORKDAY($D371,10,$Y$33:$Y$47))</f>
        <v/>
      </c>
      <c r="G371" s="121" t="str">
        <f>IF($D371="","",WORKDAY($D371,20,$Y$33:$Y$47))</f>
        <v/>
      </c>
      <c r="H371" s="120" t="str">
        <f t="shared" si="11"/>
        <v/>
      </c>
      <c r="I371" s="120"/>
      <c r="J371" s="120"/>
      <c r="K371" s="120"/>
      <c r="L371" s="122"/>
      <c r="M371" s="123" t="str">
        <f>IF($L371="","",NETWORKDAYS($D371,$L371,$Y$33:$Y$47)-1)</f>
        <v/>
      </c>
      <c r="N371" s="124" t="str">
        <f t="shared" si="12"/>
        <v/>
      </c>
      <c r="O371" s="122"/>
      <c r="P371" s="122"/>
      <c r="Q371" s="122" t="s">
        <v>51</v>
      </c>
      <c r="R371" s="122"/>
      <c r="S371" s="119"/>
      <c r="T371" s="119"/>
      <c r="U371" s="119"/>
      <c r="V371" s="119"/>
      <c r="W371" s="119"/>
      <c r="X371" s="1"/>
      <c r="BB371" s="2" t="e">
        <v>#N/A</v>
      </c>
    </row>
    <row r="372" spans="1:54" ht="31.4" customHeight="1" x14ac:dyDescent="0.35">
      <c r="A372" s="118">
        <v>371</v>
      </c>
      <c r="B372" s="119"/>
      <c r="C372" s="119"/>
      <c r="D372" s="120"/>
      <c r="E372" s="121" t="str">
        <f>IF($D372="","",WORKDAY($D372,1,$Y$33:$Y$47))</f>
        <v/>
      </c>
      <c r="F372" s="121" t="str">
        <f>IF($D372="","",WORKDAY($D372,10,$Y$33:$Y$47))</f>
        <v/>
      </c>
      <c r="G372" s="121" t="str">
        <f>IF($D372="","",WORKDAY($D372,20,$Y$33:$Y$47))</f>
        <v/>
      </c>
      <c r="H372" s="120" t="str">
        <f t="shared" si="11"/>
        <v/>
      </c>
      <c r="I372" s="120"/>
      <c r="J372" s="120"/>
      <c r="K372" s="120"/>
      <c r="L372" s="122"/>
      <c r="M372" s="123" t="str">
        <f>IF($L372="","",NETWORKDAYS($D372,$L372,$Y$33:$Y$47)-1)</f>
        <v/>
      </c>
      <c r="N372" s="124" t="str">
        <f t="shared" si="12"/>
        <v/>
      </c>
      <c r="O372" s="122"/>
      <c r="P372" s="122"/>
      <c r="Q372" s="122" t="s">
        <v>51</v>
      </c>
      <c r="R372" s="122"/>
      <c r="S372" s="119"/>
      <c r="T372" s="119"/>
      <c r="U372" s="119"/>
      <c r="V372" s="119"/>
      <c r="W372" s="119"/>
      <c r="X372" s="1"/>
      <c r="BB372" s="2" t="e">
        <v>#N/A</v>
      </c>
    </row>
    <row r="373" spans="1:54" ht="31.4" customHeight="1" x14ac:dyDescent="0.35">
      <c r="A373" s="118">
        <v>372</v>
      </c>
      <c r="B373" s="119"/>
      <c r="C373" s="119"/>
      <c r="D373" s="120"/>
      <c r="E373" s="121" t="str">
        <f>IF($D373="","",WORKDAY($D373,1,$Y$33:$Y$47))</f>
        <v/>
      </c>
      <c r="F373" s="121" t="str">
        <f>IF($D373="","",WORKDAY($D373,10,$Y$33:$Y$47))</f>
        <v/>
      </c>
      <c r="G373" s="121" t="str">
        <f>IF($D373="","",WORKDAY($D373,20,$Y$33:$Y$47))</f>
        <v/>
      </c>
      <c r="H373" s="120" t="str">
        <f t="shared" si="11"/>
        <v/>
      </c>
      <c r="I373" s="120"/>
      <c r="J373" s="120"/>
      <c r="K373" s="120"/>
      <c r="L373" s="122"/>
      <c r="M373" s="123" t="str">
        <f>IF($L373="","",NETWORKDAYS($D373,$L373,$Y$33:$Y$47)-1)</f>
        <v/>
      </c>
      <c r="N373" s="124" t="str">
        <f t="shared" si="12"/>
        <v/>
      </c>
      <c r="O373" s="122"/>
      <c r="P373" s="122"/>
      <c r="Q373" s="122" t="s">
        <v>51</v>
      </c>
      <c r="R373" s="122"/>
      <c r="S373" s="119"/>
      <c r="T373" s="119"/>
      <c r="U373" s="119"/>
      <c r="V373" s="119"/>
      <c r="W373" s="119"/>
      <c r="X373" s="1"/>
      <c r="BB373" s="2" t="e">
        <v>#N/A</v>
      </c>
    </row>
    <row r="374" spans="1:54" ht="31.4" customHeight="1" x14ac:dyDescent="0.35">
      <c r="A374" s="118">
        <v>373</v>
      </c>
      <c r="B374" s="119"/>
      <c r="C374" s="119"/>
      <c r="D374" s="120"/>
      <c r="E374" s="121" t="str">
        <f>IF($D374="","",WORKDAY($D374,1,$Y$33:$Y$47))</f>
        <v/>
      </c>
      <c r="F374" s="121" t="str">
        <f>IF($D374="","",WORKDAY($D374,10,$Y$33:$Y$47))</f>
        <v/>
      </c>
      <c r="G374" s="121" t="str">
        <f>IF($D374="","",WORKDAY($D374,20,$Y$33:$Y$47))</f>
        <v/>
      </c>
      <c r="H374" s="120" t="str">
        <f t="shared" si="11"/>
        <v/>
      </c>
      <c r="I374" s="120"/>
      <c r="J374" s="120"/>
      <c r="K374" s="120"/>
      <c r="L374" s="122"/>
      <c r="M374" s="123" t="str">
        <f>IF($L374="","",NETWORKDAYS($D374,$L374,$Y$33:$Y$47)-1)</f>
        <v/>
      </c>
      <c r="N374" s="124" t="str">
        <f t="shared" si="12"/>
        <v/>
      </c>
      <c r="O374" s="122"/>
      <c r="P374" s="122"/>
      <c r="Q374" s="122" t="s">
        <v>51</v>
      </c>
      <c r="R374" s="122"/>
      <c r="S374" s="119"/>
      <c r="T374" s="119"/>
      <c r="U374" s="119"/>
      <c r="V374" s="119"/>
      <c r="W374" s="119"/>
      <c r="X374" s="1"/>
      <c r="BB374" s="2" t="e">
        <v>#N/A</v>
      </c>
    </row>
    <row r="375" spans="1:54" ht="31.4" customHeight="1" x14ac:dyDescent="0.35">
      <c r="A375" s="118">
        <v>374</v>
      </c>
      <c r="B375" s="119"/>
      <c r="C375" s="119"/>
      <c r="D375" s="120"/>
      <c r="E375" s="121" t="str">
        <f>IF($D375="","",WORKDAY($D375,1,$Y$33:$Y$47))</f>
        <v/>
      </c>
      <c r="F375" s="121" t="str">
        <f>IF($D375="","",WORKDAY($D375,10,$Y$33:$Y$47))</f>
        <v/>
      </c>
      <c r="G375" s="121" t="str">
        <f>IF($D375="","",WORKDAY($D375,20,$Y$33:$Y$47))</f>
        <v/>
      </c>
      <c r="H375" s="120" t="str">
        <f t="shared" si="11"/>
        <v/>
      </c>
      <c r="I375" s="120"/>
      <c r="J375" s="120"/>
      <c r="K375" s="120"/>
      <c r="L375" s="122"/>
      <c r="M375" s="123" t="str">
        <f>IF($L375="","",NETWORKDAYS($D375,$L375,$Y$33:$Y$47)-1)</f>
        <v/>
      </c>
      <c r="N375" s="124" t="str">
        <f t="shared" si="12"/>
        <v/>
      </c>
      <c r="O375" s="122"/>
      <c r="P375" s="122"/>
      <c r="Q375" s="122" t="s">
        <v>51</v>
      </c>
      <c r="R375" s="122"/>
      <c r="S375" s="119"/>
      <c r="T375" s="119"/>
      <c r="U375" s="119"/>
      <c r="V375" s="119"/>
      <c r="W375" s="119"/>
      <c r="X375" s="1"/>
      <c r="BB375" s="2" t="e">
        <v>#N/A</v>
      </c>
    </row>
    <row r="376" spans="1:54" ht="31.4" customHeight="1" x14ac:dyDescent="0.35">
      <c r="A376" s="118">
        <v>375</v>
      </c>
      <c r="B376" s="119"/>
      <c r="C376" s="119"/>
      <c r="D376" s="120"/>
      <c r="E376" s="121" t="str">
        <f>IF($D376="","",WORKDAY($D376,1,$Y$33:$Y$47))</f>
        <v/>
      </c>
      <c r="F376" s="121" t="str">
        <f>IF($D376="","",WORKDAY($D376,10,$Y$33:$Y$47))</f>
        <v/>
      </c>
      <c r="G376" s="121" t="str">
        <f>IF($D376="","",WORKDAY($D376,20,$Y$33:$Y$47))</f>
        <v/>
      </c>
      <c r="H376" s="120" t="str">
        <f t="shared" si="11"/>
        <v/>
      </c>
      <c r="I376" s="120"/>
      <c r="J376" s="120"/>
      <c r="K376" s="120"/>
      <c r="L376" s="122"/>
      <c r="M376" s="123" t="str">
        <f>IF($L376="","",NETWORKDAYS($D376,$L376,$Y$33:$Y$47)-1)</f>
        <v/>
      </c>
      <c r="N376" s="124" t="str">
        <f t="shared" si="12"/>
        <v/>
      </c>
      <c r="O376" s="122"/>
      <c r="P376" s="122"/>
      <c r="Q376" s="122" t="s">
        <v>51</v>
      </c>
      <c r="R376" s="122"/>
      <c r="S376" s="119"/>
      <c r="T376" s="119"/>
      <c r="U376" s="119"/>
      <c r="V376" s="119"/>
      <c r="W376" s="119"/>
      <c r="X376" s="1"/>
      <c r="BB376" s="2" t="e">
        <v>#N/A</v>
      </c>
    </row>
    <row r="377" spans="1:54" ht="31.4" customHeight="1" x14ac:dyDescent="0.35">
      <c r="A377" s="118">
        <v>376</v>
      </c>
      <c r="B377" s="119"/>
      <c r="C377" s="119"/>
      <c r="D377" s="120"/>
      <c r="E377" s="121" t="str">
        <f>IF($D377="","",WORKDAY($D377,1,$Y$33:$Y$47))</f>
        <v/>
      </c>
      <c r="F377" s="121" t="str">
        <f>IF($D377="","",WORKDAY($D377,10,$Y$33:$Y$47))</f>
        <v/>
      </c>
      <c r="G377" s="121" t="str">
        <f>IF($D377="","",WORKDAY($D377,20,$Y$33:$Y$47))</f>
        <v/>
      </c>
      <c r="H377" s="120" t="str">
        <f t="shared" si="11"/>
        <v/>
      </c>
      <c r="I377" s="120"/>
      <c r="J377" s="120"/>
      <c r="K377" s="120"/>
      <c r="L377" s="122"/>
      <c r="M377" s="123" t="str">
        <f>IF($L377="","",NETWORKDAYS($D377,$L377,$Y$33:$Y$47)-1)</f>
        <v/>
      </c>
      <c r="N377" s="124" t="str">
        <f t="shared" si="12"/>
        <v/>
      </c>
      <c r="O377" s="122"/>
      <c r="P377" s="122"/>
      <c r="Q377" s="122" t="s">
        <v>51</v>
      </c>
      <c r="R377" s="122"/>
      <c r="S377" s="119"/>
      <c r="T377" s="119"/>
      <c r="U377" s="119"/>
      <c r="V377" s="119"/>
      <c r="W377" s="119"/>
      <c r="X377" s="1"/>
      <c r="BB377" s="2" t="e">
        <v>#N/A</v>
      </c>
    </row>
    <row r="378" spans="1:54" ht="31.4" customHeight="1" x14ac:dyDescent="0.35">
      <c r="A378" s="118">
        <v>377</v>
      </c>
      <c r="B378" s="119"/>
      <c r="C378" s="119"/>
      <c r="D378" s="120"/>
      <c r="E378" s="121" t="str">
        <f>IF($D378="","",WORKDAY($D378,1,$Y$33:$Y$47))</f>
        <v/>
      </c>
      <c r="F378" s="121" t="str">
        <f>IF($D378="","",WORKDAY($D378,10,$Y$33:$Y$47))</f>
        <v/>
      </c>
      <c r="G378" s="121" t="str">
        <f>IF($D378="","",WORKDAY($D378,20,$Y$33:$Y$47))</f>
        <v/>
      </c>
      <c r="H378" s="120" t="str">
        <f t="shared" si="11"/>
        <v/>
      </c>
      <c r="I378" s="120"/>
      <c r="J378" s="120"/>
      <c r="K378" s="120"/>
      <c r="L378" s="122"/>
      <c r="M378" s="123" t="str">
        <f>IF($L378="","",NETWORKDAYS($D378,$L378,$Y$33:$Y$47)-1)</f>
        <v/>
      </c>
      <c r="N378" s="124" t="str">
        <f t="shared" si="12"/>
        <v/>
      </c>
      <c r="O378" s="122"/>
      <c r="P378" s="122"/>
      <c r="Q378" s="122" t="s">
        <v>51</v>
      </c>
      <c r="R378" s="122"/>
      <c r="S378" s="119"/>
      <c r="T378" s="119"/>
      <c r="U378" s="119"/>
      <c r="V378" s="119"/>
      <c r="W378" s="119"/>
      <c r="X378" s="1"/>
      <c r="BB378" s="2" t="e">
        <v>#N/A</v>
      </c>
    </row>
    <row r="379" spans="1:54" ht="31.4" customHeight="1" x14ac:dyDescent="0.35">
      <c r="A379" s="118">
        <v>378</v>
      </c>
      <c r="B379" s="119"/>
      <c r="C379" s="119"/>
      <c r="D379" s="120"/>
      <c r="E379" s="121" t="str">
        <f>IF($D379="","",WORKDAY($D379,1,$Y$33:$Y$47))</f>
        <v/>
      </c>
      <c r="F379" s="121" t="str">
        <f>IF($D379="","",WORKDAY($D379,10,$Y$33:$Y$47))</f>
        <v/>
      </c>
      <c r="G379" s="121" t="str">
        <f>IF($D379="","",WORKDAY($D379,20,$Y$33:$Y$47))</f>
        <v/>
      </c>
      <c r="H379" s="120" t="str">
        <f t="shared" si="11"/>
        <v/>
      </c>
      <c r="I379" s="120"/>
      <c r="J379" s="120"/>
      <c r="K379" s="120"/>
      <c r="L379" s="122"/>
      <c r="M379" s="123" t="str">
        <f>IF($L379="","",NETWORKDAYS($D379,$L379,$Y$33:$Y$47)-1)</f>
        <v/>
      </c>
      <c r="N379" s="124" t="str">
        <f t="shared" si="12"/>
        <v/>
      </c>
      <c r="O379" s="122"/>
      <c r="P379" s="122"/>
      <c r="Q379" s="122" t="s">
        <v>51</v>
      </c>
      <c r="R379" s="122"/>
      <c r="S379" s="119"/>
      <c r="T379" s="119"/>
      <c r="U379" s="119"/>
      <c r="V379" s="119"/>
      <c r="W379" s="119"/>
      <c r="X379" s="1"/>
      <c r="BB379" s="2" t="e">
        <v>#N/A</v>
      </c>
    </row>
    <row r="380" spans="1:54" ht="31.4" customHeight="1" x14ac:dyDescent="0.35">
      <c r="A380" s="118">
        <v>379</v>
      </c>
      <c r="B380" s="119"/>
      <c r="C380" s="119"/>
      <c r="D380" s="120"/>
      <c r="E380" s="121" t="str">
        <f>IF($D380="","",WORKDAY($D380,1,$Y$33:$Y$47))</f>
        <v/>
      </c>
      <c r="F380" s="121" t="str">
        <f>IF($D380="","",WORKDAY($D380,10,$Y$33:$Y$47))</f>
        <v/>
      </c>
      <c r="G380" s="121" t="str">
        <f>IF($D380="","",WORKDAY($D380,20,$Y$33:$Y$47))</f>
        <v/>
      </c>
      <c r="H380" s="120" t="str">
        <f t="shared" si="11"/>
        <v/>
      </c>
      <c r="I380" s="120"/>
      <c r="J380" s="120"/>
      <c r="K380" s="120"/>
      <c r="L380" s="122"/>
      <c r="M380" s="123" t="str">
        <f>IF($L380="","",NETWORKDAYS($D380,$L380,$Y$33:$Y$47)-1)</f>
        <v/>
      </c>
      <c r="N380" s="124" t="str">
        <f t="shared" si="12"/>
        <v/>
      </c>
      <c r="O380" s="122"/>
      <c r="P380" s="122"/>
      <c r="Q380" s="122" t="s">
        <v>51</v>
      </c>
      <c r="R380" s="122"/>
      <c r="S380" s="119"/>
      <c r="T380" s="119"/>
      <c r="U380" s="119"/>
      <c r="V380" s="119"/>
      <c r="W380" s="119"/>
      <c r="X380" s="1"/>
      <c r="BB380" s="2" t="e">
        <v>#N/A</v>
      </c>
    </row>
    <row r="381" spans="1:54" ht="31.4" customHeight="1" x14ac:dyDescent="0.35">
      <c r="A381" s="118">
        <v>380</v>
      </c>
      <c r="B381" s="119"/>
      <c r="C381" s="119"/>
      <c r="D381" s="120"/>
      <c r="E381" s="121" t="str">
        <f>IF($D381="","",WORKDAY($D381,1,$Y$33:$Y$47))</f>
        <v/>
      </c>
      <c r="F381" s="121" t="str">
        <f>IF($D381="","",WORKDAY($D381,10,$Y$33:$Y$47))</f>
        <v/>
      </c>
      <c r="G381" s="121" t="str">
        <f>IF($D381="","",WORKDAY($D381,20,$Y$33:$Y$47))</f>
        <v/>
      </c>
      <c r="H381" s="120" t="str">
        <f t="shared" si="11"/>
        <v/>
      </c>
      <c r="I381" s="120"/>
      <c r="J381" s="120"/>
      <c r="K381" s="120"/>
      <c r="L381" s="122"/>
      <c r="M381" s="123" t="str">
        <f>IF($L381="","",NETWORKDAYS($D381,$L381,$Y$33:$Y$47)-1)</f>
        <v/>
      </c>
      <c r="N381" s="124" t="str">
        <f t="shared" si="12"/>
        <v/>
      </c>
      <c r="O381" s="122"/>
      <c r="P381" s="122"/>
      <c r="Q381" s="122" t="s">
        <v>51</v>
      </c>
      <c r="R381" s="122"/>
      <c r="S381" s="119"/>
      <c r="T381" s="119"/>
      <c r="U381" s="119"/>
      <c r="V381" s="119"/>
      <c r="W381" s="119"/>
      <c r="X381" s="1"/>
      <c r="BB381" s="2" t="e">
        <v>#N/A</v>
      </c>
    </row>
    <row r="382" spans="1:54" ht="31.4" customHeight="1" x14ac:dyDescent="0.35">
      <c r="A382" s="118">
        <v>381</v>
      </c>
      <c r="B382" s="119"/>
      <c r="C382" s="119"/>
      <c r="D382" s="120"/>
      <c r="E382" s="121" t="str">
        <f>IF($D382="","",WORKDAY($D382,1,$Y$33:$Y$47))</f>
        <v/>
      </c>
      <c r="F382" s="121" t="str">
        <f>IF($D382="","",WORKDAY($D382,10,$Y$33:$Y$47))</f>
        <v/>
      </c>
      <c r="G382" s="121" t="str">
        <f>IF($D382="","",WORKDAY($D382,20,$Y$33:$Y$47))</f>
        <v/>
      </c>
      <c r="H382" s="120" t="str">
        <f t="shared" si="11"/>
        <v/>
      </c>
      <c r="I382" s="120"/>
      <c r="J382" s="120"/>
      <c r="K382" s="120"/>
      <c r="L382" s="122"/>
      <c r="M382" s="123" t="str">
        <f>IF($L382="","",NETWORKDAYS($D382,$L382,$Y$33:$Y$47)-1)</f>
        <v/>
      </c>
      <c r="N382" s="124" t="str">
        <f t="shared" si="12"/>
        <v/>
      </c>
      <c r="O382" s="122"/>
      <c r="P382" s="122"/>
      <c r="Q382" s="122" t="s">
        <v>51</v>
      </c>
      <c r="R382" s="122"/>
      <c r="S382" s="119"/>
      <c r="T382" s="119"/>
      <c r="U382" s="119"/>
      <c r="V382" s="119"/>
      <c r="W382" s="119"/>
      <c r="X382" s="1"/>
      <c r="BB382" s="2" t="e">
        <v>#N/A</v>
      </c>
    </row>
    <row r="383" spans="1:54" ht="31.4" customHeight="1" x14ac:dyDescent="0.35">
      <c r="A383" s="118">
        <v>382</v>
      </c>
      <c r="B383" s="119"/>
      <c r="C383" s="119"/>
      <c r="D383" s="120"/>
      <c r="E383" s="121" t="str">
        <f>IF($D383="","",WORKDAY($D383,1,$Y$33:$Y$47))</f>
        <v/>
      </c>
      <c r="F383" s="121" t="str">
        <f>IF($D383="","",WORKDAY($D383,10,$Y$33:$Y$47))</f>
        <v/>
      </c>
      <c r="G383" s="121" t="str">
        <f>IF($D383="","",WORKDAY($D383,20,$Y$33:$Y$47))</f>
        <v/>
      </c>
      <c r="H383" s="120" t="str">
        <f t="shared" si="11"/>
        <v/>
      </c>
      <c r="I383" s="120"/>
      <c r="J383" s="120"/>
      <c r="K383" s="120"/>
      <c r="L383" s="122"/>
      <c r="M383" s="123" t="str">
        <f>IF($L383="","",NETWORKDAYS($D383,$L383,$Y$33:$Y$47)-1)</f>
        <v/>
      </c>
      <c r="N383" s="124" t="str">
        <f t="shared" si="12"/>
        <v/>
      </c>
      <c r="O383" s="122"/>
      <c r="P383" s="122"/>
      <c r="Q383" s="122" t="s">
        <v>51</v>
      </c>
      <c r="R383" s="122"/>
      <c r="S383" s="119"/>
      <c r="T383" s="119"/>
      <c r="U383" s="119"/>
      <c r="V383" s="119"/>
      <c r="W383" s="119"/>
      <c r="X383" s="1"/>
      <c r="BB383" s="2" t="e">
        <v>#N/A</v>
      </c>
    </row>
    <row r="384" spans="1:54" ht="31.4" customHeight="1" x14ac:dyDescent="0.35">
      <c r="A384" s="118">
        <v>383</v>
      </c>
      <c r="B384" s="119"/>
      <c r="C384" s="119"/>
      <c r="D384" s="120"/>
      <c r="E384" s="121" t="str">
        <f>IF($D384="","",WORKDAY($D384,1,$Y$33:$Y$47))</f>
        <v/>
      </c>
      <c r="F384" s="121" t="str">
        <f>IF($D384="","",WORKDAY($D384,10,$Y$33:$Y$47))</f>
        <v/>
      </c>
      <c r="G384" s="121" t="str">
        <f>IF($D384="","",WORKDAY($D384,20,$Y$33:$Y$47))</f>
        <v/>
      </c>
      <c r="H384" s="120" t="str">
        <f t="shared" si="11"/>
        <v/>
      </c>
      <c r="I384" s="120"/>
      <c r="J384" s="120"/>
      <c r="K384" s="120"/>
      <c r="L384" s="122"/>
      <c r="M384" s="123" t="str">
        <f>IF($L384="","",NETWORKDAYS($D384,$L384,$Y$33:$Y$47)-1)</f>
        <v/>
      </c>
      <c r="N384" s="124" t="str">
        <f t="shared" si="12"/>
        <v/>
      </c>
      <c r="O384" s="122"/>
      <c r="P384" s="122"/>
      <c r="Q384" s="122" t="s">
        <v>51</v>
      </c>
      <c r="R384" s="122"/>
      <c r="S384" s="119"/>
      <c r="T384" s="119"/>
      <c r="U384" s="119"/>
      <c r="V384" s="119"/>
      <c r="W384" s="119"/>
      <c r="X384" s="1"/>
      <c r="BB384" s="2" t="e">
        <v>#N/A</v>
      </c>
    </row>
    <row r="385" spans="1:54" ht="31.4" customHeight="1" x14ac:dyDescent="0.35">
      <c r="A385" s="118">
        <v>384</v>
      </c>
      <c r="B385" s="119"/>
      <c r="C385" s="119"/>
      <c r="D385" s="120"/>
      <c r="E385" s="121" t="str">
        <f>IF($D385="","",WORKDAY($D385,1,$Y$33:$Y$47))</f>
        <v/>
      </c>
      <c r="F385" s="121" t="str">
        <f>IF($D385="","",WORKDAY($D385,10,$Y$33:$Y$47))</f>
        <v/>
      </c>
      <c r="G385" s="121" t="str">
        <f>IF($D385="","",WORKDAY($D385,20,$Y$33:$Y$47))</f>
        <v/>
      </c>
      <c r="H385" s="120" t="str">
        <f t="shared" si="11"/>
        <v/>
      </c>
      <c r="I385" s="120"/>
      <c r="J385" s="120"/>
      <c r="K385" s="120"/>
      <c r="L385" s="122"/>
      <c r="M385" s="123" t="str">
        <f>IF($L385="","",NETWORKDAYS($D385,$L385,$Y$33:$Y$47)-1)</f>
        <v/>
      </c>
      <c r="N385" s="124" t="str">
        <f t="shared" si="12"/>
        <v/>
      </c>
      <c r="O385" s="122"/>
      <c r="P385" s="122"/>
      <c r="Q385" s="122" t="s">
        <v>51</v>
      </c>
      <c r="R385" s="122"/>
      <c r="S385" s="119"/>
      <c r="T385" s="119"/>
      <c r="U385" s="119"/>
      <c r="V385" s="119"/>
      <c r="W385" s="119"/>
      <c r="X385" s="1"/>
      <c r="BB385" s="2" t="e">
        <v>#N/A</v>
      </c>
    </row>
    <row r="386" spans="1:54" ht="31.4" customHeight="1" x14ac:dyDescent="0.35">
      <c r="A386" s="118">
        <v>385</v>
      </c>
      <c r="B386" s="119"/>
      <c r="C386" s="119"/>
      <c r="D386" s="120"/>
      <c r="E386" s="121" t="str">
        <f>IF($D386="","",WORKDAY($D386,1,$Y$33:$Y$47))</f>
        <v/>
      </c>
      <c r="F386" s="121" t="str">
        <f>IF($D386="","",WORKDAY($D386,10,$Y$33:$Y$47))</f>
        <v/>
      </c>
      <c r="G386" s="121" t="str">
        <f>IF($D386="","",WORKDAY($D386,20,$Y$33:$Y$47))</f>
        <v/>
      </c>
      <c r="H386" s="120" t="str">
        <f t="shared" ref="H386:H449" si="13">IF(ISBLANK(D386),"",TEXT(D386,"mmm"))</f>
        <v/>
      </c>
      <c r="I386" s="120"/>
      <c r="J386" s="120"/>
      <c r="K386" s="120"/>
      <c r="L386" s="122"/>
      <c r="M386" s="123" t="str">
        <f>IF($L386="","",NETWORKDAYS($D386,$L386,$Y$33:$Y$47)-1)</f>
        <v/>
      </c>
      <c r="N386" s="124" t="str">
        <f t="shared" ref="N386:N401" si="14">IF(ISBLANK($L386),"",IF($M386&lt;21,"Yes","No"))</f>
        <v/>
      </c>
      <c r="O386" s="122"/>
      <c r="P386" s="122"/>
      <c r="Q386" s="122" t="s">
        <v>51</v>
      </c>
      <c r="R386" s="122"/>
      <c r="S386" s="119"/>
      <c r="T386" s="119"/>
      <c r="U386" s="119"/>
      <c r="V386" s="119"/>
      <c r="W386" s="119"/>
      <c r="X386" s="1"/>
      <c r="BB386" s="2" t="e">
        <v>#N/A</v>
      </c>
    </row>
    <row r="387" spans="1:54" ht="31.4" customHeight="1" x14ac:dyDescent="0.35">
      <c r="A387" s="118">
        <v>386</v>
      </c>
      <c r="B387" s="119"/>
      <c r="C387" s="119"/>
      <c r="D387" s="120"/>
      <c r="E387" s="121" t="str">
        <f>IF($D387="","",WORKDAY($D387,1,$Y$33:$Y$47))</f>
        <v/>
      </c>
      <c r="F387" s="121" t="str">
        <f>IF($D387="","",WORKDAY($D387,10,$Y$33:$Y$47))</f>
        <v/>
      </c>
      <c r="G387" s="121" t="str">
        <f>IF($D387="","",WORKDAY($D387,20,$Y$33:$Y$47))</f>
        <v/>
      </c>
      <c r="H387" s="120" t="str">
        <f t="shared" si="13"/>
        <v/>
      </c>
      <c r="I387" s="120"/>
      <c r="J387" s="120"/>
      <c r="K387" s="120"/>
      <c r="L387" s="122"/>
      <c r="M387" s="123" t="str">
        <f>IF($L387="","",NETWORKDAYS($D387,$L387,$Y$33:$Y$47)-1)</f>
        <v/>
      </c>
      <c r="N387" s="124" t="str">
        <f t="shared" si="14"/>
        <v/>
      </c>
      <c r="O387" s="122"/>
      <c r="P387" s="122"/>
      <c r="Q387" s="122" t="s">
        <v>51</v>
      </c>
      <c r="R387" s="122"/>
      <c r="S387" s="119"/>
      <c r="T387" s="119"/>
      <c r="U387" s="119"/>
      <c r="V387" s="119"/>
      <c r="W387" s="119"/>
      <c r="X387" s="1"/>
      <c r="BB387" s="2" t="e">
        <v>#N/A</v>
      </c>
    </row>
    <row r="388" spans="1:54" ht="31.4" customHeight="1" x14ac:dyDescent="0.35">
      <c r="A388" s="118">
        <v>387</v>
      </c>
      <c r="B388" s="119"/>
      <c r="C388" s="119"/>
      <c r="D388" s="120"/>
      <c r="E388" s="121" t="str">
        <f>IF($D388="","",WORKDAY($D388,1,$Y$33:$Y$47))</f>
        <v/>
      </c>
      <c r="F388" s="121" t="str">
        <f>IF($D388="","",WORKDAY($D388,10,$Y$33:$Y$47))</f>
        <v/>
      </c>
      <c r="G388" s="121" t="str">
        <f>IF($D388="","",WORKDAY($D388,20,$Y$33:$Y$47))</f>
        <v/>
      </c>
      <c r="H388" s="120" t="str">
        <f t="shared" si="13"/>
        <v/>
      </c>
      <c r="I388" s="120"/>
      <c r="J388" s="120"/>
      <c r="K388" s="120"/>
      <c r="L388" s="122"/>
      <c r="M388" s="123" t="str">
        <f>IF($L388="","",NETWORKDAYS($D388,$L388,$Y$33:$Y$47)-1)</f>
        <v/>
      </c>
      <c r="N388" s="124" t="str">
        <f t="shared" si="14"/>
        <v/>
      </c>
      <c r="O388" s="122"/>
      <c r="P388" s="122"/>
      <c r="Q388" s="122" t="s">
        <v>51</v>
      </c>
      <c r="R388" s="122"/>
      <c r="S388" s="119"/>
      <c r="T388" s="119"/>
      <c r="U388" s="119"/>
      <c r="V388" s="119"/>
      <c r="W388" s="119"/>
      <c r="X388" s="1"/>
      <c r="BB388" s="2" t="e">
        <v>#N/A</v>
      </c>
    </row>
    <row r="389" spans="1:54" ht="31.4" customHeight="1" x14ac:dyDescent="0.35">
      <c r="A389" s="118">
        <v>388</v>
      </c>
      <c r="B389" s="119"/>
      <c r="C389" s="119"/>
      <c r="D389" s="120"/>
      <c r="E389" s="121" t="str">
        <f>IF($D389="","",WORKDAY($D389,1,$Y$33:$Y$47))</f>
        <v/>
      </c>
      <c r="F389" s="121" t="str">
        <f>IF($D389="","",WORKDAY($D389,10,$Y$33:$Y$47))</f>
        <v/>
      </c>
      <c r="G389" s="121" t="str">
        <f>IF($D389="","",WORKDAY($D389,20,$Y$33:$Y$47))</f>
        <v/>
      </c>
      <c r="H389" s="120" t="str">
        <f t="shared" si="13"/>
        <v/>
      </c>
      <c r="I389" s="120"/>
      <c r="J389" s="120"/>
      <c r="K389" s="120"/>
      <c r="L389" s="122"/>
      <c r="M389" s="123" t="str">
        <f>IF($L389="","",NETWORKDAYS($D389,$L389,$Y$33:$Y$47)-1)</f>
        <v/>
      </c>
      <c r="N389" s="124" t="str">
        <f t="shared" si="14"/>
        <v/>
      </c>
      <c r="O389" s="122"/>
      <c r="P389" s="122"/>
      <c r="Q389" s="122" t="s">
        <v>51</v>
      </c>
      <c r="R389" s="122"/>
      <c r="S389" s="119"/>
      <c r="T389" s="119"/>
      <c r="U389" s="119"/>
      <c r="V389" s="119"/>
      <c r="W389" s="119"/>
      <c r="X389" s="1"/>
      <c r="BB389" s="2" t="e">
        <v>#N/A</v>
      </c>
    </row>
    <row r="390" spans="1:54" ht="31.4" customHeight="1" x14ac:dyDescent="0.35">
      <c r="A390" s="118">
        <v>389</v>
      </c>
      <c r="B390" s="119"/>
      <c r="C390" s="119"/>
      <c r="D390" s="120"/>
      <c r="E390" s="121" t="str">
        <f>IF($D390="","",WORKDAY($D390,1,$Y$33:$Y$47))</f>
        <v/>
      </c>
      <c r="F390" s="121" t="str">
        <f>IF($D390="","",WORKDAY($D390,10,$Y$33:$Y$47))</f>
        <v/>
      </c>
      <c r="G390" s="121" t="str">
        <f>IF($D390="","",WORKDAY($D390,20,$Y$33:$Y$47))</f>
        <v/>
      </c>
      <c r="H390" s="120" t="str">
        <f t="shared" si="13"/>
        <v/>
      </c>
      <c r="I390" s="120"/>
      <c r="J390" s="120"/>
      <c r="K390" s="120"/>
      <c r="L390" s="122"/>
      <c r="M390" s="123" t="str">
        <f>IF($L390="","",NETWORKDAYS($D390,$L390,$Y$33:$Y$47)-1)</f>
        <v/>
      </c>
      <c r="N390" s="124" t="str">
        <f t="shared" si="14"/>
        <v/>
      </c>
      <c r="O390" s="122"/>
      <c r="P390" s="122"/>
      <c r="Q390" s="122" t="s">
        <v>51</v>
      </c>
      <c r="R390" s="122"/>
      <c r="S390" s="119"/>
      <c r="T390" s="119"/>
      <c r="U390" s="119"/>
      <c r="V390" s="119"/>
      <c r="W390" s="119"/>
      <c r="X390" s="1"/>
      <c r="BB390" s="2" t="e">
        <v>#N/A</v>
      </c>
    </row>
    <row r="391" spans="1:54" ht="31.4" customHeight="1" x14ac:dyDescent="0.35">
      <c r="A391" s="118">
        <v>390</v>
      </c>
      <c r="B391" s="119"/>
      <c r="C391" s="119"/>
      <c r="D391" s="120"/>
      <c r="E391" s="121" t="str">
        <f>IF($D391="","",WORKDAY($D391,1,$Y$33:$Y$47))</f>
        <v/>
      </c>
      <c r="F391" s="121" t="str">
        <f>IF($D391="","",WORKDAY($D391,10,$Y$33:$Y$47))</f>
        <v/>
      </c>
      <c r="G391" s="121" t="str">
        <f>IF($D391="","",WORKDAY($D391,20,$Y$33:$Y$47))</f>
        <v/>
      </c>
      <c r="H391" s="120" t="str">
        <f t="shared" si="13"/>
        <v/>
      </c>
      <c r="I391" s="120"/>
      <c r="J391" s="120"/>
      <c r="K391" s="120"/>
      <c r="L391" s="122"/>
      <c r="M391" s="123" t="str">
        <f>IF($L391="","",NETWORKDAYS($D391,$L391,$Y$33:$Y$47)-1)</f>
        <v/>
      </c>
      <c r="N391" s="124" t="str">
        <f t="shared" si="14"/>
        <v/>
      </c>
      <c r="O391" s="122"/>
      <c r="P391" s="122"/>
      <c r="Q391" s="122" t="s">
        <v>51</v>
      </c>
      <c r="R391" s="122"/>
      <c r="S391" s="119"/>
      <c r="T391" s="119"/>
      <c r="U391" s="119"/>
      <c r="V391" s="119"/>
      <c r="W391" s="119"/>
      <c r="X391" s="1"/>
      <c r="BB391" s="2" t="e">
        <v>#N/A</v>
      </c>
    </row>
    <row r="392" spans="1:54" ht="31.4" customHeight="1" x14ac:dyDescent="0.35">
      <c r="A392" s="118">
        <v>391</v>
      </c>
      <c r="B392" s="119"/>
      <c r="C392" s="119"/>
      <c r="D392" s="120"/>
      <c r="E392" s="121" t="str">
        <f>IF($D392="","",WORKDAY($D392,1,$Y$33:$Y$47))</f>
        <v/>
      </c>
      <c r="F392" s="121" t="str">
        <f>IF($D392="","",WORKDAY($D392,10,$Y$33:$Y$47))</f>
        <v/>
      </c>
      <c r="G392" s="121" t="str">
        <f>IF($D392="","",WORKDAY($D392,20,$Y$33:$Y$47))</f>
        <v/>
      </c>
      <c r="H392" s="120" t="str">
        <f t="shared" si="13"/>
        <v/>
      </c>
      <c r="I392" s="120"/>
      <c r="J392" s="120"/>
      <c r="K392" s="120"/>
      <c r="L392" s="122"/>
      <c r="M392" s="123" t="str">
        <f>IF($L392="","",NETWORKDAYS($D392,$L392,$Y$33:$Y$47)-1)</f>
        <v/>
      </c>
      <c r="N392" s="124" t="str">
        <f t="shared" si="14"/>
        <v/>
      </c>
      <c r="O392" s="122"/>
      <c r="P392" s="122"/>
      <c r="Q392" s="122" t="s">
        <v>51</v>
      </c>
      <c r="R392" s="122"/>
      <c r="S392" s="119"/>
      <c r="T392" s="119"/>
      <c r="U392" s="119"/>
      <c r="V392" s="119"/>
      <c r="W392" s="119"/>
      <c r="X392" s="1"/>
      <c r="BB392" s="2" t="e">
        <v>#N/A</v>
      </c>
    </row>
    <row r="393" spans="1:54" ht="31.4" customHeight="1" x14ac:dyDescent="0.35">
      <c r="A393" s="118">
        <v>392</v>
      </c>
      <c r="B393" s="119"/>
      <c r="C393" s="119"/>
      <c r="D393" s="120"/>
      <c r="E393" s="121" t="str">
        <f>IF($D393="","",WORKDAY($D393,1,$Y$33:$Y$47))</f>
        <v/>
      </c>
      <c r="F393" s="121" t="str">
        <f>IF($D393="","",WORKDAY($D393,10,$Y$33:$Y$47))</f>
        <v/>
      </c>
      <c r="G393" s="121" t="str">
        <f>IF($D393="","",WORKDAY($D393,20,$Y$33:$Y$47))</f>
        <v/>
      </c>
      <c r="H393" s="120" t="str">
        <f t="shared" si="13"/>
        <v/>
      </c>
      <c r="I393" s="120"/>
      <c r="J393" s="120"/>
      <c r="K393" s="120"/>
      <c r="L393" s="122"/>
      <c r="M393" s="123" t="str">
        <f>IF($L393="","",NETWORKDAYS($D393,$L393,$Y$33:$Y$47)-1)</f>
        <v/>
      </c>
      <c r="N393" s="124" t="str">
        <f t="shared" si="14"/>
        <v/>
      </c>
      <c r="O393" s="122"/>
      <c r="P393" s="122"/>
      <c r="Q393" s="122" t="s">
        <v>51</v>
      </c>
      <c r="R393" s="122"/>
      <c r="S393" s="119"/>
      <c r="T393" s="119"/>
      <c r="U393" s="119"/>
      <c r="V393" s="119"/>
      <c r="W393" s="119"/>
      <c r="X393" s="1"/>
      <c r="BB393" s="2" t="e">
        <v>#N/A</v>
      </c>
    </row>
    <row r="394" spans="1:54" ht="31.4" customHeight="1" x14ac:dyDescent="0.35">
      <c r="A394" s="118">
        <v>393</v>
      </c>
      <c r="B394" s="119"/>
      <c r="C394" s="119"/>
      <c r="D394" s="120"/>
      <c r="E394" s="121" t="str">
        <f>IF($D394="","",WORKDAY($D394,1,$Y$33:$Y$47))</f>
        <v/>
      </c>
      <c r="F394" s="121" t="str">
        <f>IF($D394="","",WORKDAY($D394,10,$Y$33:$Y$47))</f>
        <v/>
      </c>
      <c r="G394" s="121" t="str">
        <f>IF($D394="","",WORKDAY($D394,20,$Y$33:$Y$47))</f>
        <v/>
      </c>
      <c r="H394" s="120" t="str">
        <f t="shared" si="13"/>
        <v/>
      </c>
      <c r="I394" s="120"/>
      <c r="J394" s="120"/>
      <c r="K394" s="120"/>
      <c r="L394" s="122"/>
      <c r="M394" s="123" t="str">
        <f>IF($L394="","",NETWORKDAYS($D394,$L394,$Y$33:$Y$47)-1)</f>
        <v/>
      </c>
      <c r="N394" s="124" t="str">
        <f t="shared" si="14"/>
        <v/>
      </c>
      <c r="O394" s="122"/>
      <c r="P394" s="122"/>
      <c r="Q394" s="122" t="s">
        <v>51</v>
      </c>
      <c r="R394" s="122"/>
      <c r="S394" s="119"/>
      <c r="T394" s="119"/>
      <c r="U394" s="119"/>
      <c r="V394" s="119"/>
      <c r="W394" s="119"/>
      <c r="X394" s="1"/>
      <c r="BB394" s="2" t="e">
        <v>#N/A</v>
      </c>
    </row>
    <row r="395" spans="1:54" ht="31.4" customHeight="1" x14ac:dyDescent="0.35">
      <c r="A395" s="118">
        <v>394</v>
      </c>
      <c r="B395" s="119"/>
      <c r="C395" s="119"/>
      <c r="D395" s="120"/>
      <c r="E395" s="121" t="str">
        <f>IF($D395="","",WORKDAY($D395,1,$Y$33:$Y$47))</f>
        <v/>
      </c>
      <c r="F395" s="121" t="str">
        <f>IF($D395="","",WORKDAY($D395,10,$Y$33:$Y$47))</f>
        <v/>
      </c>
      <c r="G395" s="121" t="str">
        <f>IF($D395="","",WORKDAY($D395,20,$Y$33:$Y$47))</f>
        <v/>
      </c>
      <c r="H395" s="120" t="str">
        <f t="shared" si="13"/>
        <v/>
      </c>
      <c r="I395" s="120"/>
      <c r="J395" s="120"/>
      <c r="K395" s="120"/>
      <c r="L395" s="122"/>
      <c r="M395" s="123" t="str">
        <f>IF($L395="","",NETWORKDAYS($D395,$L395,$Y$33:$Y$47)-1)</f>
        <v/>
      </c>
      <c r="N395" s="124" t="str">
        <f t="shared" si="14"/>
        <v/>
      </c>
      <c r="O395" s="122"/>
      <c r="P395" s="122"/>
      <c r="Q395" s="122" t="s">
        <v>51</v>
      </c>
      <c r="R395" s="122"/>
      <c r="S395" s="119"/>
      <c r="T395" s="119"/>
      <c r="U395" s="119"/>
      <c r="V395" s="119"/>
      <c r="W395" s="119"/>
      <c r="X395" s="1"/>
      <c r="BB395" s="2" t="e">
        <v>#N/A</v>
      </c>
    </row>
    <row r="396" spans="1:54" ht="31.4" customHeight="1" x14ac:dyDescent="0.35">
      <c r="A396" s="118">
        <v>395</v>
      </c>
      <c r="B396" s="119"/>
      <c r="C396" s="119"/>
      <c r="D396" s="120"/>
      <c r="E396" s="121" t="str">
        <f>IF($D396="","",WORKDAY($D396,1,$Y$33:$Y$47))</f>
        <v/>
      </c>
      <c r="F396" s="121" t="str">
        <f>IF($D396="","",WORKDAY($D396,10,$Y$33:$Y$47))</f>
        <v/>
      </c>
      <c r="G396" s="121" t="str">
        <f>IF($D396="","",WORKDAY($D396,20,$Y$33:$Y$47))</f>
        <v/>
      </c>
      <c r="H396" s="120" t="str">
        <f t="shared" si="13"/>
        <v/>
      </c>
      <c r="I396" s="120"/>
      <c r="J396" s="120"/>
      <c r="K396" s="120"/>
      <c r="L396" s="122"/>
      <c r="M396" s="123" t="str">
        <f>IF($L396="","",NETWORKDAYS($D396,$L396,$Y$33:$Y$47)-1)</f>
        <v/>
      </c>
      <c r="N396" s="124" t="str">
        <f t="shared" si="14"/>
        <v/>
      </c>
      <c r="O396" s="122"/>
      <c r="P396" s="122"/>
      <c r="Q396" s="122" t="s">
        <v>51</v>
      </c>
      <c r="R396" s="122"/>
      <c r="S396" s="119"/>
      <c r="T396" s="119"/>
      <c r="U396" s="119"/>
      <c r="V396" s="119"/>
      <c r="W396" s="119"/>
      <c r="X396" s="1"/>
      <c r="BB396" s="2" t="e">
        <v>#N/A</v>
      </c>
    </row>
    <row r="397" spans="1:54" ht="31.4" customHeight="1" x14ac:dyDescent="0.35">
      <c r="A397" s="118">
        <v>396</v>
      </c>
      <c r="B397" s="119"/>
      <c r="C397" s="119"/>
      <c r="D397" s="120"/>
      <c r="E397" s="121" t="str">
        <f>IF($D397="","",WORKDAY($D397,1,$Y$33:$Y$47))</f>
        <v/>
      </c>
      <c r="F397" s="121" t="str">
        <f>IF($D397="","",WORKDAY($D397,10,$Y$33:$Y$47))</f>
        <v/>
      </c>
      <c r="G397" s="121" t="str">
        <f>IF($D397="","",WORKDAY($D397,20,$Y$33:$Y$47))</f>
        <v/>
      </c>
      <c r="H397" s="120" t="str">
        <f t="shared" si="13"/>
        <v/>
      </c>
      <c r="I397" s="120"/>
      <c r="J397" s="120"/>
      <c r="K397" s="120"/>
      <c r="L397" s="122"/>
      <c r="M397" s="123" t="str">
        <f>IF($L397="","",NETWORKDAYS($D397,$L397,$Y$33:$Y$47)-1)</f>
        <v/>
      </c>
      <c r="N397" s="124" t="str">
        <f t="shared" si="14"/>
        <v/>
      </c>
      <c r="O397" s="122"/>
      <c r="P397" s="122"/>
      <c r="Q397" s="122" t="s">
        <v>51</v>
      </c>
      <c r="R397" s="122"/>
      <c r="S397" s="119"/>
      <c r="T397" s="119"/>
      <c r="U397" s="119"/>
      <c r="V397" s="119"/>
      <c r="W397" s="119"/>
      <c r="X397" s="1"/>
      <c r="BB397" s="2" t="e">
        <v>#N/A</v>
      </c>
    </row>
    <row r="398" spans="1:54" ht="31.4" customHeight="1" x14ac:dyDescent="0.35">
      <c r="A398" s="118">
        <v>397</v>
      </c>
      <c r="B398" s="119"/>
      <c r="C398" s="119"/>
      <c r="D398" s="120"/>
      <c r="E398" s="121" t="str">
        <f>IF($D398="","",WORKDAY($D398,1,$Y$33:$Y$47))</f>
        <v/>
      </c>
      <c r="F398" s="121" t="str">
        <f>IF($D398="","",WORKDAY($D398,10,$Y$33:$Y$47))</f>
        <v/>
      </c>
      <c r="G398" s="121" t="str">
        <f>IF($D398="","",WORKDAY($D398,20,$Y$33:$Y$47))</f>
        <v/>
      </c>
      <c r="H398" s="120" t="str">
        <f t="shared" si="13"/>
        <v/>
      </c>
      <c r="I398" s="120"/>
      <c r="J398" s="120"/>
      <c r="K398" s="120"/>
      <c r="L398" s="122"/>
      <c r="M398" s="123" t="str">
        <f>IF($L398="","",NETWORKDAYS($D398,$L398,$Y$33:$Y$47)-1)</f>
        <v/>
      </c>
      <c r="N398" s="124" t="str">
        <f t="shared" si="14"/>
        <v/>
      </c>
      <c r="O398" s="122"/>
      <c r="P398" s="122"/>
      <c r="Q398" s="122" t="s">
        <v>51</v>
      </c>
      <c r="R398" s="122"/>
      <c r="S398" s="119"/>
      <c r="T398" s="119"/>
      <c r="U398" s="119"/>
      <c r="V398" s="119"/>
      <c r="W398" s="119"/>
      <c r="X398" s="1"/>
      <c r="BB398" s="2" t="e">
        <v>#N/A</v>
      </c>
    </row>
    <row r="399" spans="1:54" ht="31.4" customHeight="1" x14ac:dyDescent="0.35">
      <c r="A399" s="118">
        <v>398</v>
      </c>
      <c r="B399" s="119"/>
      <c r="C399" s="119"/>
      <c r="D399" s="120"/>
      <c r="E399" s="121" t="str">
        <f>IF($D399="","",WORKDAY($D399,1,$Y$33:$Y$47))</f>
        <v/>
      </c>
      <c r="F399" s="121" t="str">
        <f>IF($D399="","",WORKDAY($D399,10,$Y$33:$Y$47))</f>
        <v/>
      </c>
      <c r="G399" s="121" t="str">
        <f>IF($D399="","",WORKDAY($D399,20,$Y$33:$Y$47))</f>
        <v/>
      </c>
      <c r="H399" s="120" t="str">
        <f t="shared" si="13"/>
        <v/>
      </c>
      <c r="I399" s="120"/>
      <c r="J399" s="120"/>
      <c r="K399" s="120"/>
      <c r="L399" s="122"/>
      <c r="M399" s="123" t="str">
        <f>IF($L399="","",NETWORKDAYS($D399,$L399,$Y$33:$Y$47)-1)</f>
        <v/>
      </c>
      <c r="N399" s="124" t="str">
        <f t="shared" si="14"/>
        <v/>
      </c>
      <c r="O399" s="122"/>
      <c r="P399" s="122"/>
      <c r="Q399" s="122" t="s">
        <v>51</v>
      </c>
      <c r="R399" s="122"/>
      <c r="S399" s="119"/>
      <c r="T399" s="119"/>
      <c r="U399" s="119"/>
      <c r="V399" s="119"/>
      <c r="W399" s="119"/>
      <c r="X399" s="1"/>
      <c r="BB399" s="2" t="e">
        <v>#N/A</v>
      </c>
    </row>
    <row r="400" spans="1:54" ht="31.4" customHeight="1" x14ac:dyDescent="0.35">
      <c r="A400" s="118">
        <v>399</v>
      </c>
      <c r="B400" s="119"/>
      <c r="C400" s="119"/>
      <c r="D400" s="120"/>
      <c r="E400" s="121" t="str">
        <f>IF($D400="","",WORKDAY($D400,1,$Y$33:$Y$47))</f>
        <v/>
      </c>
      <c r="F400" s="121" t="str">
        <f>IF($D400="","",WORKDAY($D400,10,$Y$33:$Y$47))</f>
        <v/>
      </c>
      <c r="G400" s="121" t="str">
        <f>IF($D400="","",WORKDAY($D400,20,$Y$33:$Y$47))</f>
        <v/>
      </c>
      <c r="H400" s="120" t="str">
        <f t="shared" si="13"/>
        <v/>
      </c>
      <c r="I400" s="120"/>
      <c r="J400" s="120"/>
      <c r="K400" s="120"/>
      <c r="L400" s="122"/>
      <c r="M400" s="123" t="str">
        <f>IF($L400="","",NETWORKDAYS($D400,$L400,$Y$33:$Y$47)-1)</f>
        <v/>
      </c>
      <c r="N400" s="124" t="str">
        <f t="shared" si="14"/>
        <v/>
      </c>
      <c r="O400" s="122"/>
      <c r="P400" s="122"/>
      <c r="Q400" s="122" t="s">
        <v>51</v>
      </c>
      <c r="R400" s="122"/>
      <c r="S400" s="119"/>
      <c r="T400" s="119"/>
      <c r="U400" s="119"/>
      <c r="V400" s="119"/>
      <c r="W400" s="119"/>
      <c r="X400" s="1"/>
      <c r="BB400" s="2" t="e">
        <v>#N/A</v>
      </c>
    </row>
    <row r="401" spans="1:54" ht="31.4" customHeight="1" x14ac:dyDescent="0.35">
      <c r="A401" s="118">
        <v>400</v>
      </c>
      <c r="B401" s="119"/>
      <c r="C401" s="119"/>
      <c r="D401" s="120"/>
      <c r="E401" s="121" t="str">
        <f>IF($D401="","",WORKDAY($D401,1,$Y$33:$Y$47))</f>
        <v/>
      </c>
      <c r="F401" s="121" t="str">
        <f>IF($D401="","",WORKDAY($D401,10,$Y$33:$Y$47))</f>
        <v/>
      </c>
      <c r="G401" s="121" t="str">
        <f>IF($D401="","",WORKDAY($D401,20,$Y$33:$Y$47))</f>
        <v/>
      </c>
      <c r="H401" s="120" t="str">
        <f t="shared" si="13"/>
        <v/>
      </c>
      <c r="I401" s="120"/>
      <c r="J401" s="120"/>
      <c r="K401" s="120"/>
      <c r="L401" s="122"/>
      <c r="M401" s="123" t="str">
        <f>IF($L401="","",NETWORKDAYS($D401,$L401,$Y$33:$Y$47)-1)</f>
        <v/>
      </c>
      <c r="N401" s="124" t="str">
        <f t="shared" si="14"/>
        <v/>
      </c>
      <c r="O401" s="122"/>
      <c r="P401" s="122"/>
      <c r="Q401" s="122" t="s">
        <v>51</v>
      </c>
      <c r="R401" s="122"/>
      <c r="S401" s="119"/>
      <c r="T401" s="119"/>
      <c r="U401" s="119"/>
      <c r="V401" s="119"/>
      <c r="W401" s="119"/>
      <c r="X401" s="1"/>
      <c r="BB401" s="2" t="e">
        <v>#N/A</v>
      </c>
    </row>
    <row r="402" spans="1:54" ht="31.4" customHeight="1" x14ac:dyDescent="0.35">
      <c r="A402" s="118">
        <v>401</v>
      </c>
      <c r="B402" s="119"/>
      <c r="C402" s="119"/>
      <c r="D402" s="120"/>
      <c r="E402" s="121" t="str">
        <f>IF($D402="","",WORKDAY($D402,1,$Y$33:$Y$47))</f>
        <v/>
      </c>
      <c r="F402" s="121" t="str">
        <f>IF($D402="","",WORKDAY($D402,10,$Y$33:$Y$47))</f>
        <v/>
      </c>
      <c r="G402" s="121" t="str">
        <f>IF($D402="","",WORKDAY($D402,20,$Y$33:$Y$47))</f>
        <v/>
      </c>
      <c r="H402" s="120" t="str">
        <f t="shared" si="13"/>
        <v/>
      </c>
      <c r="I402" s="120"/>
      <c r="J402" s="120"/>
      <c r="K402" s="120"/>
      <c r="L402" s="122"/>
      <c r="M402" s="123"/>
      <c r="N402" s="124"/>
      <c r="O402" s="122"/>
      <c r="P402" s="122"/>
      <c r="Q402" s="122" t="s">
        <v>51</v>
      </c>
      <c r="R402" s="122"/>
      <c r="S402" s="119"/>
      <c r="T402" s="119"/>
      <c r="U402" s="119"/>
      <c r="V402" s="119"/>
      <c r="W402" s="119"/>
      <c r="X402" s="1"/>
      <c r="BB402" s="2" t="e">
        <v>#N/A</v>
      </c>
    </row>
    <row r="403" spans="1:54" ht="31.4" customHeight="1" x14ac:dyDescent="0.35">
      <c r="A403" s="118">
        <v>402</v>
      </c>
      <c r="B403" s="119"/>
      <c r="C403" s="119"/>
      <c r="D403" s="120"/>
      <c r="E403" s="121" t="str">
        <f>IF($D403="","",WORKDAY($D403,1,$Y$33:$Y$47))</f>
        <v/>
      </c>
      <c r="F403" s="121" t="str">
        <f>IF($D403="","",WORKDAY($D403,10,$Y$33:$Y$47))</f>
        <v/>
      </c>
      <c r="G403" s="121" t="str">
        <f>IF($D403="","",WORKDAY($D403,20,$Y$33:$Y$47))</f>
        <v/>
      </c>
      <c r="H403" s="120" t="str">
        <f t="shared" si="13"/>
        <v/>
      </c>
      <c r="I403" s="120"/>
      <c r="J403" s="120"/>
      <c r="K403" s="120"/>
      <c r="L403" s="122"/>
      <c r="M403" s="123"/>
      <c r="N403" s="124"/>
      <c r="O403" s="122"/>
      <c r="P403" s="122"/>
      <c r="Q403" s="122" t="s">
        <v>51</v>
      </c>
      <c r="R403" s="122"/>
      <c r="S403" s="119"/>
      <c r="T403" s="119"/>
      <c r="U403" s="119"/>
      <c r="V403" s="119"/>
      <c r="W403" s="119"/>
      <c r="X403" s="1"/>
      <c r="BB403" s="2" t="e">
        <v>#N/A</v>
      </c>
    </row>
    <row r="404" spans="1:54" ht="31.4" customHeight="1" x14ac:dyDescent="0.35">
      <c r="A404" s="118">
        <v>403</v>
      </c>
      <c r="B404" s="119"/>
      <c r="C404" s="119"/>
      <c r="D404" s="120"/>
      <c r="E404" s="121" t="str">
        <f>IF($D404="","",WORKDAY($D404,1,$Y$33:$Y$47))</f>
        <v/>
      </c>
      <c r="F404" s="121" t="str">
        <f>IF($D404="","",WORKDAY($D404,10,$Y$33:$Y$47))</f>
        <v/>
      </c>
      <c r="G404" s="121" t="str">
        <f>IF($D404="","",WORKDAY($D404,20,$Y$33:$Y$47))</f>
        <v/>
      </c>
      <c r="H404" s="120" t="str">
        <f t="shared" si="13"/>
        <v/>
      </c>
      <c r="I404" s="120"/>
      <c r="J404" s="120"/>
      <c r="K404" s="120"/>
      <c r="L404" s="122"/>
      <c r="M404" s="123"/>
      <c r="N404" s="124"/>
      <c r="O404" s="122"/>
      <c r="P404" s="122"/>
      <c r="Q404" s="122" t="s">
        <v>51</v>
      </c>
      <c r="R404" s="122"/>
      <c r="S404" s="119"/>
      <c r="T404" s="119"/>
      <c r="U404" s="119"/>
      <c r="V404" s="119"/>
      <c r="W404" s="119"/>
      <c r="X404" s="1"/>
      <c r="BB404" s="2" t="e">
        <v>#N/A</v>
      </c>
    </row>
    <row r="405" spans="1:54" ht="31.4" customHeight="1" x14ac:dyDescent="0.35">
      <c r="A405" s="118">
        <v>404</v>
      </c>
      <c r="B405" s="129"/>
      <c r="C405" s="119"/>
      <c r="D405" s="120"/>
      <c r="E405" s="121" t="str">
        <f>IF($D405="","",WORKDAY($D405,1,$Y$33:$Y$47))</f>
        <v/>
      </c>
      <c r="F405" s="121" t="str">
        <f>IF($D405="","",WORKDAY($D405,10,$Y$33:$Y$47))</f>
        <v/>
      </c>
      <c r="G405" s="121" t="str">
        <f>IF($D405="","",WORKDAY($D405,20,$Y$33:$Y$47))</f>
        <v/>
      </c>
      <c r="H405" s="120" t="str">
        <f t="shared" si="13"/>
        <v/>
      </c>
      <c r="I405" s="120"/>
      <c r="J405" s="120"/>
      <c r="K405" s="120"/>
      <c r="L405" s="122"/>
      <c r="M405" s="123"/>
      <c r="N405" s="124"/>
      <c r="O405" s="122"/>
      <c r="P405" s="122"/>
      <c r="Q405" s="122" t="s">
        <v>51</v>
      </c>
      <c r="R405" s="122"/>
      <c r="S405" s="119"/>
      <c r="T405" s="119"/>
      <c r="U405" s="119"/>
      <c r="V405" s="119"/>
      <c r="W405" s="119"/>
      <c r="X405" s="1"/>
      <c r="BB405" s="2" t="e">
        <v>#N/A</v>
      </c>
    </row>
    <row r="406" spans="1:54" ht="31.4" customHeight="1" x14ac:dyDescent="0.35">
      <c r="A406" s="118">
        <v>405</v>
      </c>
      <c r="B406" s="119"/>
      <c r="C406" s="119"/>
      <c r="D406" s="120"/>
      <c r="E406" s="121" t="str">
        <f>IF($D406="","",WORKDAY($D406,1,$Y$33:$Y$47))</f>
        <v/>
      </c>
      <c r="F406" s="121" t="str">
        <f>IF($D406="","",WORKDAY($D406,10,$Y$33:$Y$47))</f>
        <v/>
      </c>
      <c r="G406" s="121" t="str">
        <f>IF($D406="","",WORKDAY($D406,20,$Y$33:$Y$47))</f>
        <v/>
      </c>
      <c r="H406" s="120" t="str">
        <f t="shared" si="13"/>
        <v/>
      </c>
      <c r="I406" s="120"/>
      <c r="J406" s="120"/>
      <c r="K406" s="120"/>
      <c r="L406" s="122"/>
      <c r="M406" s="123"/>
      <c r="N406" s="124"/>
      <c r="O406" s="122"/>
      <c r="P406" s="122"/>
      <c r="Q406" s="122" t="s">
        <v>51</v>
      </c>
      <c r="R406" s="122"/>
      <c r="S406" s="119"/>
      <c r="T406" s="119"/>
      <c r="U406" s="119"/>
      <c r="V406" s="119"/>
      <c r="W406" s="119"/>
      <c r="X406" s="1"/>
      <c r="BB406" s="2" t="e">
        <v>#N/A</v>
      </c>
    </row>
    <row r="407" spans="1:54" ht="31.4" customHeight="1" x14ac:dyDescent="0.35">
      <c r="A407" s="118">
        <v>406</v>
      </c>
      <c r="B407" s="119"/>
      <c r="C407" s="119"/>
      <c r="D407" s="120"/>
      <c r="E407" s="121" t="str">
        <f>IF($D407="","",WORKDAY($D407,1,$Y$33:$Y$47))</f>
        <v/>
      </c>
      <c r="F407" s="121" t="str">
        <f>IF($D407="","",WORKDAY($D407,10,$Y$33:$Y$47))</f>
        <v/>
      </c>
      <c r="G407" s="121" t="str">
        <f>IF($D407="","",WORKDAY($D407,20,$Y$33:$Y$47))</f>
        <v/>
      </c>
      <c r="H407" s="120" t="str">
        <f t="shared" si="13"/>
        <v/>
      </c>
      <c r="I407" s="120"/>
      <c r="J407" s="120"/>
      <c r="K407" s="120"/>
      <c r="L407" s="122"/>
      <c r="M407" s="123"/>
      <c r="N407" s="124"/>
      <c r="O407" s="122"/>
      <c r="P407" s="122"/>
      <c r="Q407" s="122" t="s">
        <v>51</v>
      </c>
      <c r="R407" s="122"/>
      <c r="S407" s="119"/>
      <c r="T407" s="119"/>
      <c r="U407" s="119"/>
      <c r="V407" s="119"/>
      <c r="W407" s="119"/>
      <c r="X407" s="1"/>
      <c r="BB407" s="2" t="e">
        <v>#N/A</v>
      </c>
    </row>
    <row r="408" spans="1:54" ht="31.4" customHeight="1" x14ac:dyDescent="0.35">
      <c r="A408" s="118">
        <v>407</v>
      </c>
      <c r="B408" s="119"/>
      <c r="C408" s="119"/>
      <c r="D408" s="120"/>
      <c r="E408" s="121" t="str">
        <f>IF($D408="","",WORKDAY($D408,1,$Y$33:$Y$47))</f>
        <v/>
      </c>
      <c r="F408" s="121" t="str">
        <f>IF($D408="","",WORKDAY($D408,10,$Y$33:$Y$47))</f>
        <v/>
      </c>
      <c r="G408" s="121" t="str">
        <f>IF($D408="","",WORKDAY($D408,20,$Y$33:$Y$47))</f>
        <v/>
      </c>
      <c r="H408" s="120" t="str">
        <f t="shared" si="13"/>
        <v/>
      </c>
      <c r="I408" s="120"/>
      <c r="J408" s="120"/>
      <c r="K408" s="120"/>
      <c r="L408" s="122"/>
      <c r="M408" s="123"/>
      <c r="N408" s="124"/>
      <c r="O408" s="122"/>
      <c r="P408" s="122"/>
      <c r="Q408" s="122" t="s">
        <v>51</v>
      </c>
      <c r="R408" s="122"/>
      <c r="S408" s="119"/>
      <c r="T408" s="119"/>
      <c r="U408" s="119"/>
      <c r="V408" s="119"/>
      <c r="W408" s="119"/>
      <c r="X408" s="1"/>
      <c r="BB408" s="2" t="e">
        <v>#N/A</v>
      </c>
    </row>
    <row r="409" spans="1:54" ht="31.4" customHeight="1" x14ac:dyDescent="0.35">
      <c r="A409" s="118">
        <v>408</v>
      </c>
      <c r="B409" s="119"/>
      <c r="C409" s="119"/>
      <c r="D409" s="120"/>
      <c r="E409" s="121" t="str">
        <f>IF($D409="","",WORKDAY($D409,1,$Y$33:$Y$47))</f>
        <v/>
      </c>
      <c r="F409" s="121" t="str">
        <f>IF($D409="","",WORKDAY($D409,10,$Y$33:$Y$47))</f>
        <v/>
      </c>
      <c r="G409" s="121" t="str">
        <f>IF($D409="","",WORKDAY($D409,20,$Y$33:$Y$47))</f>
        <v/>
      </c>
      <c r="H409" s="120" t="str">
        <f t="shared" si="13"/>
        <v/>
      </c>
      <c r="I409" s="120"/>
      <c r="J409" s="120"/>
      <c r="K409" s="120"/>
      <c r="L409" s="122"/>
      <c r="M409" s="123"/>
      <c r="N409" s="124"/>
      <c r="O409" s="122"/>
      <c r="P409" s="122"/>
      <c r="Q409" s="122" t="s">
        <v>51</v>
      </c>
      <c r="R409" s="122"/>
      <c r="S409" s="119"/>
      <c r="T409" s="119"/>
      <c r="U409" s="119"/>
      <c r="V409" s="119"/>
      <c r="W409" s="119"/>
      <c r="X409" s="1"/>
      <c r="BB409" s="2" t="e">
        <v>#N/A</v>
      </c>
    </row>
    <row r="410" spans="1:54" ht="31.4" customHeight="1" x14ac:dyDescent="0.35">
      <c r="A410" s="118">
        <v>409</v>
      </c>
      <c r="B410" s="119"/>
      <c r="C410" s="119"/>
      <c r="D410" s="120"/>
      <c r="E410" s="121" t="str">
        <f>IF($D410="","",WORKDAY($D410,1,$Y$33:$Y$47))</f>
        <v/>
      </c>
      <c r="F410" s="121" t="str">
        <f>IF($D410="","",WORKDAY($D410,10,$Y$33:$Y$47))</f>
        <v/>
      </c>
      <c r="G410" s="121" t="str">
        <f>IF($D410="","",WORKDAY($D410,20,$Y$33:$Y$47))</f>
        <v/>
      </c>
      <c r="H410" s="120" t="str">
        <f t="shared" si="13"/>
        <v/>
      </c>
      <c r="I410" s="120"/>
      <c r="J410" s="120"/>
      <c r="K410" s="120"/>
      <c r="L410" s="122"/>
      <c r="M410" s="123"/>
      <c r="N410" s="124"/>
      <c r="O410" s="122"/>
      <c r="P410" s="122"/>
      <c r="Q410" s="122" t="s">
        <v>51</v>
      </c>
      <c r="R410" s="122"/>
      <c r="S410" s="119"/>
      <c r="T410" s="119"/>
      <c r="U410" s="119"/>
      <c r="V410" s="119"/>
      <c r="W410" s="119"/>
      <c r="X410" s="1"/>
      <c r="BB410" s="2" t="e">
        <v>#N/A</v>
      </c>
    </row>
    <row r="411" spans="1:54" ht="31.4" customHeight="1" x14ac:dyDescent="0.35">
      <c r="A411" s="118">
        <v>410</v>
      </c>
      <c r="B411" s="119"/>
      <c r="C411" s="119"/>
      <c r="D411" s="120"/>
      <c r="E411" s="121" t="str">
        <f>IF($D411="","",WORKDAY($D411,1,$Y$33:$Y$47))</f>
        <v/>
      </c>
      <c r="F411" s="121" t="str">
        <f>IF($D411="","",WORKDAY($D411,10,$Y$33:$Y$47))</f>
        <v/>
      </c>
      <c r="G411" s="121" t="str">
        <f>IF($D411="","",WORKDAY($D411,20,$Y$33:$Y$47))</f>
        <v/>
      </c>
      <c r="H411" s="120" t="str">
        <f t="shared" si="13"/>
        <v/>
      </c>
      <c r="I411" s="120"/>
      <c r="J411" s="120"/>
      <c r="K411" s="120"/>
      <c r="L411" s="122"/>
      <c r="M411" s="123"/>
      <c r="N411" s="124"/>
      <c r="O411" s="122"/>
      <c r="P411" s="122"/>
      <c r="Q411" s="122" t="s">
        <v>51</v>
      </c>
      <c r="R411" s="122"/>
      <c r="S411" s="119"/>
      <c r="T411" s="119"/>
      <c r="U411" s="119"/>
      <c r="V411" s="119"/>
      <c r="W411" s="119"/>
      <c r="X411" s="1"/>
      <c r="BB411" s="2" t="e">
        <v>#N/A</v>
      </c>
    </row>
    <row r="412" spans="1:54" ht="31.4" customHeight="1" x14ac:dyDescent="0.35">
      <c r="A412" s="118">
        <v>411</v>
      </c>
      <c r="B412" s="119"/>
      <c r="C412" s="119"/>
      <c r="D412" s="120"/>
      <c r="E412" s="121" t="str">
        <f>IF($D412="","",WORKDAY($D412,1,$Y$33:$Y$47))</f>
        <v/>
      </c>
      <c r="F412" s="121" t="str">
        <f>IF($D412="","",WORKDAY($D412,10,$Y$33:$Y$47))</f>
        <v/>
      </c>
      <c r="G412" s="121" t="str">
        <f>IF($D412="","",WORKDAY($D412,20,$Y$33:$Y$47))</f>
        <v/>
      </c>
      <c r="H412" s="120" t="str">
        <f t="shared" si="13"/>
        <v/>
      </c>
      <c r="I412" s="120"/>
      <c r="J412" s="120"/>
      <c r="K412" s="120"/>
      <c r="L412" s="122"/>
      <c r="M412" s="123"/>
      <c r="N412" s="124"/>
      <c r="O412" s="122"/>
      <c r="P412" s="122"/>
      <c r="Q412" s="122" t="s">
        <v>51</v>
      </c>
      <c r="R412" s="122"/>
      <c r="S412" s="119"/>
      <c r="T412" s="119"/>
      <c r="U412" s="119"/>
      <c r="V412" s="119"/>
      <c r="W412" s="119"/>
      <c r="X412" s="1"/>
      <c r="BB412" s="2" t="e">
        <v>#N/A</v>
      </c>
    </row>
    <row r="413" spans="1:54" ht="31.4" customHeight="1" x14ac:dyDescent="0.35">
      <c r="A413" s="118">
        <v>412</v>
      </c>
      <c r="B413" s="119"/>
      <c r="C413" s="119"/>
      <c r="D413" s="120"/>
      <c r="E413" s="121" t="str">
        <f>IF($D413="","",WORKDAY($D413,1,$Y$33:$Y$47))</f>
        <v/>
      </c>
      <c r="F413" s="121" t="str">
        <f>IF($D413="","",WORKDAY($D413,10,$Y$33:$Y$47))</f>
        <v/>
      </c>
      <c r="G413" s="121" t="str">
        <f>IF($D413="","",WORKDAY($D413,20,$Y$33:$Y$47))</f>
        <v/>
      </c>
      <c r="H413" s="120" t="str">
        <f t="shared" si="13"/>
        <v/>
      </c>
      <c r="I413" s="120"/>
      <c r="J413" s="120"/>
      <c r="K413" s="120"/>
      <c r="L413" s="122"/>
      <c r="M413" s="123"/>
      <c r="N413" s="124"/>
      <c r="O413" s="122"/>
      <c r="P413" s="122"/>
      <c r="Q413" s="122" t="s">
        <v>51</v>
      </c>
      <c r="R413" s="122"/>
      <c r="S413" s="119"/>
      <c r="T413" s="119"/>
      <c r="U413" s="119"/>
      <c r="V413" s="119"/>
      <c r="W413" s="119"/>
      <c r="X413" s="1"/>
      <c r="BB413" s="2" t="e">
        <v>#N/A</v>
      </c>
    </row>
    <row r="414" spans="1:54" ht="31.4" customHeight="1" x14ac:dyDescent="0.35">
      <c r="A414" s="118">
        <v>413</v>
      </c>
      <c r="B414" s="119"/>
      <c r="C414" s="119"/>
      <c r="D414" s="120"/>
      <c r="E414" s="121" t="str">
        <f>IF($D414="","",WORKDAY($D414,1,$Y$33:$Y$47))</f>
        <v/>
      </c>
      <c r="F414" s="121" t="str">
        <f>IF($D414="","",WORKDAY($D414,10,$Y$33:$Y$47))</f>
        <v/>
      </c>
      <c r="G414" s="121" t="str">
        <f>IF($D414="","",WORKDAY($D414,20,$Y$33:$Y$47))</f>
        <v/>
      </c>
      <c r="H414" s="120" t="str">
        <f t="shared" si="13"/>
        <v/>
      </c>
      <c r="I414" s="120"/>
      <c r="J414" s="120"/>
      <c r="K414" s="120"/>
      <c r="L414" s="122"/>
      <c r="M414" s="123"/>
      <c r="N414" s="124"/>
      <c r="O414" s="122"/>
      <c r="P414" s="122"/>
      <c r="Q414" s="122" t="s">
        <v>51</v>
      </c>
      <c r="R414" s="122"/>
      <c r="S414" s="119"/>
      <c r="T414" s="119"/>
      <c r="U414" s="119"/>
      <c r="V414" s="119"/>
      <c r="W414" s="119"/>
      <c r="X414" s="1"/>
      <c r="BB414" s="2" t="e">
        <v>#N/A</v>
      </c>
    </row>
    <row r="415" spans="1:54" ht="31.4" customHeight="1" x14ac:dyDescent="0.35">
      <c r="A415" s="118">
        <v>414</v>
      </c>
      <c r="B415" s="119"/>
      <c r="C415" s="119"/>
      <c r="D415" s="120"/>
      <c r="E415" s="121" t="str">
        <f>IF($D415="","",WORKDAY($D415,1,$Y$33:$Y$47))</f>
        <v/>
      </c>
      <c r="F415" s="121" t="str">
        <f>IF($D415="","",WORKDAY($D415,10,$Y$33:$Y$47))</f>
        <v/>
      </c>
      <c r="G415" s="121" t="str">
        <f>IF($D415="","",WORKDAY($D415,20,$Y$33:$Y$47))</f>
        <v/>
      </c>
      <c r="H415" s="120" t="str">
        <f t="shared" si="13"/>
        <v/>
      </c>
      <c r="I415" s="120"/>
      <c r="J415" s="120"/>
      <c r="K415" s="120"/>
      <c r="L415" s="122"/>
      <c r="M415" s="123"/>
      <c r="N415" s="124"/>
      <c r="O415" s="122"/>
      <c r="P415" s="122"/>
      <c r="Q415" s="122" t="s">
        <v>51</v>
      </c>
      <c r="R415" s="122"/>
      <c r="S415" s="119"/>
      <c r="T415" s="119"/>
      <c r="U415" s="119"/>
      <c r="V415" s="119"/>
      <c r="W415" s="119"/>
      <c r="X415" s="1"/>
      <c r="BB415" s="2" t="e">
        <v>#N/A</v>
      </c>
    </row>
    <row r="416" spans="1:54" ht="31.4" customHeight="1" x14ac:dyDescent="0.35">
      <c r="A416" s="118">
        <v>415</v>
      </c>
      <c r="B416" s="119"/>
      <c r="C416" s="119"/>
      <c r="D416" s="120"/>
      <c r="E416" s="121" t="str">
        <f>IF($D416="","",WORKDAY($D416,1,$Y$33:$Y$47))</f>
        <v/>
      </c>
      <c r="F416" s="121" t="str">
        <f>IF($D416="","",WORKDAY($D416,10,$Y$33:$Y$47))</f>
        <v/>
      </c>
      <c r="G416" s="121" t="str">
        <f>IF($D416="","",WORKDAY($D416,20,$Y$33:$Y$47))</f>
        <v/>
      </c>
      <c r="H416" s="120" t="str">
        <f t="shared" si="13"/>
        <v/>
      </c>
      <c r="I416" s="120"/>
      <c r="J416" s="120"/>
      <c r="K416" s="120"/>
      <c r="L416" s="122"/>
      <c r="M416" s="123"/>
      <c r="N416" s="124"/>
      <c r="O416" s="122"/>
      <c r="P416" s="122"/>
      <c r="Q416" s="122" t="s">
        <v>51</v>
      </c>
      <c r="R416" s="122"/>
      <c r="S416" s="119"/>
      <c r="T416" s="119"/>
      <c r="U416" s="119"/>
      <c r="V416" s="119"/>
      <c r="W416" s="119"/>
      <c r="X416" s="1"/>
      <c r="BB416" s="2" t="e">
        <v>#N/A</v>
      </c>
    </row>
    <row r="417" spans="1:54" ht="31.4" customHeight="1" x14ac:dyDescent="0.35">
      <c r="A417" s="118">
        <v>416</v>
      </c>
      <c r="B417" s="119"/>
      <c r="C417" s="119"/>
      <c r="D417" s="120"/>
      <c r="E417" s="121" t="str">
        <f>IF($D417="","",WORKDAY($D417,1,$Y$33:$Y$47))</f>
        <v/>
      </c>
      <c r="F417" s="121" t="str">
        <f>IF($D417="","",WORKDAY($D417,10,$Y$33:$Y$47))</f>
        <v/>
      </c>
      <c r="G417" s="121" t="str">
        <f>IF($D417="","",WORKDAY($D417,20,$Y$33:$Y$47))</f>
        <v/>
      </c>
      <c r="H417" s="120" t="str">
        <f t="shared" si="13"/>
        <v/>
      </c>
      <c r="I417" s="120"/>
      <c r="J417" s="120"/>
      <c r="K417" s="120"/>
      <c r="L417" s="122"/>
      <c r="M417" s="123"/>
      <c r="N417" s="124"/>
      <c r="O417" s="122"/>
      <c r="P417" s="122"/>
      <c r="Q417" s="122" t="s">
        <v>51</v>
      </c>
      <c r="R417" s="122"/>
      <c r="S417" s="119"/>
      <c r="T417" s="119"/>
      <c r="U417" s="119"/>
      <c r="V417" s="119"/>
      <c r="W417" s="119"/>
      <c r="X417" s="1"/>
      <c r="BB417" s="2" t="e">
        <v>#N/A</v>
      </c>
    </row>
    <row r="418" spans="1:54" ht="31.4" customHeight="1" x14ac:dyDescent="0.35">
      <c r="A418" s="118">
        <v>417</v>
      </c>
      <c r="B418" s="119"/>
      <c r="C418" s="119"/>
      <c r="D418" s="120"/>
      <c r="E418" s="121" t="str">
        <f>IF($D418="","",WORKDAY($D418,1,$Y$33:$Y$47))</f>
        <v/>
      </c>
      <c r="F418" s="121" t="str">
        <f>IF($D418="","",WORKDAY($D418,10,$Y$33:$Y$47))</f>
        <v/>
      </c>
      <c r="G418" s="121" t="str">
        <f>IF($D418="","",WORKDAY($D418,20,$Y$33:$Y$47))</f>
        <v/>
      </c>
      <c r="H418" s="120" t="str">
        <f t="shared" si="13"/>
        <v/>
      </c>
      <c r="I418" s="120"/>
      <c r="J418" s="120"/>
      <c r="K418" s="120"/>
      <c r="L418" s="122"/>
      <c r="M418" s="123"/>
      <c r="N418" s="124"/>
      <c r="O418" s="122"/>
      <c r="P418" s="122"/>
      <c r="Q418" s="122" t="s">
        <v>51</v>
      </c>
      <c r="R418" s="122"/>
      <c r="S418" s="119"/>
      <c r="T418" s="119"/>
      <c r="U418" s="119"/>
      <c r="V418" s="119"/>
      <c r="W418" s="119"/>
      <c r="X418" s="1"/>
      <c r="BB418" s="2" t="e">
        <v>#N/A</v>
      </c>
    </row>
    <row r="419" spans="1:54" ht="31.4" customHeight="1" x14ac:dyDescent="0.35">
      <c r="A419" s="118">
        <v>418</v>
      </c>
      <c r="B419" s="119"/>
      <c r="C419" s="119"/>
      <c r="D419" s="120"/>
      <c r="E419" s="121" t="str">
        <f>IF($D419="","",WORKDAY($D419,1,$Y$33:$Y$47))</f>
        <v/>
      </c>
      <c r="F419" s="121" t="str">
        <f>IF($D419="","",WORKDAY($D419,10,$Y$33:$Y$47))</f>
        <v/>
      </c>
      <c r="G419" s="121" t="str">
        <f>IF($D419="","",WORKDAY($D419,20,$Y$33:$Y$47))</f>
        <v/>
      </c>
      <c r="H419" s="120" t="str">
        <f t="shared" si="13"/>
        <v/>
      </c>
      <c r="I419" s="120"/>
      <c r="J419" s="120"/>
      <c r="K419" s="120"/>
      <c r="L419" s="122"/>
      <c r="M419" s="123"/>
      <c r="N419" s="124"/>
      <c r="O419" s="122"/>
      <c r="P419" s="122"/>
      <c r="Q419" s="122" t="s">
        <v>51</v>
      </c>
      <c r="R419" s="122"/>
      <c r="S419" s="119"/>
      <c r="T419" s="119"/>
      <c r="U419" s="119"/>
      <c r="V419" s="119"/>
      <c r="W419" s="119"/>
      <c r="X419" s="1"/>
      <c r="BB419" s="2" t="e">
        <v>#N/A</v>
      </c>
    </row>
    <row r="420" spans="1:54" ht="31.4" customHeight="1" x14ac:dyDescent="0.35">
      <c r="A420" s="118">
        <v>419</v>
      </c>
      <c r="B420" s="119"/>
      <c r="C420" s="119"/>
      <c r="D420" s="120"/>
      <c r="E420" s="121" t="str">
        <f>IF($D420="","",WORKDAY($D420,1,$Y$33:$Y$47))</f>
        <v/>
      </c>
      <c r="F420" s="121" t="str">
        <f>IF($D420="","",WORKDAY($D420,10,$Y$33:$Y$47))</f>
        <v/>
      </c>
      <c r="G420" s="121" t="str">
        <f>IF($D420="","",WORKDAY($D420,20,$Y$33:$Y$47))</f>
        <v/>
      </c>
      <c r="H420" s="120" t="str">
        <f t="shared" si="13"/>
        <v/>
      </c>
      <c r="I420" s="120"/>
      <c r="J420" s="120"/>
      <c r="K420" s="120"/>
      <c r="L420" s="122"/>
      <c r="M420" s="123"/>
      <c r="N420" s="124"/>
      <c r="O420" s="122"/>
      <c r="P420" s="122"/>
      <c r="Q420" s="122" t="s">
        <v>51</v>
      </c>
      <c r="R420" s="122"/>
      <c r="S420" s="119"/>
      <c r="T420" s="119"/>
      <c r="U420" s="119"/>
      <c r="V420" s="119"/>
      <c r="W420" s="119"/>
      <c r="X420" s="1"/>
      <c r="BB420" s="2" t="e">
        <v>#N/A</v>
      </c>
    </row>
    <row r="421" spans="1:54" ht="31.4" customHeight="1" x14ac:dyDescent="0.35">
      <c r="A421" s="118">
        <v>420</v>
      </c>
      <c r="B421" s="119"/>
      <c r="C421" s="119"/>
      <c r="D421" s="120"/>
      <c r="E421" s="121" t="str">
        <f>IF($D421="","",WORKDAY($D421,1,$Y$33:$Y$47))</f>
        <v/>
      </c>
      <c r="F421" s="121" t="str">
        <f>IF($D421="","",WORKDAY($D421,10,$Y$33:$Y$47))</f>
        <v/>
      </c>
      <c r="G421" s="121" t="str">
        <f>IF($D421="","",WORKDAY($D421,20,$Y$33:$Y$47))</f>
        <v/>
      </c>
      <c r="H421" s="120" t="str">
        <f t="shared" si="13"/>
        <v/>
      </c>
      <c r="I421" s="120"/>
      <c r="J421" s="120"/>
      <c r="K421" s="120"/>
      <c r="L421" s="122"/>
      <c r="M421" s="123"/>
      <c r="N421" s="124"/>
      <c r="O421" s="122"/>
      <c r="P421" s="122"/>
      <c r="Q421" s="122" t="s">
        <v>51</v>
      </c>
      <c r="R421" s="122"/>
      <c r="S421" s="119"/>
      <c r="T421" s="119"/>
      <c r="U421" s="119"/>
      <c r="V421" s="119"/>
      <c r="W421" s="119"/>
      <c r="X421" s="1"/>
      <c r="BB421" s="2" t="e">
        <v>#N/A</v>
      </c>
    </row>
    <row r="422" spans="1:54" ht="31.4" customHeight="1" x14ac:dyDescent="0.35">
      <c r="A422" s="118">
        <v>421</v>
      </c>
      <c r="B422" s="119"/>
      <c r="C422" s="119"/>
      <c r="D422" s="120"/>
      <c r="E422" s="121" t="str">
        <f>IF($D422="","",WORKDAY($D422,1,$Y$33:$Y$47))</f>
        <v/>
      </c>
      <c r="F422" s="121" t="str">
        <f>IF($D422="","",WORKDAY($D422,10,$Y$33:$Y$47))</f>
        <v/>
      </c>
      <c r="G422" s="121" t="str">
        <f>IF($D422="","",WORKDAY($D422,20,$Y$33:$Y$47))</f>
        <v/>
      </c>
      <c r="H422" s="120" t="str">
        <f t="shared" si="13"/>
        <v/>
      </c>
      <c r="I422" s="120"/>
      <c r="J422" s="120"/>
      <c r="K422" s="120"/>
      <c r="L422" s="122"/>
      <c r="M422" s="123"/>
      <c r="N422" s="124"/>
      <c r="O422" s="122"/>
      <c r="P422" s="122"/>
      <c r="Q422" s="122" t="s">
        <v>51</v>
      </c>
      <c r="R422" s="122"/>
      <c r="S422" s="119"/>
      <c r="T422" s="119"/>
      <c r="U422" s="119"/>
      <c r="V422" s="119"/>
      <c r="W422" s="119"/>
      <c r="X422" s="1"/>
      <c r="BB422" s="2" t="e">
        <v>#N/A</v>
      </c>
    </row>
    <row r="423" spans="1:54" ht="31.4" customHeight="1" x14ac:dyDescent="0.35">
      <c r="A423" s="118">
        <v>422</v>
      </c>
      <c r="B423" s="119"/>
      <c r="C423" s="119"/>
      <c r="D423" s="120"/>
      <c r="E423" s="121" t="str">
        <f>IF($D423="","",WORKDAY($D423,1,$Y$33:$Y$47))</f>
        <v/>
      </c>
      <c r="F423" s="121" t="str">
        <f>IF($D423="","",WORKDAY($D423,10,$Y$33:$Y$47))</f>
        <v/>
      </c>
      <c r="G423" s="121" t="str">
        <f>IF($D423="","",WORKDAY($D423,20,$Y$33:$Y$47))</f>
        <v/>
      </c>
      <c r="H423" s="120" t="str">
        <f t="shared" si="13"/>
        <v/>
      </c>
      <c r="I423" s="120"/>
      <c r="J423" s="120"/>
      <c r="K423" s="120"/>
      <c r="L423" s="122"/>
      <c r="M423" s="123"/>
      <c r="N423" s="124"/>
      <c r="O423" s="122"/>
      <c r="P423" s="122"/>
      <c r="Q423" s="122" t="s">
        <v>51</v>
      </c>
      <c r="R423" s="122"/>
      <c r="S423" s="119"/>
      <c r="T423" s="119"/>
      <c r="U423" s="119"/>
      <c r="V423" s="119"/>
      <c r="W423" s="119"/>
      <c r="X423" s="1"/>
      <c r="BB423" s="2" t="e">
        <v>#N/A</v>
      </c>
    </row>
    <row r="424" spans="1:54" ht="31.4" customHeight="1" x14ac:dyDescent="0.35">
      <c r="A424" s="118">
        <v>423</v>
      </c>
      <c r="B424" s="119"/>
      <c r="C424" s="119"/>
      <c r="D424" s="120"/>
      <c r="E424" s="121" t="str">
        <f>IF($D424="","",WORKDAY($D424,1,$Y$33:$Y$47))</f>
        <v/>
      </c>
      <c r="F424" s="121" t="str">
        <f>IF($D424="","",WORKDAY($D424,10,$Y$33:$Y$47))</f>
        <v/>
      </c>
      <c r="G424" s="121" t="str">
        <f>IF($D424="","",WORKDAY($D424,20,$Y$33:$Y$47))</f>
        <v/>
      </c>
      <c r="H424" s="120" t="str">
        <f t="shared" si="13"/>
        <v/>
      </c>
      <c r="I424" s="120"/>
      <c r="J424" s="120"/>
      <c r="K424" s="120"/>
      <c r="L424" s="122"/>
      <c r="M424" s="123"/>
      <c r="N424" s="124"/>
      <c r="O424" s="122"/>
      <c r="P424" s="122"/>
      <c r="Q424" s="122" t="s">
        <v>51</v>
      </c>
      <c r="R424" s="122"/>
      <c r="S424" s="119"/>
      <c r="T424" s="119"/>
      <c r="U424" s="119"/>
      <c r="V424" s="119"/>
      <c r="W424" s="119"/>
      <c r="X424" s="1"/>
      <c r="BB424" s="2" t="e">
        <v>#N/A</v>
      </c>
    </row>
    <row r="425" spans="1:54" ht="31.4" customHeight="1" x14ac:dyDescent="0.35">
      <c r="A425" s="118">
        <v>424</v>
      </c>
      <c r="B425" s="119"/>
      <c r="C425" s="119"/>
      <c r="D425" s="120"/>
      <c r="E425" s="121" t="str">
        <f>IF($D425="","",WORKDAY($D425,1,$Y$33:$Y$47))</f>
        <v/>
      </c>
      <c r="F425" s="121" t="str">
        <f>IF($D425="","",WORKDAY($D425,10,$Y$33:$Y$47))</f>
        <v/>
      </c>
      <c r="G425" s="121" t="str">
        <f>IF($D425="","",WORKDAY($D425,20,$Y$33:$Y$47))</f>
        <v/>
      </c>
      <c r="H425" s="120" t="str">
        <f t="shared" si="13"/>
        <v/>
      </c>
      <c r="I425" s="120"/>
      <c r="J425" s="120"/>
      <c r="K425" s="120"/>
      <c r="L425" s="122"/>
      <c r="M425" s="123"/>
      <c r="N425" s="124"/>
      <c r="O425" s="122"/>
      <c r="P425" s="122"/>
      <c r="Q425" s="122" t="s">
        <v>51</v>
      </c>
      <c r="R425" s="122"/>
      <c r="S425" s="119"/>
      <c r="T425" s="119"/>
      <c r="U425" s="119"/>
      <c r="V425" s="119"/>
      <c r="W425" s="119"/>
      <c r="X425" s="1"/>
      <c r="BB425" s="2" t="e">
        <v>#N/A</v>
      </c>
    </row>
    <row r="426" spans="1:54" ht="31.4" customHeight="1" x14ac:dyDescent="0.35">
      <c r="A426" s="118">
        <v>425</v>
      </c>
      <c r="B426" s="119"/>
      <c r="C426" s="119"/>
      <c r="D426" s="120"/>
      <c r="E426" s="121" t="str">
        <f>IF($D426="","",WORKDAY($D426,1,$Y$33:$Y$47))</f>
        <v/>
      </c>
      <c r="F426" s="121" t="str">
        <f>IF($D426="","",WORKDAY($D426,10,$Y$33:$Y$47))</f>
        <v/>
      </c>
      <c r="G426" s="121" t="str">
        <f>IF($D426="","",WORKDAY($D426,20,$Y$33:$Y$47))</f>
        <v/>
      </c>
      <c r="H426" s="120" t="str">
        <f t="shared" si="13"/>
        <v/>
      </c>
      <c r="I426" s="120"/>
      <c r="J426" s="120"/>
      <c r="K426" s="120"/>
      <c r="L426" s="122"/>
      <c r="M426" s="123"/>
      <c r="N426" s="124"/>
      <c r="O426" s="122"/>
      <c r="P426" s="122"/>
      <c r="Q426" s="122" t="s">
        <v>51</v>
      </c>
      <c r="R426" s="122"/>
      <c r="S426" s="119"/>
      <c r="T426" s="119"/>
      <c r="U426" s="119"/>
      <c r="V426" s="119"/>
      <c r="W426" s="119"/>
      <c r="X426" s="1"/>
      <c r="BB426" s="2" t="e">
        <v>#N/A</v>
      </c>
    </row>
    <row r="427" spans="1:54" ht="31.4" customHeight="1" x14ac:dyDescent="0.35">
      <c r="A427" s="118">
        <v>426</v>
      </c>
      <c r="B427" s="119"/>
      <c r="C427" s="119"/>
      <c r="D427" s="120"/>
      <c r="E427" s="121" t="str">
        <f>IF($D427="","",WORKDAY($D427,1,$Y$33:$Y$47))</f>
        <v/>
      </c>
      <c r="F427" s="121" t="str">
        <f>IF($D427="","",WORKDAY($D427,10,$Y$33:$Y$47))</f>
        <v/>
      </c>
      <c r="G427" s="121" t="str">
        <f>IF($D427="","",WORKDAY($D427,20,$Y$33:$Y$47))</f>
        <v/>
      </c>
      <c r="H427" s="120" t="str">
        <f t="shared" si="13"/>
        <v/>
      </c>
      <c r="I427" s="120"/>
      <c r="J427" s="120"/>
      <c r="K427" s="120"/>
      <c r="L427" s="122"/>
      <c r="M427" s="123"/>
      <c r="N427" s="124"/>
      <c r="O427" s="122"/>
      <c r="P427" s="122"/>
      <c r="Q427" s="122" t="s">
        <v>51</v>
      </c>
      <c r="R427" s="122"/>
      <c r="S427" s="119"/>
      <c r="T427" s="119"/>
      <c r="U427" s="119"/>
      <c r="V427" s="119"/>
      <c r="W427" s="119"/>
      <c r="X427" s="1"/>
      <c r="BB427" s="2" t="e">
        <v>#N/A</v>
      </c>
    </row>
    <row r="428" spans="1:54" ht="31.4" customHeight="1" x14ac:dyDescent="0.35">
      <c r="A428" s="118">
        <v>427</v>
      </c>
      <c r="B428" s="119"/>
      <c r="C428" s="119"/>
      <c r="D428" s="120"/>
      <c r="E428" s="121" t="str">
        <f>IF($D428="","",WORKDAY($D428,1,$Y$33:$Y$47))</f>
        <v/>
      </c>
      <c r="F428" s="121" t="str">
        <f>IF($D428="","",WORKDAY($D428,10,$Y$33:$Y$47))</f>
        <v/>
      </c>
      <c r="G428" s="121" t="str">
        <f>IF($D428="","",WORKDAY($D428,20,$Y$33:$Y$47))</f>
        <v/>
      </c>
      <c r="H428" s="120" t="str">
        <f t="shared" si="13"/>
        <v/>
      </c>
      <c r="I428" s="120"/>
      <c r="J428" s="120"/>
      <c r="K428" s="120"/>
      <c r="L428" s="122"/>
      <c r="M428" s="123"/>
      <c r="N428" s="124"/>
      <c r="O428" s="122"/>
      <c r="P428" s="122"/>
      <c r="Q428" s="122" t="s">
        <v>51</v>
      </c>
      <c r="R428" s="122"/>
      <c r="S428" s="119"/>
      <c r="T428" s="119"/>
      <c r="U428" s="119"/>
      <c r="V428" s="119"/>
      <c r="W428" s="119"/>
      <c r="X428" s="1"/>
      <c r="BB428" s="2" t="e">
        <v>#N/A</v>
      </c>
    </row>
    <row r="429" spans="1:54" ht="31.4" customHeight="1" x14ac:dyDescent="0.35">
      <c r="A429" s="118">
        <v>428</v>
      </c>
      <c r="B429" s="119"/>
      <c r="C429" s="119"/>
      <c r="D429" s="120"/>
      <c r="E429" s="121" t="str">
        <f>IF($D429="","",WORKDAY($D429,1,$Y$33:$Y$47))</f>
        <v/>
      </c>
      <c r="F429" s="121" t="str">
        <f>IF($D429="","",WORKDAY($D429,10,$Y$33:$Y$47))</f>
        <v/>
      </c>
      <c r="G429" s="121" t="str">
        <f>IF($D429="","",WORKDAY($D429,20,$Y$33:$Y$47))</f>
        <v/>
      </c>
      <c r="H429" s="120" t="str">
        <f t="shared" si="13"/>
        <v/>
      </c>
      <c r="I429" s="120"/>
      <c r="J429" s="120"/>
      <c r="K429" s="120"/>
      <c r="L429" s="122"/>
      <c r="M429" s="123"/>
      <c r="N429" s="124"/>
      <c r="O429" s="122"/>
      <c r="P429" s="122"/>
      <c r="Q429" s="122" t="s">
        <v>51</v>
      </c>
      <c r="R429" s="122"/>
      <c r="S429" s="119"/>
      <c r="T429" s="119"/>
      <c r="U429" s="119"/>
      <c r="V429" s="119"/>
      <c r="W429" s="119"/>
      <c r="X429" s="1"/>
      <c r="BB429" s="2" t="e">
        <v>#N/A</v>
      </c>
    </row>
    <row r="430" spans="1:54" ht="31.4" customHeight="1" x14ac:dyDescent="0.35">
      <c r="A430" s="118">
        <v>429</v>
      </c>
      <c r="B430" s="119"/>
      <c r="C430" s="119"/>
      <c r="D430" s="120"/>
      <c r="E430" s="121" t="str">
        <f>IF($D430="","",WORKDAY($D430,1,$Y$33:$Y$47))</f>
        <v/>
      </c>
      <c r="F430" s="121" t="str">
        <f>IF($D430="","",WORKDAY($D430,10,$Y$33:$Y$47))</f>
        <v/>
      </c>
      <c r="G430" s="121" t="str">
        <f>IF($D430="","",WORKDAY($D430,20,$Y$33:$Y$47))</f>
        <v/>
      </c>
      <c r="H430" s="120" t="str">
        <f t="shared" si="13"/>
        <v/>
      </c>
      <c r="I430" s="120"/>
      <c r="J430" s="120"/>
      <c r="K430" s="120"/>
      <c r="L430" s="122"/>
      <c r="M430" s="123"/>
      <c r="N430" s="124"/>
      <c r="O430" s="122"/>
      <c r="P430" s="122"/>
      <c r="Q430" s="122" t="s">
        <v>51</v>
      </c>
      <c r="R430" s="122"/>
      <c r="S430" s="119"/>
      <c r="T430" s="119"/>
      <c r="U430" s="119"/>
      <c r="V430" s="119"/>
      <c r="W430" s="119"/>
      <c r="X430" s="1"/>
      <c r="BB430" s="2" t="e">
        <v>#N/A</v>
      </c>
    </row>
    <row r="431" spans="1:54" ht="31.4" customHeight="1" x14ac:dyDescent="0.35">
      <c r="A431" s="118">
        <v>430</v>
      </c>
      <c r="B431" s="119"/>
      <c r="C431" s="119"/>
      <c r="D431" s="120"/>
      <c r="E431" s="121" t="str">
        <f>IF($D431="","",WORKDAY($D431,1,$Y$33:$Y$47))</f>
        <v/>
      </c>
      <c r="F431" s="121" t="str">
        <f>IF($D431="","",WORKDAY($D431,10,$Y$33:$Y$47))</f>
        <v/>
      </c>
      <c r="G431" s="121" t="str">
        <f>IF($D431="","",WORKDAY($D431,20,$Y$33:$Y$47))</f>
        <v/>
      </c>
      <c r="H431" s="120" t="str">
        <f t="shared" si="13"/>
        <v/>
      </c>
      <c r="I431" s="120"/>
      <c r="J431" s="120"/>
      <c r="K431" s="120"/>
      <c r="L431" s="122"/>
      <c r="M431" s="123"/>
      <c r="N431" s="124"/>
      <c r="O431" s="122"/>
      <c r="P431" s="122"/>
      <c r="Q431" s="122" t="s">
        <v>51</v>
      </c>
      <c r="R431" s="122"/>
      <c r="S431" s="119"/>
      <c r="T431" s="119"/>
      <c r="U431" s="119"/>
      <c r="V431" s="119"/>
      <c r="W431" s="119"/>
      <c r="X431" s="1"/>
      <c r="BB431" s="2" t="e">
        <v>#N/A</v>
      </c>
    </row>
    <row r="432" spans="1:54" ht="31.4" customHeight="1" x14ac:dyDescent="0.35">
      <c r="A432" s="118">
        <v>431</v>
      </c>
      <c r="B432" s="119"/>
      <c r="C432" s="119"/>
      <c r="D432" s="120"/>
      <c r="E432" s="121" t="str">
        <f>IF($D432="","",WORKDAY($D432,1,$Y$33:$Y$47))</f>
        <v/>
      </c>
      <c r="F432" s="121" t="str">
        <f>IF($D432="","",WORKDAY($D432,10,$Y$33:$Y$47))</f>
        <v/>
      </c>
      <c r="G432" s="121" t="str">
        <f>IF($D432="","",WORKDAY($D432,20,$Y$33:$Y$47))</f>
        <v/>
      </c>
      <c r="H432" s="120" t="str">
        <f t="shared" si="13"/>
        <v/>
      </c>
      <c r="I432" s="120"/>
      <c r="J432" s="120"/>
      <c r="K432" s="120"/>
      <c r="L432" s="122"/>
      <c r="M432" s="123"/>
      <c r="N432" s="124"/>
      <c r="O432" s="122"/>
      <c r="P432" s="122"/>
      <c r="Q432" s="122" t="s">
        <v>51</v>
      </c>
      <c r="R432" s="122"/>
      <c r="S432" s="119"/>
      <c r="T432" s="119"/>
      <c r="U432" s="119"/>
      <c r="V432" s="119"/>
      <c r="W432" s="131"/>
      <c r="X432" s="1"/>
      <c r="BB432" s="2" t="e">
        <v>#N/A</v>
      </c>
    </row>
    <row r="433" spans="1:54" ht="31.4" customHeight="1" x14ac:dyDescent="0.35">
      <c r="A433" s="118">
        <v>432</v>
      </c>
      <c r="B433" s="119"/>
      <c r="C433" s="119"/>
      <c r="D433" s="120"/>
      <c r="E433" s="121" t="str">
        <f>IF($D433="","",WORKDAY($D433,1,$Y$33:$Y$47))</f>
        <v/>
      </c>
      <c r="F433" s="121" t="str">
        <f>IF($D433="","",WORKDAY($D433,10,$Y$33:$Y$47))</f>
        <v/>
      </c>
      <c r="G433" s="121" t="str">
        <f>IF($D433="","",WORKDAY($D433,20,$Y$33:$Y$47))</f>
        <v/>
      </c>
      <c r="H433" s="120" t="str">
        <f t="shared" si="13"/>
        <v/>
      </c>
      <c r="I433" s="120"/>
      <c r="J433" s="120"/>
      <c r="K433" s="120"/>
      <c r="L433" s="122"/>
      <c r="M433" s="123"/>
      <c r="N433" s="124"/>
      <c r="O433" s="122"/>
      <c r="P433" s="122"/>
      <c r="Q433" s="122" t="s">
        <v>51</v>
      </c>
      <c r="R433" s="122"/>
      <c r="S433" s="119"/>
      <c r="T433" s="119"/>
      <c r="U433" s="119"/>
      <c r="V433" s="119"/>
      <c r="W433" s="119"/>
      <c r="X433" s="1"/>
      <c r="BB433" s="2" t="e">
        <v>#N/A</v>
      </c>
    </row>
    <row r="434" spans="1:54" ht="31.4" customHeight="1" x14ac:dyDescent="0.35">
      <c r="A434" s="118">
        <v>433</v>
      </c>
      <c r="B434" s="119"/>
      <c r="C434" s="119"/>
      <c r="D434" s="120"/>
      <c r="E434" s="121" t="str">
        <f>IF($D434="","",WORKDAY($D434,1,$Y$33:$Y$47))</f>
        <v/>
      </c>
      <c r="F434" s="121" t="str">
        <f>IF($D434="","",WORKDAY($D434,10,$Y$33:$Y$47))</f>
        <v/>
      </c>
      <c r="G434" s="121" t="str">
        <f>IF($D434="","",WORKDAY($D434,20,$Y$33:$Y$47))</f>
        <v/>
      </c>
      <c r="H434" s="120" t="str">
        <f t="shared" si="13"/>
        <v/>
      </c>
      <c r="I434" s="120"/>
      <c r="J434" s="120"/>
      <c r="K434" s="120"/>
      <c r="L434" s="122"/>
      <c r="M434" s="123"/>
      <c r="N434" s="124"/>
      <c r="O434" s="122"/>
      <c r="P434" s="122"/>
      <c r="Q434" s="122" t="s">
        <v>51</v>
      </c>
      <c r="R434" s="122"/>
      <c r="S434" s="119"/>
      <c r="T434" s="119"/>
      <c r="U434" s="119"/>
      <c r="V434" s="119"/>
      <c r="W434" s="119"/>
      <c r="X434" s="1"/>
      <c r="BB434" s="2" t="e">
        <v>#N/A</v>
      </c>
    </row>
    <row r="435" spans="1:54" ht="31.4" customHeight="1" x14ac:dyDescent="0.35">
      <c r="A435" s="118">
        <v>434</v>
      </c>
      <c r="B435" s="119"/>
      <c r="C435" s="119"/>
      <c r="D435" s="120"/>
      <c r="E435" s="121" t="str">
        <f>IF($D435="","",WORKDAY($D435,1,$Y$33:$Y$47))</f>
        <v/>
      </c>
      <c r="F435" s="121" t="str">
        <f>IF($D435="","",WORKDAY($D435,10,$Y$33:$Y$47))</f>
        <v/>
      </c>
      <c r="G435" s="121" t="str">
        <f>IF($D435="","",WORKDAY($D435,20,$Y$33:$Y$47))</f>
        <v/>
      </c>
      <c r="H435" s="120" t="str">
        <f t="shared" si="13"/>
        <v/>
      </c>
      <c r="I435" s="120"/>
      <c r="J435" s="120"/>
      <c r="K435" s="120"/>
      <c r="L435" s="122"/>
      <c r="M435" s="123"/>
      <c r="N435" s="124"/>
      <c r="O435" s="122"/>
      <c r="P435" s="122"/>
      <c r="Q435" s="122" t="s">
        <v>51</v>
      </c>
      <c r="R435" s="122"/>
      <c r="S435" s="119"/>
      <c r="T435" s="119"/>
      <c r="U435" s="119"/>
      <c r="V435" s="119"/>
      <c r="W435" s="119"/>
      <c r="X435" s="1"/>
      <c r="BB435" s="2" t="e">
        <v>#N/A</v>
      </c>
    </row>
    <row r="436" spans="1:54" ht="31.4" customHeight="1" x14ac:dyDescent="0.35">
      <c r="A436" s="118">
        <v>435</v>
      </c>
      <c r="B436" s="119"/>
      <c r="C436" s="119"/>
      <c r="D436" s="120"/>
      <c r="E436" s="121" t="str">
        <f>IF($D436="","",WORKDAY($D436,1,$Y$33:$Y$47))</f>
        <v/>
      </c>
      <c r="F436" s="121" t="str">
        <f>IF($D436="","",WORKDAY($D436,10,$Y$33:$Y$47))</f>
        <v/>
      </c>
      <c r="G436" s="121" t="str">
        <f>IF($D436="","",WORKDAY($D436,20,$Y$33:$Y$47))</f>
        <v/>
      </c>
      <c r="H436" s="120" t="str">
        <f t="shared" si="13"/>
        <v/>
      </c>
      <c r="I436" s="120"/>
      <c r="J436" s="120"/>
      <c r="K436" s="120"/>
      <c r="L436" s="122"/>
      <c r="M436" s="123"/>
      <c r="N436" s="124"/>
      <c r="O436" s="122"/>
      <c r="P436" s="122"/>
      <c r="Q436" s="122" t="s">
        <v>51</v>
      </c>
      <c r="R436" s="122"/>
      <c r="S436" s="119"/>
      <c r="T436" s="119"/>
      <c r="U436" s="119"/>
      <c r="V436" s="119"/>
      <c r="W436" s="119"/>
      <c r="X436" s="1"/>
      <c r="BB436" s="2" t="e">
        <v>#N/A</v>
      </c>
    </row>
    <row r="437" spans="1:54" ht="31.4" customHeight="1" x14ac:dyDescent="0.35">
      <c r="A437" s="118">
        <v>436</v>
      </c>
      <c r="B437" s="119"/>
      <c r="C437" s="119"/>
      <c r="D437" s="120"/>
      <c r="E437" s="121" t="str">
        <f>IF($D437="","",WORKDAY($D437,1,$Y$33:$Y$47))</f>
        <v/>
      </c>
      <c r="F437" s="121" t="str">
        <f>IF($D437="","",WORKDAY($D437,10,$Y$33:$Y$47))</f>
        <v/>
      </c>
      <c r="G437" s="121" t="str">
        <f>IF($D437="","",WORKDAY($D437,20,$Y$33:$Y$47))</f>
        <v/>
      </c>
      <c r="H437" s="120" t="str">
        <f t="shared" si="13"/>
        <v/>
      </c>
      <c r="I437" s="120"/>
      <c r="J437" s="120"/>
      <c r="K437" s="120"/>
      <c r="L437" s="122"/>
      <c r="M437" s="123"/>
      <c r="N437" s="124"/>
      <c r="O437" s="122"/>
      <c r="P437" s="122"/>
      <c r="Q437" s="122" t="s">
        <v>51</v>
      </c>
      <c r="R437" s="122"/>
      <c r="S437" s="119"/>
      <c r="T437" s="119"/>
      <c r="U437" s="119"/>
      <c r="V437" s="119"/>
      <c r="W437" s="119"/>
      <c r="X437" s="1"/>
      <c r="BB437" s="2" t="e">
        <v>#N/A</v>
      </c>
    </row>
    <row r="438" spans="1:54" ht="31.4" customHeight="1" x14ac:dyDescent="0.35">
      <c r="A438" s="118">
        <v>437</v>
      </c>
      <c r="B438" s="119"/>
      <c r="C438" s="119"/>
      <c r="D438" s="120"/>
      <c r="E438" s="121" t="str">
        <f>IF($D438="","",WORKDAY($D438,1,$Y$33:$Y$47))</f>
        <v/>
      </c>
      <c r="F438" s="121" t="str">
        <f>IF($D438="","",WORKDAY($D438,10,$Y$33:$Y$47))</f>
        <v/>
      </c>
      <c r="G438" s="121" t="str">
        <f>IF($D438="","",WORKDAY($D438,20,$Y$33:$Y$47))</f>
        <v/>
      </c>
      <c r="H438" s="120" t="str">
        <f t="shared" si="13"/>
        <v/>
      </c>
      <c r="I438" s="120"/>
      <c r="J438" s="120"/>
      <c r="K438" s="120"/>
      <c r="L438" s="122"/>
      <c r="M438" s="123"/>
      <c r="N438" s="124"/>
      <c r="O438" s="122"/>
      <c r="P438" s="122"/>
      <c r="Q438" s="122" t="s">
        <v>51</v>
      </c>
      <c r="R438" s="122"/>
      <c r="S438" s="119"/>
      <c r="T438" s="119"/>
      <c r="U438" s="119"/>
      <c r="V438" s="119"/>
      <c r="W438" s="119"/>
      <c r="X438" s="1"/>
      <c r="BB438" s="2" t="e">
        <v>#N/A</v>
      </c>
    </row>
    <row r="439" spans="1:54" ht="31.4" customHeight="1" x14ac:dyDescent="0.35">
      <c r="A439" s="118">
        <v>438</v>
      </c>
      <c r="B439" s="119"/>
      <c r="C439" s="119"/>
      <c r="D439" s="120"/>
      <c r="E439" s="121" t="str">
        <f>IF($D439="","",WORKDAY($D439,1,$Y$33:$Y$47))</f>
        <v/>
      </c>
      <c r="F439" s="121" t="str">
        <f>IF($D439="","",WORKDAY($D439,10,$Y$33:$Y$47))</f>
        <v/>
      </c>
      <c r="G439" s="121" t="str">
        <f>IF($D439="","",WORKDAY($D439,20,$Y$33:$Y$47))</f>
        <v/>
      </c>
      <c r="H439" s="120" t="str">
        <f t="shared" si="13"/>
        <v/>
      </c>
      <c r="I439" s="120"/>
      <c r="J439" s="120"/>
      <c r="K439" s="120"/>
      <c r="L439" s="122"/>
      <c r="M439" s="123"/>
      <c r="N439" s="124"/>
      <c r="O439" s="122"/>
      <c r="P439" s="122"/>
      <c r="Q439" s="122" t="s">
        <v>51</v>
      </c>
      <c r="R439" s="122"/>
      <c r="S439" s="119"/>
      <c r="T439" s="119"/>
      <c r="U439" s="119"/>
      <c r="V439" s="119"/>
      <c r="W439" s="119"/>
      <c r="X439" s="1"/>
      <c r="BB439" s="2" t="e">
        <v>#N/A</v>
      </c>
    </row>
    <row r="440" spans="1:54" ht="31.4" customHeight="1" x14ac:dyDescent="0.35">
      <c r="A440" s="118">
        <v>439</v>
      </c>
      <c r="B440" s="119"/>
      <c r="C440" s="119"/>
      <c r="D440" s="120"/>
      <c r="E440" s="121" t="str">
        <f>IF($D440="","",WORKDAY($D440,1,$Y$33:$Y$47))</f>
        <v/>
      </c>
      <c r="F440" s="121" t="str">
        <f>IF($D440="","",WORKDAY($D440,10,$Y$33:$Y$47))</f>
        <v/>
      </c>
      <c r="G440" s="121" t="str">
        <f>IF($D440="","",WORKDAY($D440,20,$Y$33:$Y$47))</f>
        <v/>
      </c>
      <c r="H440" s="120" t="str">
        <f t="shared" si="13"/>
        <v/>
      </c>
      <c r="I440" s="120"/>
      <c r="J440" s="120"/>
      <c r="K440" s="120"/>
      <c r="L440" s="122"/>
      <c r="M440" s="123"/>
      <c r="N440" s="124"/>
      <c r="O440" s="122"/>
      <c r="P440" s="122"/>
      <c r="Q440" s="122" t="s">
        <v>51</v>
      </c>
      <c r="R440" s="122"/>
      <c r="S440" s="119"/>
      <c r="T440" s="119"/>
      <c r="U440" s="119"/>
      <c r="V440" s="119"/>
      <c r="W440" s="119"/>
      <c r="X440" s="1"/>
      <c r="BB440" s="2" t="e">
        <v>#N/A</v>
      </c>
    </row>
    <row r="441" spans="1:54" ht="31.4" customHeight="1" x14ac:dyDescent="0.35">
      <c r="A441" s="118">
        <v>440</v>
      </c>
      <c r="B441" s="119"/>
      <c r="C441" s="145"/>
      <c r="D441" s="120"/>
      <c r="E441" s="121" t="str">
        <f>IF($D441="","",WORKDAY($D441,1,$Y$33:$Y$47))</f>
        <v/>
      </c>
      <c r="F441" s="121" t="str">
        <f>IF($D441="","",WORKDAY($D441,10,$Y$33:$Y$47))</f>
        <v/>
      </c>
      <c r="G441" s="121" t="str">
        <f>IF($D441="","",WORKDAY($D441,20,$Y$33:$Y$47))</f>
        <v/>
      </c>
      <c r="H441" s="120" t="str">
        <f t="shared" si="13"/>
        <v/>
      </c>
      <c r="I441" s="120"/>
      <c r="J441" s="120"/>
      <c r="K441" s="120"/>
      <c r="L441" s="122"/>
      <c r="M441" s="123"/>
      <c r="N441" s="124"/>
      <c r="O441" s="122"/>
      <c r="P441" s="122"/>
      <c r="Q441" s="122" t="s">
        <v>51</v>
      </c>
      <c r="R441" s="122"/>
      <c r="S441" s="119"/>
      <c r="T441" s="119"/>
      <c r="U441" s="119"/>
      <c r="V441" s="119"/>
      <c r="W441" s="119"/>
      <c r="X441" s="1"/>
      <c r="BB441" s="2" t="e">
        <v>#N/A</v>
      </c>
    </row>
    <row r="442" spans="1:54" ht="31.4" customHeight="1" x14ac:dyDescent="0.35">
      <c r="A442" s="118">
        <v>441</v>
      </c>
      <c r="B442" s="119"/>
      <c r="C442" s="119"/>
      <c r="D442" s="120"/>
      <c r="E442" s="121" t="str">
        <f>IF($D442="","",WORKDAY($D442,1,$Y$33:$Y$47))</f>
        <v/>
      </c>
      <c r="F442" s="121" t="str">
        <f>IF($D442="","",WORKDAY($D442,10,$Y$33:$Y$47))</f>
        <v/>
      </c>
      <c r="G442" s="121" t="str">
        <f>IF($D442="","",WORKDAY($D442,20,$Y$33:$Y$47))</f>
        <v/>
      </c>
      <c r="H442" s="120" t="str">
        <f t="shared" si="13"/>
        <v/>
      </c>
      <c r="I442" s="120"/>
      <c r="J442" s="120"/>
      <c r="K442" s="120"/>
      <c r="L442" s="122"/>
      <c r="M442" s="123"/>
      <c r="N442" s="124"/>
      <c r="O442" s="122"/>
      <c r="P442" s="122"/>
      <c r="Q442" s="122" t="s">
        <v>51</v>
      </c>
      <c r="R442" s="122"/>
      <c r="S442" s="119"/>
      <c r="T442" s="119"/>
      <c r="U442" s="119"/>
      <c r="V442" s="119"/>
      <c r="W442" s="119"/>
      <c r="X442" s="1"/>
      <c r="BB442" s="2" t="e">
        <v>#N/A</v>
      </c>
    </row>
    <row r="443" spans="1:54" ht="31.4" customHeight="1" x14ac:dyDescent="0.35">
      <c r="A443" s="118">
        <v>442</v>
      </c>
      <c r="B443" s="119"/>
      <c r="C443" s="119"/>
      <c r="D443" s="120"/>
      <c r="E443" s="121" t="str">
        <f>IF($D443="","",WORKDAY($D443,1,$Y$33:$Y$47))</f>
        <v/>
      </c>
      <c r="F443" s="121" t="str">
        <f>IF($D443="","",WORKDAY($D443,10,$Y$33:$Y$47))</f>
        <v/>
      </c>
      <c r="G443" s="121" t="str">
        <f>IF($D443="","",WORKDAY($D443,20,$Y$33:$Y$47))</f>
        <v/>
      </c>
      <c r="H443" s="120" t="str">
        <f t="shared" si="13"/>
        <v/>
      </c>
      <c r="I443" s="120"/>
      <c r="J443" s="120"/>
      <c r="K443" s="120"/>
      <c r="L443" s="122"/>
      <c r="M443" s="123"/>
      <c r="N443" s="124"/>
      <c r="O443" s="122"/>
      <c r="P443" s="122"/>
      <c r="Q443" s="122" t="s">
        <v>51</v>
      </c>
      <c r="R443" s="122"/>
      <c r="S443" s="119"/>
      <c r="T443" s="119"/>
      <c r="U443" s="119"/>
      <c r="V443" s="119"/>
      <c r="W443" s="119"/>
      <c r="X443" s="1"/>
      <c r="BB443" s="2" t="e">
        <v>#N/A</v>
      </c>
    </row>
    <row r="444" spans="1:54" ht="31.4" customHeight="1" x14ac:dyDescent="0.35">
      <c r="A444" s="118">
        <v>443</v>
      </c>
      <c r="B444" s="119"/>
      <c r="C444" s="119"/>
      <c r="D444" s="120"/>
      <c r="E444" s="121" t="str">
        <f>IF($D444="","",WORKDAY($D444,1,$Y$33:$Y$47))</f>
        <v/>
      </c>
      <c r="F444" s="121" t="str">
        <f>IF($D444="","",WORKDAY($D444,10,$Y$33:$Y$47))</f>
        <v/>
      </c>
      <c r="G444" s="121" t="str">
        <f>IF($D444="","",WORKDAY($D444,20,$Y$33:$Y$47))</f>
        <v/>
      </c>
      <c r="H444" s="120" t="str">
        <f t="shared" si="13"/>
        <v/>
      </c>
      <c r="I444" s="120"/>
      <c r="J444" s="120"/>
      <c r="K444" s="120"/>
      <c r="L444" s="122"/>
      <c r="M444" s="123"/>
      <c r="N444" s="124"/>
      <c r="O444" s="122"/>
      <c r="P444" s="122"/>
      <c r="Q444" s="122" t="s">
        <v>51</v>
      </c>
      <c r="R444" s="122"/>
      <c r="S444" s="119"/>
      <c r="T444" s="119"/>
      <c r="U444" s="119"/>
      <c r="V444" s="119"/>
      <c r="W444" s="119"/>
      <c r="X444" s="1"/>
      <c r="BB444" s="2" t="e">
        <v>#N/A</v>
      </c>
    </row>
    <row r="445" spans="1:54" ht="31.4" customHeight="1" x14ac:dyDescent="0.35">
      <c r="A445" s="118">
        <v>444</v>
      </c>
      <c r="B445" s="119"/>
      <c r="C445" s="119"/>
      <c r="D445" s="120"/>
      <c r="E445" s="121" t="str">
        <f>IF($D445="","",WORKDAY($D445,1,$Y$33:$Y$47))</f>
        <v/>
      </c>
      <c r="F445" s="121" t="str">
        <f>IF($D445="","",WORKDAY($D445,10,$Y$33:$Y$47))</f>
        <v/>
      </c>
      <c r="G445" s="121" t="str">
        <f>IF($D445="","",WORKDAY($D445,20,$Y$33:$Y$47))</f>
        <v/>
      </c>
      <c r="H445" s="120" t="str">
        <f t="shared" si="13"/>
        <v/>
      </c>
      <c r="I445" s="120"/>
      <c r="J445" s="120"/>
      <c r="K445" s="120"/>
      <c r="L445" s="122"/>
      <c r="M445" s="123"/>
      <c r="N445" s="124"/>
      <c r="O445" s="122"/>
      <c r="P445" s="122"/>
      <c r="Q445" s="122" t="s">
        <v>51</v>
      </c>
      <c r="R445" s="122"/>
      <c r="S445" s="119"/>
      <c r="T445" s="119"/>
      <c r="U445" s="119"/>
      <c r="V445" s="119"/>
      <c r="W445" s="119"/>
      <c r="X445" s="1"/>
      <c r="BB445" s="2" t="e">
        <v>#N/A</v>
      </c>
    </row>
    <row r="446" spans="1:54" ht="31.4" customHeight="1" x14ac:dyDescent="0.35">
      <c r="A446" s="118">
        <v>445</v>
      </c>
      <c r="B446" s="119"/>
      <c r="C446" s="119"/>
      <c r="D446" s="120"/>
      <c r="E446" s="121" t="str">
        <f>IF($D446="","",WORKDAY($D446,1,$Y$33:$Y$47))</f>
        <v/>
      </c>
      <c r="F446" s="121" t="str">
        <f>IF($D446="","",WORKDAY($D446,10,$Y$33:$Y$47))</f>
        <v/>
      </c>
      <c r="G446" s="121" t="str">
        <f>IF($D446="","",WORKDAY($D446,20,$Y$33:$Y$47))</f>
        <v/>
      </c>
      <c r="H446" s="120" t="str">
        <f t="shared" si="13"/>
        <v/>
      </c>
      <c r="I446" s="120"/>
      <c r="J446" s="120"/>
      <c r="K446" s="120"/>
      <c r="L446" s="122"/>
      <c r="M446" s="123"/>
      <c r="N446" s="124"/>
      <c r="O446" s="122"/>
      <c r="P446" s="122"/>
      <c r="Q446" s="122" t="s">
        <v>51</v>
      </c>
      <c r="R446" s="122"/>
      <c r="S446" s="119"/>
      <c r="T446" s="119"/>
      <c r="U446" s="119"/>
      <c r="V446" s="119"/>
      <c r="W446" s="119"/>
      <c r="X446" s="1"/>
      <c r="BB446" s="2" t="e">
        <v>#N/A</v>
      </c>
    </row>
    <row r="447" spans="1:54" ht="31.4" customHeight="1" x14ac:dyDescent="0.35">
      <c r="A447" s="118">
        <v>446</v>
      </c>
      <c r="B447" s="119"/>
      <c r="C447" s="119"/>
      <c r="D447" s="120"/>
      <c r="E447" s="121" t="str">
        <f>IF($D447="","",WORKDAY($D447,1,$Y$33:$Y$47))</f>
        <v/>
      </c>
      <c r="F447" s="121" t="str">
        <f>IF($D447="","",WORKDAY($D447,10,$Y$33:$Y$47))</f>
        <v/>
      </c>
      <c r="G447" s="121" t="str">
        <f>IF($D447="","",WORKDAY($D447,20,$Y$33:$Y$47))</f>
        <v/>
      </c>
      <c r="H447" s="120" t="str">
        <f t="shared" si="13"/>
        <v/>
      </c>
      <c r="I447" s="120"/>
      <c r="J447" s="120"/>
      <c r="K447" s="120"/>
      <c r="L447" s="122"/>
      <c r="M447" s="123"/>
      <c r="N447" s="124"/>
      <c r="O447" s="122"/>
      <c r="P447" s="122"/>
      <c r="Q447" s="122" t="s">
        <v>51</v>
      </c>
      <c r="R447" s="122"/>
      <c r="S447" s="119"/>
      <c r="T447" s="119"/>
      <c r="U447" s="119"/>
      <c r="V447" s="119"/>
      <c r="W447" s="119"/>
      <c r="X447" s="1"/>
      <c r="BB447" s="2" t="e">
        <v>#N/A</v>
      </c>
    </row>
    <row r="448" spans="1:54" ht="31.4" customHeight="1" x14ac:dyDescent="0.35">
      <c r="A448" s="118">
        <v>447</v>
      </c>
      <c r="B448" s="119"/>
      <c r="C448" s="119"/>
      <c r="D448" s="120"/>
      <c r="E448" s="121" t="str">
        <f>IF($D448="","",WORKDAY($D448,1,$Y$33:$Y$47))</f>
        <v/>
      </c>
      <c r="F448" s="121" t="str">
        <f>IF($D448="","",WORKDAY($D448,10,$Y$33:$Y$47))</f>
        <v/>
      </c>
      <c r="G448" s="121" t="str">
        <f>IF($D448="","",WORKDAY($D448,20,$Y$33:$Y$47))</f>
        <v/>
      </c>
      <c r="H448" s="120" t="str">
        <f t="shared" si="13"/>
        <v/>
      </c>
      <c r="I448" s="120"/>
      <c r="J448" s="120"/>
      <c r="K448" s="120"/>
      <c r="L448" s="122"/>
      <c r="M448" s="123"/>
      <c r="N448" s="124"/>
      <c r="O448" s="122"/>
      <c r="P448" s="122"/>
      <c r="Q448" s="122" t="s">
        <v>51</v>
      </c>
      <c r="R448" s="122"/>
      <c r="S448" s="119"/>
      <c r="T448" s="119"/>
      <c r="U448" s="119"/>
      <c r="V448" s="119"/>
      <c r="W448" s="119"/>
      <c r="X448" s="1"/>
      <c r="BB448" s="2" t="e">
        <v>#N/A</v>
      </c>
    </row>
    <row r="449" spans="1:54" ht="31.4" customHeight="1" x14ac:dyDescent="0.35">
      <c r="A449" s="118">
        <v>448</v>
      </c>
      <c r="B449" s="119"/>
      <c r="C449" s="119"/>
      <c r="D449" s="120"/>
      <c r="E449" s="121" t="str">
        <f>IF($D449="","",WORKDAY($D449,1,$Y$33:$Y$47))</f>
        <v/>
      </c>
      <c r="F449" s="121" t="str">
        <f>IF($D449="","",WORKDAY($D449,10,$Y$33:$Y$47))</f>
        <v/>
      </c>
      <c r="G449" s="121" t="str">
        <f>IF($D449="","",WORKDAY($D449,20,$Y$33:$Y$47))</f>
        <v/>
      </c>
      <c r="H449" s="120" t="str">
        <f t="shared" si="13"/>
        <v/>
      </c>
      <c r="I449" s="120"/>
      <c r="J449" s="120"/>
      <c r="K449" s="120"/>
      <c r="L449" s="122"/>
      <c r="M449" s="123"/>
      <c r="N449" s="124"/>
      <c r="O449" s="122"/>
      <c r="P449" s="122"/>
      <c r="Q449" s="122" t="s">
        <v>51</v>
      </c>
      <c r="R449" s="122"/>
      <c r="S449" s="119"/>
      <c r="T449" s="119"/>
      <c r="U449" s="119"/>
      <c r="V449" s="119"/>
      <c r="W449" s="119"/>
      <c r="X449" s="1"/>
      <c r="BB449" s="2" t="e">
        <v>#N/A</v>
      </c>
    </row>
    <row r="450" spans="1:54" ht="31.4" customHeight="1" x14ac:dyDescent="0.35">
      <c r="A450" s="118">
        <v>449</v>
      </c>
      <c r="B450" s="119"/>
      <c r="C450" s="119"/>
      <c r="D450" s="120"/>
      <c r="E450" s="121" t="str">
        <f>IF($D450="","",WORKDAY($D450,1,$Y$33:$Y$47))</f>
        <v/>
      </c>
      <c r="F450" s="121" t="str">
        <f>IF($D450="","",WORKDAY($D450,10,$Y$33:$Y$47))</f>
        <v/>
      </c>
      <c r="G450" s="121" t="str">
        <f>IF($D450="","",WORKDAY($D450,20,$Y$33:$Y$47))</f>
        <v/>
      </c>
      <c r="H450" s="120" t="str">
        <f t="shared" ref="H450:H513" si="15">IF(ISBLANK(D450),"",TEXT(D450,"mmm"))</f>
        <v/>
      </c>
      <c r="I450" s="120"/>
      <c r="J450" s="120"/>
      <c r="K450" s="120"/>
      <c r="L450" s="122"/>
      <c r="M450" s="123"/>
      <c r="N450" s="124"/>
      <c r="O450" s="122"/>
      <c r="P450" s="122"/>
      <c r="Q450" s="122" t="s">
        <v>51</v>
      </c>
      <c r="R450" s="122"/>
      <c r="S450" s="119"/>
      <c r="T450" s="119"/>
      <c r="U450" s="119"/>
      <c r="V450" s="119"/>
      <c r="W450" s="119"/>
      <c r="X450" s="1"/>
      <c r="BB450" s="2" t="e">
        <v>#N/A</v>
      </c>
    </row>
    <row r="451" spans="1:54" ht="31.4" customHeight="1" x14ac:dyDescent="0.35">
      <c r="A451" s="118">
        <v>450</v>
      </c>
      <c r="B451" s="119"/>
      <c r="C451" s="119"/>
      <c r="D451" s="120"/>
      <c r="E451" s="121" t="str">
        <f>IF($D451="","",WORKDAY($D451,1,$Y$33:$Y$47))</f>
        <v/>
      </c>
      <c r="F451" s="121" t="str">
        <f>IF($D451="","",WORKDAY($D451,10,$Y$33:$Y$47))</f>
        <v/>
      </c>
      <c r="G451" s="121" t="str">
        <f>IF($D451="","",WORKDAY($D451,20,$Y$33:$Y$47))</f>
        <v/>
      </c>
      <c r="H451" s="120" t="str">
        <f t="shared" si="15"/>
        <v/>
      </c>
      <c r="I451" s="120"/>
      <c r="J451" s="120"/>
      <c r="K451" s="120"/>
      <c r="L451" s="122"/>
      <c r="M451" s="123"/>
      <c r="N451" s="124"/>
      <c r="O451" s="122"/>
      <c r="P451" s="122"/>
      <c r="Q451" s="122" t="s">
        <v>51</v>
      </c>
      <c r="R451" s="122"/>
      <c r="S451" s="119"/>
      <c r="T451" s="119"/>
      <c r="U451" s="119"/>
      <c r="V451" s="119"/>
      <c r="W451" s="119"/>
      <c r="X451" s="1"/>
      <c r="BB451" s="2" t="e">
        <v>#N/A</v>
      </c>
    </row>
    <row r="452" spans="1:54" ht="31.4" customHeight="1" x14ac:dyDescent="0.35">
      <c r="A452" s="118">
        <v>451</v>
      </c>
      <c r="B452" s="119"/>
      <c r="C452" s="119"/>
      <c r="D452" s="120"/>
      <c r="E452" s="121" t="str">
        <f>IF($D452="","",WORKDAY($D452,1,$Y$33:$Y$47))</f>
        <v/>
      </c>
      <c r="F452" s="121" t="str">
        <f>IF($D452="","",WORKDAY($D452,10,$Y$33:$Y$47))</f>
        <v/>
      </c>
      <c r="G452" s="121" t="str">
        <f>IF($D452="","",WORKDAY($D452,20,$Y$33:$Y$47))</f>
        <v/>
      </c>
      <c r="H452" s="120" t="str">
        <f t="shared" si="15"/>
        <v/>
      </c>
      <c r="I452" s="120"/>
      <c r="J452" s="120"/>
      <c r="K452" s="120"/>
      <c r="L452" s="122"/>
      <c r="M452" s="123"/>
      <c r="N452" s="124"/>
      <c r="O452" s="122"/>
      <c r="P452" s="122"/>
      <c r="Q452" s="122" t="s">
        <v>51</v>
      </c>
      <c r="R452" s="122"/>
      <c r="S452" s="119"/>
      <c r="T452" s="119"/>
      <c r="U452" s="119"/>
      <c r="V452" s="119"/>
      <c r="W452" s="119"/>
      <c r="X452" s="1"/>
      <c r="BB452" s="2" t="e">
        <v>#N/A</v>
      </c>
    </row>
    <row r="453" spans="1:54" ht="31.4" customHeight="1" x14ac:dyDescent="0.35">
      <c r="A453" s="118">
        <v>452</v>
      </c>
      <c r="B453" s="119"/>
      <c r="C453" s="119"/>
      <c r="D453" s="120"/>
      <c r="E453" s="121" t="str">
        <f>IF($D453="","",WORKDAY($D453,1,$Y$33:$Y$47))</f>
        <v/>
      </c>
      <c r="F453" s="121" t="str">
        <f>IF($D453="","",WORKDAY($D453,10,$Y$33:$Y$47))</f>
        <v/>
      </c>
      <c r="G453" s="121" t="str">
        <f>IF($D453="","",WORKDAY($D453,20,$Y$33:$Y$47))</f>
        <v/>
      </c>
      <c r="H453" s="120" t="str">
        <f t="shared" si="15"/>
        <v/>
      </c>
      <c r="I453" s="120"/>
      <c r="J453" s="120"/>
      <c r="K453" s="120"/>
      <c r="L453" s="122"/>
      <c r="M453" s="123"/>
      <c r="N453" s="124"/>
      <c r="O453" s="122"/>
      <c r="P453" s="122"/>
      <c r="Q453" s="122" t="s">
        <v>51</v>
      </c>
      <c r="R453" s="122"/>
      <c r="S453" s="119"/>
      <c r="T453" s="119"/>
      <c r="U453" s="119"/>
      <c r="V453" s="119"/>
      <c r="W453" s="119"/>
      <c r="X453" s="1"/>
      <c r="BB453" s="2" t="e">
        <v>#N/A</v>
      </c>
    </row>
    <row r="454" spans="1:54" ht="31.4" customHeight="1" x14ac:dyDescent="0.35">
      <c r="A454" s="118">
        <v>453</v>
      </c>
      <c r="B454" s="119"/>
      <c r="C454" s="145"/>
      <c r="D454" s="120"/>
      <c r="E454" s="121" t="str">
        <f>IF($D454="","",WORKDAY($D454,1,$Y$33:$Y$47))</f>
        <v/>
      </c>
      <c r="F454" s="121" t="str">
        <f>IF($D454="","",WORKDAY($D454,10,$Y$33:$Y$47))</f>
        <v/>
      </c>
      <c r="G454" s="121" t="str">
        <f>IF($D454="","",WORKDAY($D454,20,$Y$33:$Y$47))</f>
        <v/>
      </c>
      <c r="H454" s="120" t="str">
        <f t="shared" si="15"/>
        <v/>
      </c>
      <c r="I454" s="120"/>
      <c r="J454" s="120"/>
      <c r="K454" s="120"/>
      <c r="L454" s="122"/>
      <c r="M454" s="123"/>
      <c r="N454" s="124"/>
      <c r="O454" s="122"/>
      <c r="P454" s="122"/>
      <c r="Q454" s="122" t="s">
        <v>51</v>
      </c>
      <c r="R454" s="122"/>
      <c r="S454" s="119"/>
      <c r="T454" s="119"/>
      <c r="U454" s="119"/>
      <c r="V454" s="119"/>
      <c r="W454" s="119"/>
      <c r="X454" s="1"/>
      <c r="BB454" s="2" t="e">
        <v>#N/A</v>
      </c>
    </row>
    <row r="455" spans="1:54" ht="31.4" customHeight="1" x14ac:dyDescent="0.35">
      <c r="A455" s="118">
        <v>454</v>
      </c>
      <c r="B455" s="119"/>
      <c r="C455" s="119"/>
      <c r="D455" s="120"/>
      <c r="E455" s="121" t="str">
        <f>IF($D455="","",WORKDAY($D455,1,$Y$33:$Y$47))</f>
        <v/>
      </c>
      <c r="F455" s="121" t="str">
        <f>IF($D455="","",WORKDAY($D455,10,$Y$33:$Y$47))</f>
        <v/>
      </c>
      <c r="G455" s="121" t="str">
        <f>IF($D455="","",WORKDAY($D455,20,$Y$33:$Y$47))</f>
        <v/>
      </c>
      <c r="H455" s="120" t="str">
        <f t="shared" si="15"/>
        <v/>
      </c>
      <c r="I455" s="120"/>
      <c r="J455" s="120"/>
      <c r="K455" s="120"/>
      <c r="L455" s="122"/>
      <c r="M455" s="123"/>
      <c r="N455" s="124"/>
      <c r="O455" s="122"/>
      <c r="P455" s="122"/>
      <c r="Q455" s="122" t="s">
        <v>51</v>
      </c>
      <c r="R455" s="122"/>
      <c r="S455" s="119"/>
      <c r="T455" s="119"/>
      <c r="U455" s="119"/>
      <c r="V455" s="119"/>
      <c r="W455" s="119"/>
      <c r="X455" s="1"/>
      <c r="BB455" s="2" t="e">
        <v>#N/A</v>
      </c>
    </row>
    <row r="456" spans="1:54" ht="31.4" customHeight="1" x14ac:dyDescent="0.35">
      <c r="A456" s="118">
        <v>455</v>
      </c>
      <c r="B456" s="119"/>
      <c r="C456" s="119"/>
      <c r="D456" s="120"/>
      <c r="E456" s="121" t="str">
        <f>IF($D456="","",WORKDAY($D456,1,$Y$33:$Y$47))</f>
        <v/>
      </c>
      <c r="F456" s="121" t="str">
        <f>IF($D456="","",WORKDAY($D456,10,$Y$33:$Y$47))</f>
        <v/>
      </c>
      <c r="G456" s="121" t="str">
        <f>IF($D456="","",WORKDAY($D456,20,$Y$33:$Y$47))</f>
        <v/>
      </c>
      <c r="H456" s="120" t="str">
        <f t="shared" si="15"/>
        <v/>
      </c>
      <c r="I456" s="120"/>
      <c r="J456" s="120"/>
      <c r="K456" s="120"/>
      <c r="L456" s="122"/>
      <c r="M456" s="123"/>
      <c r="N456" s="124"/>
      <c r="O456" s="122"/>
      <c r="P456" s="122"/>
      <c r="Q456" s="122" t="s">
        <v>51</v>
      </c>
      <c r="R456" s="122"/>
      <c r="S456" s="119"/>
      <c r="T456" s="119"/>
      <c r="U456" s="119"/>
      <c r="V456" s="119"/>
      <c r="W456" s="119"/>
      <c r="X456" s="1"/>
      <c r="BB456" s="2" t="e">
        <v>#N/A</v>
      </c>
    </row>
    <row r="457" spans="1:54" ht="31.4" customHeight="1" x14ac:dyDescent="0.35">
      <c r="A457" s="118">
        <v>456</v>
      </c>
      <c r="B457" s="119"/>
      <c r="C457" s="119"/>
      <c r="D457" s="120"/>
      <c r="E457" s="121" t="str">
        <f>IF($D457="","",WORKDAY($D457,1,$Y$33:$Y$47))</f>
        <v/>
      </c>
      <c r="F457" s="121" t="str">
        <f>IF($D457="","",WORKDAY($D457,10,$Y$33:$Y$47))</f>
        <v/>
      </c>
      <c r="G457" s="121" t="str">
        <f>IF($D457="","",WORKDAY($D457,20,$Y$33:$Y$47))</f>
        <v/>
      </c>
      <c r="H457" s="120" t="str">
        <f t="shared" si="15"/>
        <v/>
      </c>
      <c r="I457" s="120"/>
      <c r="J457" s="120"/>
      <c r="K457" s="120"/>
      <c r="L457" s="122"/>
      <c r="M457" s="123"/>
      <c r="N457" s="124"/>
      <c r="O457" s="122"/>
      <c r="P457" s="122"/>
      <c r="Q457" s="122" t="s">
        <v>51</v>
      </c>
      <c r="R457" s="122"/>
      <c r="S457" s="119"/>
      <c r="T457" s="119"/>
      <c r="U457" s="119"/>
      <c r="V457" s="119"/>
      <c r="W457" s="119"/>
      <c r="X457" s="1"/>
      <c r="BB457" s="2" t="e">
        <v>#N/A</v>
      </c>
    </row>
    <row r="458" spans="1:54" ht="31.4" customHeight="1" x14ac:dyDescent="0.35">
      <c r="A458" s="118">
        <v>457</v>
      </c>
      <c r="B458" s="119"/>
      <c r="C458" s="119"/>
      <c r="D458" s="120"/>
      <c r="E458" s="121" t="str">
        <f>IF($D458="","",WORKDAY($D458,1,$Y$33:$Y$47))</f>
        <v/>
      </c>
      <c r="F458" s="121" t="str">
        <f>IF($D458="","",WORKDAY($D458,10,$Y$33:$Y$47))</f>
        <v/>
      </c>
      <c r="G458" s="121" t="str">
        <f>IF($D458="","",WORKDAY($D458,20,$Y$33:$Y$47))</f>
        <v/>
      </c>
      <c r="H458" s="120" t="str">
        <f t="shared" si="15"/>
        <v/>
      </c>
      <c r="I458" s="120"/>
      <c r="J458" s="120"/>
      <c r="K458" s="120"/>
      <c r="L458" s="122"/>
      <c r="M458" s="123"/>
      <c r="N458" s="124"/>
      <c r="O458" s="122"/>
      <c r="P458" s="122"/>
      <c r="Q458" s="122" t="s">
        <v>51</v>
      </c>
      <c r="R458" s="122"/>
      <c r="S458" s="119"/>
      <c r="T458" s="119"/>
      <c r="U458" s="119"/>
      <c r="V458" s="119"/>
      <c r="W458" s="119"/>
      <c r="X458" s="1"/>
      <c r="BB458" s="2" t="e">
        <v>#N/A</v>
      </c>
    </row>
    <row r="459" spans="1:54" ht="31.4" customHeight="1" x14ac:dyDescent="0.35">
      <c r="A459" s="118">
        <v>458</v>
      </c>
      <c r="B459" s="119"/>
      <c r="C459" s="119"/>
      <c r="D459" s="120"/>
      <c r="E459" s="121" t="str">
        <f>IF($D459="","",WORKDAY($D459,1,$Y$33:$Y$47))</f>
        <v/>
      </c>
      <c r="F459" s="121" t="str">
        <f>IF($D459="","",WORKDAY($D459,10,$Y$33:$Y$47))</f>
        <v/>
      </c>
      <c r="G459" s="121" t="str">
        <f>IF($D459="","",WORKDAY($D459,20,$Y$33:$Y$47))</f>
        <v/>
      </c>
      <c r="H459" s="120" t="str">
        <f t="shared" si="15"/>
        <v/>
      </c>
      <c r="I459" s="120"/>
      <c r="J459" s="120"/>
      <c r="K459" s="120"/>
      <c r="L459" s="122"/>
      <c r="M459" s="123"/>
      <c r="N459" s="124"/>
      <c r="O459" s="122"/>
      <c r="P459" s="122"/>
      <c r="Q459" s="122" t="s">
        <v>51</v>
      </c>
      <c r="R459" s="122"/>
      <c r="S459" s="119"/>
      <c r="T459" s="119"/>
      <c r="U459" s="119"/>
      <c r="V459" s="119"/>
      <c r="W459" s="119"/>
      <c r="X459" s="1"/>
      <c r="BB459" s="2" t="e">
        <v>#N/A</v>
      </c>
    </row>
    <row r="460" spans="1:54" ht="31.4" customHeight="1" x14ac:dyDescent="0.35">
      <c r="A460" s="118">
        <v>459</v>
      </c>
      <c r="B460" s="124"/>
      <c r="C460" s="119"/>
      <c r="D460" s="120"/>
      <c r="E460" s="121" t="str">
        <f>IF($D460="","",WORKDAY($D460,1,$Y$33:$Y$47))</f>
        <v/>
      </c>
      <c r="F460" s="121" t="str">
        <f>IF($D460="","",WORKDAY($D460,10,$Y$33:$Y$47))</f>
        <v/>
      </c>
      <c r="G460" s="121" t="str">
        <f>IF($D460="","",WORKDAY($D460,20,$Y$33:$Y$47))</f>
        <v/>
      </c>
      <c r="H460" s="120" t="str">
        <f t="shared" si="15"/>
        <v/>
      </c>
      <c r="I460" s="120"/>
      <c r="J460" s="120"/>
      <c r="K460" s="120"/>
      <c r="L460" s="122"/>
      <c r="M460" s="123"/>
      <c r="N460" s="124"/>
      <c r="O460" s="122"/>
      <c r="P460" s="122"/>
      <c r="Q460" s="122" t="s">
        <v>51</v>
      </c>
      <c r="R460" s="122"/>
      <c r="S460" s="119"/>
      <c r="T460" s="119"/>
      <c r="U460" s="119"/>
      <c r="V460" s="119"/>
      <c r="W460" s="119"/>
      <c r="X460" s="1"/>
      <c r="BB460" s="2" t="e">
        <v>#N/A</v>
      </c>
    </row>
    <row r="461" spans="1:54" ht="31.4" customHeight="1" x14ac:dyDescent="0.35">
      <c r="A461" s="118">
        <v>460</v>
      </c>
      <c r="B461" s="119"/>
      <c r="C461" s="119"/>
      <c r="D461" s="120"/>
      <c r="E461" s="121" t="str">
        <f>IF($D461="","",WORKDAY($D461,1,$Y$33:$Y$47))</f>
        <v/>
      </c>
      <c r="F461" s="121" t="str">
        <f>IF($D461="","",WORKDAY($D461,10,$Y$33:$Y$47))</f>
        <v/>
      </c>
      <c r="G461" s="121" t="str">
        <f>IF($D461="","",WORKDAY($D461,20,$Y$33:$Y$47))</f>
        <v/>
      </c>
      <c r="H461" s="120" t="str">
        <f t="shared" si="15"/>
        <v/>
      </c>
      <c r="I461" s="120"/>
      <c r="J461" s="120"/>
      <c r="K461" s="120"/>
      <c r="L461" s="122"/>
      <c r="M461" s="123"/>
      <c r="N461" s="124"/>
      <c r="O461" s="122"/>
      <c r="P461" s="122"/>
      <c r="Q461" s="122" t="s">
        <v>51</v>
      </c>
      <c r="R461" s="122"/>
      <c r="S461" s="119"/>
      <c r="T461" s="119"/>
      <c r="U461" s="119"/>
      <c r="V461" s="119"/>
      <c r="W461" s="119"/>
      <c r="X461" s="1"/>
      <c r="BB461" s="2" t="e">
        <v>#N/A</v>
      </c>
    </row>
    <row r="462" spans="1:54" ht="31.4" customHeight="1" x14ac:dyDescent="0.35">
      <c r="A462" s="118">
        <v>461</v>
      </c>
      <c r="B462" s="119"/>
      <c r="C462" s="119"/>
      <c r="D462" s="120"/>
      <c r="E462" s="121" t="str">
        <f>IF($D462="","",WORKDAY($D462,1,$Y$33:$Y$47))</f>
        <v/>
      </c>
      <c r="F462" s="121" t="str">
        <f>IF($D462="","",WORKDAY($D462,10,$Y$33:$Y$47))</f>
        <v/>
      </c>
      <c r="G462" s="121" t="str">
        <f>IF($D462="","",WORKDAY($D462,20,$Y$33:$Y$47))</f>
        <v/>
      </c>
      <c r="H462" s="120" t="str">
        <f t="shared" si="15"/>
        <v/>
      </c>
      <c r="I462" s="120"/>
      <c r="J462" s="120"/>
      <c r="K462" s="120"/>
      <c r="L462" s="122"/>
      <c r="M462" s="123"/>
      <c r="N462" s="124"/>
      <c r="O462" s="122"/>
      <c r="P462" s="122"/>
      <c r="Q462" s="122" t="s">
        <v>51</v>
      </c>
      <c r="R462" s="122"/>
      <c r="S462" s="119"/>
      <c r="T462" s="119"/>
      <c r="U462" s="119"/>
      <c r="V462" s="119"/>
      <c r="W462" s="119"/>
      <c r="X462" s="1"/>
      <c r="BB462" s="2" t="e">
        <v>#N/A</v>
      </c>
    </row>
    <row r="463" spans="1:54" ht="31.4" customHeight="1" x14ac:dyDescent="0.35">
      <c r="A463" s="118">
        <v>462</v>
      </c>
      <c r="B463" s="119"/>
      <c r="C463" s="119"/>
      <c r="D463" s="120"/>
      <c r="E463" s="121" t="str">
        <f>IF($D463="","",WORKDAY($D463,1,$Y$33:$Y$47))</f>
        <v/>
      </c>
      <c r="F463" s="121" t="str">
        <f>IF($D463="","",WORKDAY($D463,10,$Y$33:$Y$47))</f>
        <v/>
      </c>
      <c r="G463" s="121" t="str">
        <f>IF($D463="","",WORKDAY($D463,20,$Y$33:$Y$47))</f>
        <v/>
      </c>
      <c r="H463" s="120" t="str">
        <f t="shared" si="15"/>
        <v/>
      </c>
      <c r="I463" s="120"/>
      <c r="J463" s="120"/>
      <c r="K463" s="120"/>
      <c r="L463" s="122"/>
      <c r="M463" s="123"/>
      <c r="N463" s="124"/>
      <c r="O463" s="122"/>
      <c r="P463" s="122"/>
      <c r="Q463" s="122" t="s">
        <v>51</v>
      </c>
      <c r="R463" s="122"/>
      <c r="S463" s="119"/>
      <c r="T463" s="119"/>
      <c r="U463" s="119"/>
      <c r="V463" s="119"/>
      <c r="W463" s="119"/>
      <c r="X463" s="1"/>
      <c r="BB463" s="2" t="e">
        <v>#N/A</v>
      </c>
    </row>
    <row r="464" spans="1:54" ht="31.4" customHeight="1" x14ac:dyDescent="0.35">
      <c r="A464" s="118">
        <v>463</v>
      </c>
      <c r="B464" s="119"/>
      <c r="C464" s="119"/>
      <c r="D464" s="120"/>
      <c r="E464" s="121" t="str">
        <f>IF($D464="","",WORKDAY($D464,1,$Y$33:$Y$47))</f>
        <v/>
      </c>
      <c r="F464" s="121" t="str">
        <f>IF($D464="","",WORKDAY($D464,10,$Y$33:$Y$47))</f>
        <v/>
      </c>
      <c r="G464" s="121" t="str">
        <f>IF($D464="","",WORKDAY($D464,20,$Y$33:$Y$47))</f>
        <v/>
      </c>
      <c r="H464" s="120" t="str">
        <f t="shared" si="15"/>
        <v/>
      </c>
      <c r="I464" s="120"/>
      <c r="J464" s="120"/>
      <c r="K464" s="120"/>
      <c r="L464" s="122"/>
      <c r="M464" s="123"/>
      <c r="N464" s="124"/>
      <c r="O464" s="122"/>
      <c r="P464" s="122"/>
      <c r="Q464" s="122" t="s">
        <v>51</v>
      </c>
      <c r="R464" s="122"/>
      <c r="S464" s="119"/>
      <c r="T464" s="119"/>
      <c r="U464" s="119"/>
      <c r="V464" s="119"/>
      <c r="W464" s="119"/>
      <c r="X464" s="1"/>
      <c r="BB464" s="2" t="e">
        <v>#N/A</v>
      </c>
    </row>
    <row r="465" spans="1:54" ht="31.4" customHeight="1" x14ac:dyDescent="0.35">
      <c r="A465" s="118">
        <v>464</v>
      </c>
      <c r="B465" s="119"/>
      <c r="C465" s="119"/>
      <c r="D465" s="120"/>
      <c r="E465" s="121" t="str">
        <f>IF($D465="","",WORKDAY($D465,1,$Y$33:$Y$47))</f>
        <v/>
      </c>
      <c r="F465" s="121" t="str">
        <f>IF($D465="","",WORKDAY($D465,10,$Y$33:$Y$47))</f>
        <v/>
      </c>
      <c r="G465" s="121" t="str">
        <f>IF($D465="","",WORKDAY($D465,20,$Y$33:$Y$47))</f>
        <v/>
      </c>
      <c r="H465" s="120" t="str">
        <f t="shared" si="15"/>
        <v/>
      </c>
      <c r="I465" s="120"/>
      <c r="J465" s="120"/>
      <c r="K465" s="120"/>
      <c r="L465" s="122"/>
      <c r="M465" s="123"/>
      <c r="N465" s="124"/>
      <c r="O465" s="122"/>
      <c r="P465" s="122"/>
      <c r="Q465" s="122" t="s">
        <v>51</v>
      </c>
      <c r="R465" s="122"/>
      <c r="S465" s="119"/>
      <c r="T465" s="119"/>
      <c r="U465" s="119"/>
      <c r="V465" s="119"/>
      <c r="W465" s="119"/>
      <c r="X465" s="1"/>
      <c r="BB465" s="2" t="e">
        <v>#N/A</v>
      </c>
    </row>
    <row r="466" spans="1:54" ht="31.4" customHeight="1" x14ac:dyDescent="0.35">
      <c r="A466" s="118">
        <v>465</v>
      </c>
      <c r="B466" s="119"/>
      <c r="C466" s="119"/>
      <c r="D466" s="120"/>
      <c r="E466" s="121" t="str">
        <f>IF($D466="","",WORKDAY($D466,1,$Y$33:$Y$47))</f>
        <v/>
      </c>
      <c r="F466" s="121" t="str">
        <f>IF($D466="","",WORKDAY($D466,10,$Y$33:$Y$47))</f>
        <v/>
      </c>
      <c r="G466" s="121" t="str">
        <f>IF($D466="","",WORKDAY($D466,20,$Y$33:$Y$47))</f>
        <v/>
      </c>
      <c r="H466" s="120" t="str">
        <f t="shared" si="15"/>
        <v/>
      </c>
      <c r="I466" s="120"/>
      <c r="J466" s="120"/>
      <c r="K466" s="120"/>
      <c r="L466" s="122"/>
      <c r="M466" s="123"/>
      <c r="N466" s="124"/>
      <c r="O466" s="122"/>
      <c r="P466" s="122"/>
      <c r="Q466" s="122" t="s">
        <v>51</v>
      </c>
      <c r="R466" s="122"/>
      <c r="S466" s="119"/>
      <c r="T466" s="119"/>
      <c r="U466" s="119"/>
      <c r="V466" s="119"/>
      <c r="W466" s="119"/>
      <c r="X466" s="1"/>
      <c r="BB466" s="2" t="e">
        <v>#N/A</v>
      </c>
    </row>
    <row r="467" spans="1:54" ht="31.4" customHeight="1" x14ac:dyDescent="0.35">
      <c r="A467" s="118">
        <v>466</v>
      </c>
      <c r="B467" s="119"/>
      <c r="C467" s="119"/>
      <c r="D467" s="120"/>
      <c r="E467" s="121" t="str">
        <f>IF($D467="","",WORKDAY($D467,1,$Y$33:$Y$47))</f>
        <v/>
      </c>
      <c r="F467" s="121" t="str">
        <f>IF($D467="","",WORKDAY($D467,10,$Y$33:$Y$47))</f>
        <v/>
      </c>
      <c r="G467" s="121" t="str">
        <f>IF($D467="","",WORKDAY($D467,20,$Y$33:$Y$47))</f>
        <v/>
      </c>
      <c r="H467" s="120" t="str">
        <f t="shared" si="15"/>
        <v/>
      </c>
      <c r="I467" s="120"/>
      <c r="J467" s="120"/>
      <c r="K467" s="120"/>
      <c r="L467" s="122"/>
      <c r="M467" s="123"/>
      <c r="N467" s="124"/>
      <c r="O467" s="122"/>
      <c r="P467" s="122"/>
      <c r="Q467" s="122" t="s">
        <v>51</v>
      </c>
      <c r="R467" s="122"/>
      <c r="S467" s="119"/>
      <c r="T467" s="119"/>
      <c r="U467" s="119"/>
      <c r="V467" s="119"/>
      <c r="W467" s="119"/>
      <c r="X467" s="1"/>
      <c r="BB467" s="2" t="e">
        <v>#N/A</v>
      </c>
    </row>
    <row r="468" spans="1:54" ht="31.4" customHeight="1" x14ac:dyDescent="0.35">
      <c r="A468" s="118">
        <v>467</v>
      </c>
      <c r="B468" s="119"/>
      <c r="C468" s="119"/>
      <c r="D468" s="120"/>
      <c r="E468" s="121" t="str">
        <f>IF($D468="","",WORKDAY($D468,1,$Y$33:$Y$47))</f>
        <v/>
      </c>
      <c r="F468" s="121" t="str">
        <f>IF($D468="","",WORKDAY($D468,10,$Y$33:$Y$47))</f>
        <v/>
      </c>
      <c r="G468" s="121" t="str">
        <f>IF($D468="","",WORKDAY($D468,20,$Y$33:$Y$47))</f>
        <v/>
      </c>
      <c r="H468" s="120" t="str">
        <f t="shared" si="15"/>
        <v/>
      </c>
      <c r="I468" s="120"/>
      <c r="J468" s="120"/>
      <c r="K468" s="120"/>
      <c r="L468" s="122"/>
      <c r="M468" s="123"/>
      <c r="N468" s="124"/>
      <c r="O468" s="122"/>
      <c r="P468" s="122"/>
      <c r="Q468" s="122" t="s">
        <v>51</v>
      </c>
      <c r="R468" s="122"/>
      <c r="S468" s="119"/>
      <c r="T468" s="119"/>
      <c r="U468" s="119"/>
      <c r="V468" s="119"/>
      <c r="W468" s="119"/>
      <c r="X468" s="1"/>
      <c r="BB468" s="2" t="e">
        <v>#N/A</v>
      </c>
    </row>
    <row r="469" spans="1:54" ht="31.4" customHeight="1" x14ac:dyDescent="0.35">
      <c r="A469" s="118">
        <v>468</v>
      </c>
      <c r="B469" s="119"/>
      <c r="C469" s="119"/>
      <c r="D469" s="120"/>
      <c r="E469" s="121" t="str">
        <f>IF($D469="","",WORKDAY($D469,1,$Y$33:$Y$47))</f>
        <v/>
      </c>
      <c r="F469" s="121" t="str">
        <f>IF($D469="","",WORKDAY($D469,10,$Y$33:$Y$47))</f>
        <v/>
      </c>
      <c r="G469" s="121" t="str">
        <f>IF($D469="","",WORKDAY($D469,20,$Y$33:$Y$47))</f>
        <v/>
      </c>
      <c r="H469" s="120" t="str">
        <f t="shared" si="15"/>
        <v/>
      </c>
      <c r="I469" s="120"/>
      <c r="J469" s="120"/>
      <c r="K469" s="120"/>
      <c r="L469" s="122"/>
      <c r="M469" s="123"/>
      <c r="N469" s="124"/>
      <c r="O469" s="122"/>
      <c r="P469" s="122"/>
      <c r="Q469" s="122" t="s">
        <v>51</v>
      </c>
      <c r="R469" s="122"/>
      <c r="S469" s="119"/>
      <c r="T469" s="119"/>
      <c r="U469" s="119"/>
      <c r="V469" s="119"/>
      <c r="W469" s="119"/>
      <c r="X469" s="1"/>
      <c r="BB469" s="2" t="e">
        <v>#N/A</v>
      </c>
    </row>
    <row r="470" spans="1:54" ht="31.4" customHeight="1" x14ac:dyDescent="0.35">
      <c r="A470" s="118">
        <v>469</v>
      </c>
      <c r="B470" s="119"/>
      <c r="C470" s="119"/>
      <c r="D470" s="120"/>
      <c r="E470" s="121" t="str">
        <f>IF($D470="","",WORKDAY($D470,1,$Y$33:$Y$47))</f>
        <v/>
      </c>
      <c r="F470" s="121" t="str">
        <f>IF($D470="","",WORKDAY($D470,10,$Y$33:$Y$47))</f>
        <v/>
      </c>
      <c r="G470" s="121" t="str">
        <f>IF($D470="","",WORKDAY($D470,20,$Y$33:$Y$47))</f>
        <v/>
      </c>
      <c r="H470" s="120" t="str">
        <f t="shared" si="15"/>
        <v/>
      </c>
      <c r="I470" s="120"/>
      <c r="J470" s="120"/>
      <c r="K470" s="120"/>
      <c r="L470" s="122"/>
      <c r="M470" s="123"/>
      <c r="N470" s="124"/>
      <c r="O470" s="122"/>
      <c r="P470" s="122"/>
      <c r="Q470" s="122" t="s">
        <v>51</v>
      </c>
      <c r="R470" s="122"/>
      <c r="S470" s="119"/>
      <c r="T470" s="119"/>
      <c r="U470" s="119"/>
      <c r="V470" s="119"/>
      <c r="W470" s="119"/>
      <c r="X470" s="1"/>
      <c r="BB470" s="2" t="e">
        <v>#N/A</v>
      </c>
    </row>
    <row r="471" spans="1:54" ht="31.4" customHeight="1" x14ac:dyDescent="0.35">
      <c r="A471" s="118">
        <v>470</v>
      </c>
      <c r="B471" s="119"/>
      <c r="C471" s="119"/>
      <c r="D471" s="120"/>
      <c r="E471" s="121" t="str">
        <f>IF($D471="","",WORKDAY($D471,1,$Y$33:$Y$47))</f>
        <v/>
      </c>
      <c r="F471" s="121" t="str">
        <f>IF($D471="","",WORKDAY($D471,10,$Y$33:$Y$47))</f>
        <v/>
      </c>
      <c r="G471" s="121" t="str">
        <f>IF($D471="","",WORKDAY($D471,20,$Y$33:$Y$47))</f>
        <v/>
      </c>
      <c r="H471" s="120" t="str">
        <f t="shared" si="15"/>
        <v/>
      </c>
      <c r="I471" s="120"/>
      <c r="J471" s="120"/>
      <c r="K471" s="120"/>
      <c r="L471" s="122"/>
      <c r="M471" s="123"/>
      <c r="N471" s="124"/>
      <c r="O471" s="122"/>
      <c r="P471" s="122"/>
      <c r="Q471" s="122" t="s">
        <v>51</v>
      </c>
      <c r="R471" s="122"/>
      <c r="S471" s="119"/>
      <c r="T471" s="119"/>
      <c r="U471" s="119"/>
      <c r="V471" s="119"/>
      <c r="W471" s="119"/>
      <c r="X471" s="1"/>
      <c r="BB471" s="2" t="e">
        <v>#N/A</v>
      </c>
    </row>
    <row r="472" spans="1:54" ht="31.4" customHeight="1" x14ac:dyDescent="0.35">
      <c r="A472" s="118">
        <v>471</v>
      </c>
      <c r="B472" s="119"/>
      <c r="C472" s="119"/>
      <c r="D472" s="120"/>
      <c r="E472" s="121" t="str">
        <f>IF($D472="","",WORKDAY($D472,1,$Y$33:$Y$47))</f>
        <v/>
      </c>
      <c r="F472" s="121" t="str">
        <f>IF($D472="","",WORKDAY($D472,10,$Y$33:$Y$47))</f>
        <v/>
      </c>
      <c r="G472" s="121" t="str">
        <f>IF($D472="","",WORKDAY($D472,20,$Y$33:$Y$47))</f>
        <v/>
      </c>
      <c r="H472" s="120" t="str">
        <f t="shared" si="15"/>
        <v/>
      </c>
      <c r="I472" s="120"/>
      <c r="J472" s="120"/>
      <c r="K472" s="120"/>
      <c r="L472" s="122"/>
      <c r="M472" s="123"/>
      <c r="N472" s="124"/>
      <c r="O472" s="122"/>
      <c r="P472" s="122"/>
      <c r="Q472" s="122" t="s">
        <v>51</v>
      </c>
      <c r="R472" s="122"/>
      <c r="S472" s="119"/>
      <c r="T472" s="119"/>
      <c r="U472" s="119"/>
      <c r="V472" s="119"/>
      <c r="W472" s="119"/>
      <c r="X472" s="1"/>
      <c r="BB472" s="2" t="e">
        <v>#N/A</v>
      </c>
    </row>
    <row r="473" spans="1:54" ht="31.4" customHeight="1" x14ac:dyDescent="0.35">
      <c r="A473" s="118">
        <v>472</v>
      </c>
      <c r="B473" s="119"/>
      <c r="C473" s="119"/>
      <c r="D473" s="120"/>
      <c r="E473" s="121" t="str">
        <f>IF($D473="","",WORKDAY($D473,1,$Y$33:$Y$47))</f>
        <v/>
      </c>
      <c r="F473" s="121" t="str">
        <f>IF($D473="","",WORKDAY($D473,10,$Y$33:$Y$47))</f>
        <v/>
      </c>
      <c r="G473" s="121" t="str">
        <f>IF($D473="","",WORKDAY($D473,20,$Y$33:$Y$47))</f>
        <v/>
      </c>
      <c r="H473" s="120" t="str">
        <f t="shared" si="15"/>
        <v/>
      </c>
      <c r="I473" s="120"/>
      <c r="J473" s="120"/>
      <c r="K473" s="120"/>
      <c r="L473" s="122"/>
      <c r="M473" s="123"/>
      <c r="N473" s="124"/>
      <c r="O473" s="122"/>
      <c r="P473" s="122"/>
      <c r="Q473" s="122" t="s">
        <v>51</v>
      </c>
      <c r="R473" s="122"/>
      <c r="S473" s="119"/>
      <c r="T473" s="119"/>
      <c r="U473" s="119"/>
      <c r="V473" s="119"/>
      <c r="W473" s="119"/>
      <c r="X473" s="1"/>
      <c r="BB473" s="2" t="e">
        <v>#N/A</v>
      </c>
    </row>
    <row r="474" spans="1:54" ht="31.4" customHeight="1" x14ac:dyDescent="0.35">
      <c r="A474" s="118">
        <v>473</v>
      </c>
      <c r="B474" s="119"/>
      <c r="C474" s="119"/>
      <c r="D474" s="120"/>
      <c r="E474" s="121" t="str">
        <f>IF($D474="","",WORKDAY($D474,1,$Y$33:$Y$47))</f>
        <v/>
      </c>
      <c r="F474" s="121" t="str">
        <f>IF($D474="","",WORKDAY($D474,10,$Y$33:$Y$47))</f>
        <v/>
      </c>
      <c r="G474" s="121" t="str">
        <f>IF($D474="","",WORKDAY($D474,20,$Y$33:$Y$47))</f>
        <v/>
      </c>
      <c r="H474" s="120" t="str">
        <f t="shared" si="15"/>
        <v/>
      </c>
      <c r="I474" s="120"/>
      <c r="J474" s="120"/>
      <c r="K474" s="120"/>
      <c r="L474" s="122"/>
      <c r="M474" s="123"/>
      <c r="N474" s="124"/>
      <c r="O474" s="122"/>
      <c r="P474" s="122"/>
      <c r="Q474" s="122" t="s">
        <v>51</v>
      </c>
      <c r="R474" s="122"/>
      <c r="S474" s="119"/>
      <c r="T474" s="119"/>
      <c r="U474" s="119"/>
      <c r="V474" s="119"/>
      <c r="W474" s="119"/>
      <c r="X474" s="1"/>
      <c r="BB474" s="2" t="e">
        <v>#N/A</v>
      </c>
    </row>
    <row r="475" spans="1:54" ht="31.4" customHeight="1" x14ac:dyDescent="0.35">
      <c r="A475" s="118">
        <v>474</v>
      </c>
      <c r="B475" s="119"/>
      <c r="C475" s="119"/>
      <c r="D475" s="120"/>
      <c r="E475" s="121" t="str">
        <f>IF($D475="","",WORKDAY($D475,1,$Y$33:$Y$47))</f>
        <v/>
      </c>
      <c r="F475" s="121" t="str">
        <f>IF($D475="","",WORKDAY($D475,10,$Y$33:$Y$47))</f>
        <v/>
      </c>
      <c r="G475" s="121" t="str">
        <f>IF($D475="","",WORKDAY($D475,20,$Y$33:$Y$47))</f>
        <v/>
      </c>
      <c r="H475" s="120" t="str">
        <f t="shared" si="15"/>
        <v/>
      </c>
      <c r="I475" s="120"/>
      <c r="J475" s="120"/>
      <c r="K475" s="120"/>
      <c r="L475" s="122"/>
      <c r="M475" s="123"/>
      <c r="N475" s="124"/>
      <c r="O475" s="122"/>
      <c r="P475" s="122"/>
      <c r="Q475" s="122" t="s">
        <v>51</v>
      </c>
      <c r="R475" s="122"/>
      <c r="S475" s="119"/>
      <c r="T475" s="119"/>
      <c r="U475" s="119"/>
      <c r="V475" s="119"/>
      <c r="W475" s="119"/>
      <c r="X475" s="1"/>
      <c r="BB475" s="2" t="e">
        <v>#N/A</v>
      </c>
    </row>
    <row r="476" spans="1:54" ht="31.4" customHeight="1" x14ac:dyDescent="0.35">
      <c r="A476" s="118">
        <v>475</v>
      </c>
      <c r="B476" s="119"/>
      <c r="C476" s="119"/>
      <c r="D476" s="120"/>
      <c r="E476" s="121" t="str">
        <f>IF($D476="","",WORKDAY($D476,1,$Y$33:$Y$47))</f>
        <v/>
      </c>
      <c r="F476" s="121" t="str">
        <f>IF($D476="","",WORKDAY($D476,10,$Y$33:$Y$47))</f>
        <v/>
      </c>
      <c r="G476" s="121" t="str">
        <f>IF($D476="","",WORKDAY($D476,20,$Y$33:$Y$47))</f>
        <v/>
      </c>
      <c r="H476" s="120" t="str">
        <f t="shared" si="15"/>
        <v/>
      </c>
      <c r="I476" s="120"/>
      <c r="J476" s="120"/>
      <c r="K476" s="120"/>
      <c r="L476" s="122"/>
      <c r="M476" s="123"/>
      <c r="N476" s="124"/>
      <c r="O476" s="122"/>
      <c r="P476" s="122"/>
      <c r="Q476" s="122" t="s">
        <v>51</v>
      </c>
      <c r="R476" s="122"/>
      <c r="S476" s="119"/>
      <c r="T476" s="119"/>
      <c r="U476" s="119"/>
      <c r="V476" s="119"/>
      <c r="W476" s="119"/>
      <c r="X476" s="1"/>
      <c r="BB476" s="2" t="e">
        <v>#N/A</v>
      </c>
    </row>
    <row r="477" spans="1:54" ht="31.4" customHeight="1" x14ac:dyDescent="0.35">
      <c r="A477" s="118">
        <v>476</v>
      </c>
      <c r="B477" s="119"/>
      <c r="C477" s="119"/>
      <c r="D477" s="120"/>
      <c r="E477" s="121" t="str">
        <f>IF($D477="","",WORKDAY($D477,1,$Y$33:$Y$47))</f>
        <v/>
      </c>
      <c r="F477" s="121" t="str">
        <f>IF($D477="","",WORKDAY($D477,10,$Y$33:$Y$47))</f>
        <v/>
      </c>
      <c r="G477" s="121" t="str">
        <f>IF($D477="","",WORKDAY($D477,20,$Y$33:$Y$47))</f>
        <v/>
      </c>
      <c r="H477" s="120" t="str">
        <f t="shared" si="15"/>
        <v/>
      </c>
      <c r="I477" s="120"/>
      <c r="J477" s="120"/>
      <c r="K477" s="120"/>
      <c r="L477" s="122"/>
      <c r="M477" s="123"/>
      <c r="N477" s="124"/>
      <c r="O477" s="122"/>
      <c r="P477" s="122"/>
      <c r="Q477" s="122" t="s">
        <v>51</v>
      </c>
      <c r="R477" s="122"/>
      <c r="S477" s="119"/>
      <c r="T477" s="119"/>
      <c r="U477" s="119"/>
      <c r="V477" s="119"/>
      <c r="W477" s="119"/>
      <c r="X477" s="1"/>
      <c r="BB477" s="2" t="e">
        <v>#N/A</v>
      </c>
    </row>
    <row r="478" spans="1:54" ht="31.4" customHeight="1" x14ac:dyDescent="0.35">
      <c r="A478" s="118">
        <v>477</v>
      </c>
      <c r="B478" s="119"/>
      <c r="C478" s="119"/>
      <c r="D478" s="120"/>
      <c r="E478" s="121" t="str">
        <f>IF($D478="","",WORKDAY($D478,1,$Y$33:$Y$47))</f>
        <v/>
      </c>
      <c r="F478" s="121" t="str">
        <f>IF($D478="","",WORKDAY($D478,10,$Y$33:$Y$47))</f>
        <v/>
      </c>
      <c r="G478" s="121" t="str">
        <f>IF($D478="","",WORKDAY($D478,20,$Y$33:$Y$47))</f>
        <v/>
      </c>
      <c r="H478" s="120" t="str">
        <f t="shared" si="15"/>
        <v/>
      </c>
      <c r="I478" s="120"/>
      <c r="J478" s="120"/>
      <c r="K478" s="120"/>
      <c r="L478" s="122"/>
      <c r="M478" s="123"/>
      <c r="N478" s="124"/>
      <c r="O478" s="122"/>
      <c r="P478" s="122"/>
      <c r="Q478" s="122" t="s">
        <v>51</v>
      </c>
      <c r="R478" s="122"/>
      <c r="S478" s="119"/>
      <c r="T478" s="119"/>
      <c r="U478" s="119"/>
      <c r="V478" s="119"/>
      <c r="W478" s="119"/>
      <c r="X478" s="1"/>
      <c r="BB478" s="2" t="e">
        <v>#N/A</v>
      </c>
    </row>
    <row r="479" spans="1:54" ht="31.4" customHeight="1" x14ac:dyDescent="0.35">
      <c r="A479" s="118">
        <v>478</v>
      </c>
      <c r="B479" s="119"/>
      <c r="C479" s="119"/>
      <c r="D479" s="120"/>
      <c r="E479" s="121" t="str">
        <f>IF($D479="","",WORKDAY($D479,1,$Y$33:$Y$47))</f>
        <v/>
      </c>
      <c r="F479" s="121" t="str">
        <f>IF($D479="","",WORKDAY($D479,10,$Y$33:$Y$47))</f>
        <v/>
      </c>
      <c r="G479" s="121" t="str">
        <f>IF($D479="","",WORKDAY($D479,20,$Y$33:$Y$47))</f>
        <v/>
      </c>
      <c r="H479" s="120" t="str">
        <f t="shared" si="15"/>
        <v/>
      </c>
      <c r="I479" s="120"/>
      <c r="J479" s="120"/>
      <c r="K479" s="120"/>
      <c r="L479" s="122"/>
      <c r="M479" s="123"/>
      <c r="N479" s="124"/>
      <c r="O479" s="122"/>
      <c r="P479" s="122"/>
      <c r="Q479" s="122" t="s">
        <v>51</v>
      </c>
      <c r="R479" s="122"/>
      <c r="S479" s="119"/>
      <c r="T479" s="119"/>
      <c r="U479" s="119"/>
      <c r="V479" s="119"/>
      <c r="W479" s="119"/>
      <c r="X479" s="1"/>
      <c r="BB479" s="2" t="e">
        <v>#N/A</v>
      </c>
    </row>
    <row r="480" spans="1:54" ht="31.4" customHeight="1" x14ac:dyDescent="0.35">
      <c r="A480" s="118">
        <v>479</v>
      </c>
      <c r="B480" s="119"/>
      <c r="C480" s="119"/>
      <c r="D480" s="120"/>
      <c r="E480" s="121" t="str">
        <f>IF($D480="","",WORKDAY($D480,1,$Y$33:$Y$47))</f>
        <v/>
      </c>
      <c r="F480" s="121" t="str">
        <f>IF($D480="","",WORKDAY($D480,10,$Y$33:$Y$47))</f>
        <v/>
      </c>
      <c r="G480" s="121" t="str">
        <f>IF($D480="","",WORKDAY($D480,20,$Y$33:$Y$47))</f>
        <v/>
      </c>
      <c r="H480" s="120" t="str">
        <f t="shared" si="15"/>
        <v/>
      </c>
      <c r="I480" s="120"/>
      <c r="J480" s="120"/>
      <c r="K480" s="120"/>
      <c r="L480" s="122"/>
      <c r="M480" s="123"/>
      <c r="N480" s="124"/>
      <c r="O480" s="122"/>
      <c r="P480" s="122"/>
      <c r="Q480" s="122" t="s">
        <v>51</v>
      </c>
      <c r="R480" s="122"/>
      <c r="S480" s="119"/>
      <c r="T480" s="119"/>
      <c r="U480" s="119"/>
      <c r="V480" s="119"/>
      <c r="W480" s="119"/>
      <c r="X480" s="1"/>
      <c r="BB480" s="2" t="e">
        <v>#N/A</v>
      </c>
    </row>
    <row r="481" spans="1:54" ht="31.4" customHeight="1" x14ac:dyDescent="0.35">
      <c r="A481" s="118">
        <v>480</v>
      </c>
      <c r="B481" s="119"/>
      <c r="C481" s="119"/>
      <c r="D481" s="120"/>
      <c r="E481" s="121" t="str">
        <f>IF($D481="","",WORKDAY($D481,1,$Y$33:$Y$47))</f>
        <v/>
      </c>
      <c r="F481" s="121" t="str">
        <f>IF($D481="","",WORKDAY($D481,10,$Y$33:$Y$47))</f>
        <v/>
      </c>
      <c r="G481" s="121" t="str">
        <f>IF($D481="","",WORKDAY($D481,20,$Y$33:$Y$47))</f>
        <v/>
      </c>
      <c r="H481" s="120" t="str">
        <f t="shared" si="15"/>
        <v/>
      </c>
      <c r="I481" s="120"/>
      <c r="J481" s="120"/>
      <c r="K481" s="120"/>
      <c r="L481" s="122"/>
      <c r="M481" s="123"/>
      <c r="N481" s="124"/>
      <c r="O481" s="122"/>
      <c r="P481" s="122"/>
      <c r="Q481" s="122" t="s">
        <v>51</v>
      </c>
      <c r="R481" s="122"/>
      <c r="S481" s="119"/>
      <c r="T481" s="119"/>
      <c r="U481" s="119"/>
      <c r="V481" s="119"/>
      <c r="W481" s="119"/>
      <c r="X481" s="1"/>
      <c r="BB481" s="2" t="e">
        <v>#N/A</v>
      </c>
    </row>
    <row r="482" spans="1:54" ht="31.4" customHeight="1" x14ac:dyDescent="0.35">
      <c r="A482" s="118">
        <v>481</v>
      </c>
      <c r="B482" s="119"/>
      <c r="C482" s="119"/>
      <c r="D482" s="120"/>
      <c r="E482" s="121" t="str">
        <f>IF($D482="","",WORKDAY($D482,1,$Y$33:$Y$47))</f>
        <v/>
      </c>
      <c r="F482" s="121" t="str">
        <f>IF($D482="","",WORKDAY($D482,10,$Y$33:$Y$47))</f>
        <v/>
      </c>
      <c r="G482" s="121" t="str">
        <f>IF($D482="","",WORKDAY($D482,20,$Y$33:$Y$47))</f>
        <v/>
      </c>
      <c r="H482" s="120" t="str">
        <f t="shared" si="15"/>
        <v/>
      </c>
      <c r="I482" s="120"/>
      <c r="J482" s="120"/>
      <c r="K482" s="120"/>
      <c r="L482" s="122"/>
      <c r="M482" s="123"/>
      <c r="N482" s="124"/>
      <c r="O482" s="122"/>
      <c r="P482" s="122"/>
      <c r="Q482" s="122" t="s">
        <v>51</v>
      </c>
      <c r="R482" s="122"/>
      <c r="S482" s="119"/>
      <c r="T482" s="119"/>
      <c r="U482" s="119"/>
      <c r="V482" s="119"/>
      <c r="W482" s="119"/>
      <c r="X482" s="1"/>
      <c r="BB482" s="2" t="e">
        <v>#N/A</v>
      </c>
    </row>
    <row r="483" spans="1:54" ht="31.4" customHeight="1" x14ac:dyDescent="0.35">
      <c r="A483" s="118">
        <v>482</v>
      </c>
      <c r="B483" s="119"/>
      <c r="C483" s="119"/>
      <c r="D483" s="120"/>
      <c r="E483" s="121" t="str">
        <f>IF($D483="","",WORKDAY($D483,1,$Y$33:$Y$47))</f>
        <v/>
      </c>
      <c r="F483" s="121" t="str">
        <f>IF($D483="","",WORKDAY($D483,10,$Y$33:$Y$47))</f>
        <v/>
      </c>
      <c r="G483" s="121" t="str">
        <f>IF($D483="","",WORKDAY($D483,20,$Y$33:$Y$47))</f>
        <v/>
      </c>
      <c r="H483" s="120" t="str">
        <f t="shared" si="15"/>
        <v/>
      </c>
      <c r="I483" s="120"/>
      <c r="J483" s="120"/>
      <c r="K483" s="120"/>
      <c r="L483" s="122"/>
      <c r="M483" s="123"/>
      <c r="N483" s="124"/>
      <c r="O483" s="122"/>
      <c r="P483" s="122"/>
      <c r="Q483" s="122" t="s">
        <v>51</v>
      </c>
      <c r="R483" s="122"/>
      <c r="S483" s="119"/>
      <c r="T483" s="119"/>
      <c r="U483" s="119"/>
      <c r="V483" s="119"/>
      <c r="W483" s="119"/>
      <c r="X483" s="1"/>
      <c r="BB483" s="2" t="e">
        <v>#N/A</v>
      </c>
    </row>
    <row r="484" spans="1:54" ht="31.4" customHeight="1" x14ac:dyDescent="0.35">
      <c r="A484" s="118">
        <v>483</v>
      </c>
      <c r="B484" s="119"/>
      <c r="C484" s="119"/>
      <c r="D484" s="120"/>
      <c r="E484" s="121" t="str">
        <f>IF($D484="","",WORKDAY($D484,1,$Y$33:$Y$47))</f>
        <v/>
      </c>
      <c r="F484" s="121" t="str">
        <f>IF($D484="","",WORKDAY($D484,10,$Y$33:$Y$47))</f>
        <v/>
      </c>
      <c r="G484" s="121" t="str">
        <f>IF($D484="","",WORKDAY($D484,20,$Y$33:$Y$47))</f>
        <v/>
      </c>
      <c r="H484" s="120" t="str">
        <f t="shared" si="15"/>
        <v/>
      </c>
      <c r="I484" s="120"/>
      <c r="J484" s="120"/>
      <c r="K484" s="120"/>
      <c r="L484" s="122"/>
      <c r="M484" s="123"/>
      <c r="N484" s="124"/>
      <c r="O484" s="122"/>
      <c r="P484" s="122"/>
      <c r="Q484" s="122" t="s">
        <v>51</v>
      </c>
      <c r="R484" s="122"/>
      <c r="S484" s="119"/>
      <c r="T484" s="119"/>
      <c r="U484" s="119"/>
      <c r="V484" s="119"/>
      <c r="W484" s="119"/>
      <c r="X484" s="1"/>
      <c r="BB484" s="2" t="e">
        <v>#N/A</v>
      </c>
    </row>
    <row r="485" spans="1:54" ht="31.4" customHeight="1" x14ac:dyDescent="0.35">
      <c r="A485" s="118">
        <v>484</v>
      </c>
      <c r="B485" s="119"/>
      <c r="C485" s="119"/>
      <c r="D485" s="120"/>
      <c r="E485" s="121" t="str">
        <f>IF($D485="","",WORKDAY($D485,1,$Y$33:$Y$47))</f>
        <v/>
      </c>
      <c r="F485" s="121" t="str">
        <f>IF($D485="","",WORKDAY($D485,10,$Y$33:$Y$47))</f>
        <v/>
      </c>
      <c r="G485" s="121" t="str">
        <f>IF($D485="","",WORKDAY($D485,20,$Y$33:$Y$47))</f>
        <v/>
      </c>
      <c r="H485" s="120" t="str">
        <f t="shared" si="15"/>
        <v/>
      </c>
      <c r="I485" s="120"/>
      <c r="J485" s="120"/>
      <c r="K485" s="120"/>
      <c r="L485" s="122"/>
      <c r="M485" s="123"/>
      <c r="N485" s="124"/>
      <c r="O485" s="122"/>
      <c r="P485" s="122"/>
      <c r="Q485" s="122" t="s">
        <v>51</v>
      </c>
      <c r="R485" s="122"/>
      <c r="S485" s="119"/>
      <c r="T485" s="119"/>
      <c r="U485" s="119"/>
      <c r="V485" s="119"/>
      <c r="W485" s="119"/>
      <c r="X485" s="1"/>
      <c r="BB485" s="2" t="e">
        <v>#N/A</v>
      </c>
    </row>
    <row r="486" spans="1:54" ht="31.4" customHeight="1" x14ac:dyDescent="0.35">
      <c r="A486" s="118">
        <v>485</v>
      </c>
      <c r="B486" s="119"/>
      <c r="C486" s="119"/>
      <c r="D486" s="120"/>
      <c r="E486" s="121" t="str">
        <f>IF($D486="","",WORKDAY($D486,1,$Y$33:$Y$47))</f>
        <v/>
      </c>
      <c r="F486" s="121" t="str">
        <f>IF($D486="","",WORKDAY($D486,10,$Y$33:$Y$47))</f>
        <v/>
      </c>
      <c r="G486" s="121" t="str">
        <f>IF($D486="","",WORKDAY($D486,20,$Y$33:$Y$47))</f>
        <v/>
      </c>
      <c r="H486" s="120" t="str">
        <f t="shared" si="15"/>
        <v/>
      </c>
      <c r="I486" s="120"/>
      <c r="J486" s="120"/>
      <c r="K486" s="120"/>
      <c r="L486" s="122"/>
      <c r="M486" s="123"/>
      <c r="N486" s="124"/>
      <c r="O486" s="122"/>
      <c r="P486" s="122"/>
      <c r="Q486" s="122" t="s">
        <v>51</v>
      </c>
      <c r="R486" s="122"/>
      <c r="S486" s="119"/>
      <c r="T486" s="119"/>
      <c r="U486" s="119"/>
      <c r="V486" s="119"/>
      <c r="W486" s="119"/>
      <c r="X486" s="1"/>
      <c r="BB486" s="2" t="e">
        <v>#N/A</v>
      </c>
    </row>
    <row r="487" spans="1:54" ht="31.4" customHeight="1" x14ac:dyDescent="0.35">
      <c r="A487" s="118">
        <v>486</v>
      </c>
      <c r="B487" s="119"/>
      <c r="C487" s="119"/>
      <c r="D487" s="120"/>
      <c r="E487" s="121" t="str">
        <f>IF($D487="","",WORKDAY($D487,1,$Y$33:$Y$47))</f>
        <v/>
      </c>
      <c r="F487" s="121" t="str">
        <f>IF($D487="","",WORKDAY($D487,10,$Y$33:$Y$47))</f>
        <v/>
      </c>
      <c r="G487" s="121" t="str">
        <f>IF($D487="","",WORKDAY($D487,20,$Y$33:$Y$47))</f>
        <v/>
      </c>
      <c r="H487" s="120" t="str">
        <f t="shared" si="15"/>
        <v/>
      </c>
      <c r="I487" s="120"/>
      <c r="J487" s="120"/>
      <c r="K487" s="120"/>
      <c r="L487" s="122"/>
      <c r="M487" s="123"/>
      <c r="N487" s="124"/>
      <c r="O487" s="122"/>
      <c r="P487" s="122"/>
      <c r="Q487" s="122" t="s">
        <v>51</v>
      </c>
      <c r="R487" s="122"/>
      <c r="S487" s="119"/>
      <c r="T487" s="119"/>
      <c r="U487" s="119"/>
      <c r="V487" s="119"/>
      <c r="W487" s="119"/>
      <c r="X487" s="1"/>
      <c r="BB487" s="2" t="e">
        <v>#N/A</v>
      </c>
    </row>
    <row r="488" spans="1:54" ht="31.4" customHeight="1" x14ac:dyDescent="0.35">
      <c r="A488" s="118">
        <v>487</v>
      </c>
      <c r="B488" s="119"/>
      <c r="C488" s="119"/>
      <c r="D488" s="120"/>
      <c r="E488" s="121" t="str">
        <f>IF($D488="","",WORKDAY($D488,1,$Y$33:$Y$47))</f>
        <v/>
      </c>
      <c r="F488" s="121" t="str">
        <f>IF($D488="","",WORKDAY($D488,10,$Y$33:$Y$47))</f>
        <v/>
      </c>
      <c r="G488" s="121" t="str">
        <f>IF($D488="","",WORKDAY($D488,20,$Y$33:$Y$47))</f>
        <v/>
      </c>
      <c r="H488" s="120" t="str">
        <f t="shared" si="15"/>
        <v/>
      </c>
      <c r="I488" s="120"/>
      <c r="J488" s="120"/>
      <c r="K488" s="120"/>
      <c r="L488" s="122"/>
      <c r="M488" s="123"/>
      <c r="N488" s="124"/>
      <c r="O488" s="122"/>
      <c r="P488" s="122"/>
      <c r="Q488" s="122" t="s">
        <v>51</v>
      </c>
      <c r="R488" s="122"/>
      <c r="S488" s="119"/>
      <c r="T488" s="119"/>
      <c r="U488" s="119"/>
      <c r="V488" s="119"/>
      <c r="W488" s="119"/>
      <c r="X488" s="1"/>
      <c r="BB488" s="2" t="e">
        <v>#N/A</v>
      </c>
    </row>
    <row r="489" spans="1:54" ht="31.4" customHeight="1" x14ac:dyDescent="0.35">
      <c r="A489" s="118">
        <v>488</v>
      </c>
      <c r="B489" s="119"/>
      <c r="C489" s="119"/>
      <c r="D489" s="120"/>
      <c r="E489" s="121" t="str">
        <f>IF($D489="","",WORKDAY($D489,1,$Y$33:$Y$47))</f>
        <v/>
      </c>
      <c r="F489" s="121" t="str">
        <f>IF($D489="","",WORKDAY($D489,10,$Y$33:$Y$47))</f>
        <v/>
      </c>
      <c r="G489" s="121" t="str">
        <f>IF($D489="","",WORKDAY($D489,20,$Y$33:$Y$47))</f>
        <v/>
      </c>
      <c r="H489" s="120" t="str">
        <f t="shared" si="15"/>
        <v/>
      </c>
      <c r="I489" s="120"/>
      <c r="J489" s="120"/>
      <c r="K489" s="120"/>
      <c r="L489" s="122"/>
      <c r="M489" s="123"/>
      <c r="N489" s="124"/>
      <c r="O489" s="122"/>
      <c r="P489" s="122"/>
      <c r="Q489" s="122" t="s">
        <v>51</v>
      </c>
      <c r="R489" s="122"/>
      <c r="S489" s="119"/>
      <c r="T489" s="119"/>
      <c r="U489" s="119"/>
      <c r="V489" s="119"/>
      <c r="W489" s="119"/>
      <c r="X489" s="1"/>
      <c r="BB489" s="2" t="e">
        <v>#N/A</v>
      </c>
    </row>
    <row r="490" spans="1:54" ht="31.4" customHeight="1" x14ac:dyDescent="0.35">
      <c r="A490" s="118">
        <v>489</v>
      </c>
      <c r="B490" s="119"/>
      <c r="C490" s="119"/>
      <c r="D490" s="120"/>
      <c r="E490" s="121" t="str">
        <f>IF($D490="","",WORKDAY($D490,1,$Y$33:$Y$47))</f>
        <v/>
      </c>
      <c r="F490" s="121" t="str">
        <f>IF($D490="","",WORKDAY($D490,10,$Y$33:$Y$47))</f>
        <v/>
      </c>
      <c r="G490" s="121" t="str">
        <f>IF($D490="","",WORKDAY($D490,20,$Y$33:$Y$47))</f>
        <v/>
      </c>
      <c r="H490" s="120" t="str">
        <f t="shared" si="15"/>
        <v/>
      </c>
      <c r="I490" s="120"/>
      <c r="J490" s="120"/>
      <c r="K490" s="120"/>
      <c r="L490" s="122"/>
      <c r="M490" s="123"/>
      <c r="N490" s="124"/>
      <c r="O490" s="122"/>
      <c r="P490" s="122"/>
      <c r="Q490" s="122" t="s">
        <v>51</v>
      </c>
      <c r="R490" s="122"/>
      <c r="S490" s="119"/>
      <c r="T490" s="119"/>
      <c r="U490" s="119"/>
      <c r="V490" s="119"/>
      <c r="W490" s="119"/>
      <c r="X490" s="1"/>
      <c r="BB490" s="2" t="e">
        <v>#N/A</v>
      </c>
    </row>
    <row r="491" spans="1:54" ht="31.4" customHeight="1" x14ac:dyDescent="0.35">
      <c r="A491" s="118">
        <v>490</v>
      </c>
      <c r="B491" s="119"/>
      <c r="C491" s="119"/>
      <c r="D491" s="120"/>
      <c r="E491" s="121" t="str">
        <f>IF($D491="","",WORKDAY($D491,1,$Y$33:$Y$47))</f>
        <v/>
      </c>
      <c r="F491" s="121" t="str">
        <f>IF($D491="","",WORKDAY($D491,10,$Y$33:$Y$47))</f>
        <v/>
      </c>
      <c r="G491" s="121" t="str">
        <f>IF($D491="","",WORKDAY($D491,20,$Y$33:$Y$47))</f>
        <v/>
      </c>
      <c r="H491" s="120" t="str">
        <f t="shared" si="15"/>
        <v/>
      </c>
      <c r="I491" s="120"/>
      <c r="J491" s="120"/>
      <c r="K491" s="120"/>
      <c r="L491" s="122"/>
      <c r="M491" s="123"/>
      <c r="N491" s="124"/>
      <c r="O491" s="122"/>
      <c r="P491" s="122"/>
      <c r="Q491" s="122" t="s">
        <v>51</v>
      </c>
      <c r="R491" s="122"/>
      <c r="S491" s="119"/>
      <c r="T491" s="119"/>
      <c r="U491" s="119"/>
      <c r="V491" s="119"/>
      <c r="W491" s="119"/>
      <c r="X491" s="1"/>
      <c r="BB491" s="2" t="e">
        <v>#N/A</v>
      </c>
    </row>
    <row r="492" spans="1:54" ht="31.4" customHeight="1" x14ac:dyDescent="0.35">
      <c r="A492" s="118">
        <v>491</v>
      </c>
      <c r="B492" s="119"/>
      <c r="C492" s="119"/>
      <c r="D492" s="120"/>
      <c r="E492" s="121" t="str">
        <f>IF($D492="","",WORKDAY($D492,1,$Y$33:$Y$47))</f>
        <v/>
      </c>
      <c r="F492" s="121" t="str">
        <f>IF($D492="","",WORKDAY($D492,10,$Y$33:$Y$47))</f>
        <v/>
      </c>
      <c r="G492" s="121" t="str">
        <f>IF($D492="","",WORKDAY($D492,20,$Y$33:$Y$47))</f>
        <v/>
      </c>
      <c r="H492" s="120" t="str">
        <f t="shared" si="15"/>
        <v/>
      </c>
      <c r="I492" s="120"/>
      <c r="J492" s="120"/>
      <c r="K492" s="120"/>
      <c r="L492" s="122"/>
      <c r="M492" s="123"/>
      <c r="N492" s="124"/>
      <c r="O492" s="122"/>
      <c r="P492" s="122"/>
      <c r="Q492" s="122" t="s">
        <v>51</v>
      </c>
      <c r="R492" s="122"/>
      <c r="S492" s="119"/>
      <c r="T492" s="119"/>
      <c r="U492" s="119"/>
      <c r="V492" s="119"/>
      <c r="W492" s="119"/>
      <c r="X492" s="1"/>
      <c r="BB492" s="2" t="e">
        <v>#N/A</v>
      </c>
    </row>
    <row r="493" spans="1:54" ht="31.4" customHeight="1" x14ac:dyDescent="0.35">
      <c r="A493" s="118">
        <v>492</v>
      </c>
      <c r="B493" s="119"/>
      <c r="C493" s="119"/>
      <c r="D493" s="120"/>
      <c r="E493" s="121" t="str">
        <f>IF($D493="","",WORKDAY($D493,1,$Y$33:$Y$47))</f>
        <v/>
      </c>
      <c r="F493" s="121" t="str">
        <f>IF($D493="","",WORKDAY($D493,10,$Y$33:$Y$47))</f>
        <v/>
      </c>
      <c r="G493" s="121" t="str">
        <f>IF($D493="","",WORKDAY($D493,20,$Y$33:$Y$47))</f>
        <v/>
      </c>
      <c r="H493" s="120" t="str">
        <f t="shared" si="15"/>
        <v/>
      </c>
      <c r="I493" s="120"/>
      <c r="J493" s="120"/>
      <c r="K493" s="120"/>
      <c r="L493" s="122"/>
      <c r="M493" s="123"/>
      <c r="N493" s="124"/>
      <c r="O493" s="122"/>
      <c r="P493" s="122"/>
      <c r="Q493" s="122" t="s">
        <v>51</v>
      </c>
      <c r="R493" s="122"/>
      <c r="S493" s="119"/>
      <c r="T493" s="119"/>
      <c r="U493" s="119"/>
      <c r="V493" s="119"/>
      <c r="W493" s="119"/>
      <c r="X493" s="1"/>
      <c r="BB493" s="2" t="e">
        <v>#N/A</v>
      </c>
    </row>
    <row r="494" spans="1:54" ht="31.4" customHeight="1" x14ac:dyDescent="0.35">
      <c r="A494" s="118">
        <v>493</v>
      </c>
      <c r="B494" s="119"/>
      <c r="C494" s="119"/>
      <c r="D494" s="120"/>
      <c r="E494" s="121" t="str">
        <f>IF($D494="","",WORKDAY($D494,1,$Y$33:$Y$47))</f>
        <v/>
      </c>
      <c r="F494" s="121" t="str">
        <f>IF($D494="","",WORKDAY($D494,10,$Y$33:$Y$47))</f>
        <v/>
      </c>
      <c r="G494" s="121" t="str">
        <f>IF($D494="","",WORKDAY($D494,20,$Y$33:$Y$47))</f>
        <v/>
      </c>
      <c r="H494" s="120" t="str">
        <f t="shared" si="15"/>
        <v/>
      </c>
      <c r="I494" s="120"/>
      <c r="J494" s="120"/>
      <c r="K494" s="120"/>
      <c r="L494" s="122"/>
      <c r="M494" s="123"/>
      <c r="N494" s="124"/>
      <c r="O494" s="122"/>
      <c r="P494" s="122"/>
      <c r="Q494" s="122" t="s">
        <v>51</v>
      </c>
      <c r="R494" s="122"/>
      <c r="S494" s="119"/>
      <c r="T494" s="119"/>
      <c r="U494" s="119"/>
      <c r="V494" s="119"/>
      <c r="W494" s="119"/>
      <c r="X494" s="1"/>
      <c r="BB494" s="2" t="e">
        <v>#N/A</v>
      </c>
    </row>
    <row r="495" spans="1:54" ht="31.4" customHeight="1" x14ac:dyDescent="0.35">
      <c r="A495" s="118">
        <v>494</v>
      </c>
      <c r="B495" s="119"/>
      <c r="C495" s="119"/>
      <c r="D495" s="120"/>
      <c r="E495" s="121" t="str">
        <f>IF($D495="","",WORKDAY($D495,1,$Y$33:$Y$47))</f>
        <v/>
      </c>
      <c r="F495" s="121" t="str">
        <f>IF($D495="","",WORKDAY($D495,10,$Y$33:$Y$47))</f>
        <v/>
      </c>
      <c r="G495" s="121" t="str">
        <f>IF($D495="","",WORKDAY($D495,20,$Y$33:$Y$47))</f>
        <v/>
      </c>
      <c r="H495" s="120" t="str">
        <f t="shared" si="15"/>
        <v/>
      </c>
      <c r="I495" s="120"/>
      <c r="J495" s="120"/>
      <c r="K495" s="120"/>
      <c r="L495" s="122"/>
      <c r="M495" s="123"/>
      <c r="N495" s="124"/>
      <c r="O495" s="122"/>
      <c r="P495" s="122"/>
      <c r="Q495" s="122" t="s">
        <v>51</v>
      </c>
      <c r="R495" s="122"/>
      <c r="S495" s="119"/>
      <c r="T495" s="119"/>
      <c r="U495" s="119"/>
      <c r="V495" s="119"/>
      <c r="W495" s="119"/>
      <c r="X495" s="1"/>
      <c r="BB495" s="2" t="e">
        <v>#N/A</v>
      </c>
    </row>
    <row r="496" spans="1:54" ht="31.4" customHeight="1" x14ac:dyDescent="0.35">
      <c r="A496" s="118">
        <v>495</v>
      </c>
      <c r="B496" s="119"/>
      <c r="C496" s="119"/>
      <c r="D496" s="120"/>
      <c r="E496" s="121" t="str">
        <f>IF($D496="","",WORKDAY($D496,1,$Y$33:$Y$47))</f>
        <v/>
      </c>
      <c r="F496" s="121" t="str">
        <f>IF($D496="","",WORKDAY($D496,10,$Y$33:$Y$47))</f>
        <v/>
      </c>
      <c r="G496" s="121" t="str">
        <f>IF($D496="","",WORKDAY($D496,20,$Y$33:$Y$47))</f>
        <v/>
      </c>
      <c r="H496" s="120" t="str">
        <f t="shared" si="15"/>
        <v/>
      </c>
      <c r="I496" s="120"/>
      <c r="J496" s="120"/>
      <c r="K496" s="120"/>
      <c r="L496" s="122"/>
      <c r="M496" s="123"/>
      <c r="N496" s="124"/>
      <c r="O496" s="122"/>
      <c r="P496" s="122"/>
      <c r="Q496" s="122" t="s">
        <v>51</v>
      </c>
      <c r="R496" s="122"/>
      <c r="S496" s="119"/>
      <c r="T496" s="119"/>
      <c r="U496" s="119"/>
      <c r="V496" s="119"/>
      <c r="W496" s="119"/>
      <c r="X496" s="1"/>
      <c r="BB496" s="2" t="e">
        <v>#N/A</v>
      </c>
    </row>
    <row r="497" spans="1:54" ht="31.4" customHeight="1" x14ac:dyDescent="0.35">
      <c r="A497" s="118">
        <v>496</v>
      </c>
      <c r="B497" s="119"/>
      <c r="C497" s="119"/>
      <c r="D497" s="120"/>
      <c r="E497" s="121" t="str">
        <f>IF($D497="","",WORKDAY($D497,1,$Y$33:$Y$47))</f>
        <v/>
      </c>
      <c r="F497" s="121" t="str">
        <f>IF($D497="","",WORKDAY($D497,10,$Y$33:$Y$47))</f>
        <v/>
      </c>
      <c r="G497" s="121" t="str">
        <f>IF($D497="","",WORKDAY($D497,20,$Y$33:$Y$47))</f>
        <v/>
      </c>
      <c r="H497" s="120" t="str">
        <f t="shared" si="15"/>
        <v/>
      </c>
      <c r="I497" s="120"/>
      <c r="J497" s="120"/>
      <c r="K497" s="120"/>
      <c r="L497" s="122"/>
      <c r="M497" s="123"/>
      <c r="N497" s="124"/>
      <c r="O497" s="122"/>
      <c r="P497" s="122"/>
      <c r="Q497" s="122" t="s">
        <v>51</v>
      </c>
      <c r="R497" s="122"/>
      <c r="S497" s="119"/>
      <c r="T497" s="119"/>
      <c r="U497" s="119"/>
      <c r="V497" s="119"/>
      <c r="W497" s="119"/>
      <c r="X497" s="1"/>
      <c r="BB497" s="2" t="e">
        <v>#N/A</v>
      </c>
    </row>
    <row r="498" spans="1:54" ht="31.4" customHeight="1" x14ac:dyDescent="0.35">
      <c r="A498" s="118">
        <v>497</v>
      </c>
      <c r="B498" s="119"/>
      <c r="C498" s="119"/>
      <c r="D498" s="120"/>
      <c r="E498" s="121" t="str">
        <f>IF($D498="","",WORKDAY($D498,1,$Y$33:$Y$47))</f>
        <v/>
      </c>
      <c r="F498" s="121" t="str">
        <f>IF($D498="","",WORKDAY($D498,10,$Y$33:$Y$47))</f>
        <v/>
      </c>
      <c r="G498" s="121" t="str">
        <f>IF($D498="","",WORKDAY($D498,20,$Y$33:$Y$47))</f>
        <v/>
      </c>
      <c r="H498" s="120" t="str">
        <f t="shared" si="15"/>
        <v/>
      </c>
      <c r="I498" s="120"/>
      <c r="J498" s="120"/>
      <c r="K498" s="120"/>
      <c r="L498" s="122"/>
      <c r="M498" s="123"/>
      <c r="N498" s="124"/>
      <c r="O498" s="122"/>
      <c r="P498" s="122"/>
      <c r="Q498" s="122" t="s">
        <v>51</v>
      </c>
      <c r="R498" s="122"/>
      <c r="S498" s="119"/>
      <c r="T498" s="119"/>
      <c r="U498" s="119"/>
      <c r="V498" s="119"/>
      <c r="W498" s="119"/>
      <c r="X498" s="1"/>
      <c r="BB498" s="2" t="e">
        <v>#N/A</v>
      </c>
    </row>
    <row r="499" spans="1:54" ht="31.4" customHeight="1" x14ac:dyDescent="0.35">
      <c r="A499" s="118">
        <v>498</v>
      </c>
      <c r="B499" s="119"/>
      <c r="C499" s="119"/>
      <c r="D499" s="120"/>
      <c r="E499" s="121" t="str">
        <f>IF($D499="","",WORKDAY($D499,1,$Y$33:$Y$47))</f>
        <v/>
      </c>
      <c r="F499" s="121" t="str">
        <f>IF($D499="","",WORKDAY($D499,10,$Y$33:$Y$47))</f>
        <v/>
      </c>
      <c r="G499" s="121" t="str">
        <f>IF($D499="","",WORKDAY($D499,20,$Y$33:$Y$47))</f>
        <v/>
      </c>
      <c r="H499" s="120" t="str">
        <f t="shared" si="15"/>
        <v/>
      </c>
      <c r="I499" s="120"/>
      <c r="J499" s="120"/>
      <c r="K499" s="120"/>
      <c r="L499" s="122"/>
      <c r="M499" s="123"/>
      <c r="N499" s="124"/>
      <c r="O499" s="122"/>
      <c r="P499" s="122"/>
      <c r="Q499" s="122" t="s">
        <v>51</v>
      </c>
      <c r="R499" s="122"/>
      <c r="S499" s="119"/>
      <c r="T499" s="119"/>
      <c r="U499" s="119"/>
      <c r="V499" s="119"/>
      <c r="W499" s="119"/>
      <c r="X499" s="1"/>
      <c r="BB499" s="2" t="e">
        <v>#N/A</v>
      </c>
    </row>
    <row r="500" spans="1:54" ht="31.4" customHeight="1" x14ac:dyDescent="0.35">
      <c r="A500" s="118">
        <v>499</v>
      </c>
      <c r="B500" s="119"/>
      <c r="C500" s="119"/>
      <c r="D500" s="120"/>
      <c r="E500" s="121" t="str">
        <f>IF($D500="","",WORKDAY($D500,1,$Y$33:$Y$47))</f>
        <v/>
      </c>
      <c r="F500" s="121" t="str">
        <f>IF($D500="","",WORKDAY($D500,10,$Y$33:$Y$47))</f>
        <v/>
      </c>
      <c r="G500" s="121" t="str">
        <f>IF($D500="","",WORKDAY($D500,20,$Y$33:$Y$47))</f>
        <v/>
      </c>
      <c r="H500" s="120" t="str">
        <f t="shared" si="15"/>
        <v/>
      </c>
      <c r="I500" s="120"/>
      <c r="J500" s="120"/>
      <c r="K500" s="120"/>
      <c r="L500" s="122"/>
      <c r="M500" s="123"/>
      <c r="N500" s="124"/>
      <c r="O500" s="122"/>
      <c r="P500" s="122"/>
      <c r="Q500" s="122" t="s">
        <v>51</v>
      </c>
      <c r="R500" s="122"/>
      <c r="S500" s="119"/>
      <c r="T500" s="119"/>
      <c r="U500" s="119"/>
      <c r="V500" s="119"/>
      <c r="W500" s="119"/>
      <c r="X500" s="1"/>
      <c r="BB500" s="2" t="e">
        <v>#N/A</v>
      </c>
    </row>
    <row r="501" spans="1:54" ht="31.4" customHeight="1" x14ac:dyDescent="0.35">
      <c r="A501" s="118">
        <v>500</v>
      </c>
      <c r="B501" s="119"/>
      <c r="C501" s="119"/>
      <c r="D501" s="120"/>
      <c r="E501" s="121" t="str">
        <f>IF($D501="","",WORKDAY($D501,1,$Y$33:$Y$47))</f>
        <v/>
      </c>
      <c r="F501" s="121" t="str">
        <f>IF($D501="","",WORKDAY($D501,10,$Y$33:$Y$47))</f>
        <v/>
      </c>
      <c r="G501" s="121" t="str">
        <f>IF($D501="","",WORKDAY($D501,20,$Y$33:$Y$47))</f>
        <v/>
      </c>
      <c r="H501" s="120" t="str">
        <f t="shared" si="15"/>
        <v/>
      </c>
      <c r="I501" s="120"/>
      <c r="J501" s="120"/>
      <c r="K501" s="120"/>
      <c r="L501" s="122"/>
      <c r="M501" s="123"/>
      <c r="N501" s="124"/>
      <c r="O501" s="122"/>
      <c r="P501" s="122"/>
      <c r="Q501" s="122" t="s">
        <v>51</v>
      </c>
      <c r="R501" s="122"/>
      <c r="S501" s="119"/>
      <c r="T501" s="119"/>
      <c r="U501" s="119"/>
      <c r="V501" s="119"/>
      <c r="W501" s="119"/>
      <c r="X501" s="1"/>
      <c r="BB501" s="2" t="e">
        <v>#N/A</v>
      </c>
    </row>
    <row r="502" spans="1:54" ht="31.4" customHeight="1" x14ac:dyDescent="0.35">
      <c r="A502" s="118"/>
      <c r="B502" s="119"/>
      <c r="C502" s="119"/>
      <c r="D502" s="120"/>
      <c r="E502" s="121" t="str">
        <f>IF($D502="","",WORKDAY($D502,1,$Y$33:$Y$47))</f>
        <v/>
      </c>
      <c r="F502" s="121" t="str">
        <f>IF($D502="","",WORKDAY($D502,10,$Y$33:$Y$47))</f>
        <v/>
      </c>
      <c r="G502" s="121" t="str">
        <f>IF($D502="","",WORKDAY($D502,20,$Y$33:$Y$47))</f>
        <v/>
      </c>
      <c r="H502" s="120" t="str">
        <f t="shared" si="15"/>
        <v/>
      </c>
      <c r="I502" s="120"/>
      <c r="J502" s="120"/>
      <c r="K502" s="120"/>
      <c r="L502" s="122"/>
      <c r="M502" s="123"/>
      <c r="N502" s="124"/>
      <c r="O502" s="122"/>
      <c r="P502" s="122"/>
      <c r="Q502" s="122" t="s">
        <v>51</v>
      </c>
      <c r="R502" s="122"/>
      <c r="S502" s="119"/>
      <c r="T502" s="119"/>
      <c r="U502" s="119"/>
      <c r="V502" s="119"/>
      <c r="W502" s="119"/>
      <c r="X502" s="1"/>
      <c r="BB502" s="2" t="e">
        <v>#N/A</v>
      </c>
    </row>
    <row r="503" spans="1:54" ht="31.4" customHeight="1" x14ac:dyDescent="0.35">
      <c r="A503" s="118"/>
      <c r="B503" s="119"/>
      <c r="C503" s="119"/>
      <c r="D503" s="120"/>
      <c r="E503" s="121" t="str">
        <f>IF($D503="","",WORKDAY($D503,1,$Y$33:$Y$47))</f>
        <v/>
      </c>
      <c r="F503" s="121" t="str">
        <f>IF($D503="","",WORKDAY($D503,10,$Y$33:$Y$47))</f>
        <v/>
      </c>
      <c r="G503" s="121" t="str">
        <f>IF($D503="","",WORKDAY($D503,20,$Y$33:$Y$47))</f>
        <v/>
      </c>
      <c r="H503" s="120" t="str">
        <f t="shared" si="15"/>
        <v/>
      </c>
      <c r="I503" s="120"/>
      <c r="J503" s="120"/>
      <c r="K503" s="120"/>
      <c r="L503" s="122"/>
      <c r="M503" s="123"/>
      <c r="N503" s="124"/>
      <c r="O503" s="122"/>
      <c r="P503" s="122"/>
      <c r="Q503" s="122" t="s">
        <v>51</v>
      </c>
      <c r="R503" s="122"/>
      <c r="S503" s="119"/>
      <c r="T503" s="119"/>
      <c r="U503" s="119"/>
      <c r="V503" s="119"/>
      <c r="W503" s="119"/>
      <c r="X503" s="1"/>
      <c r="BB503" s="2" t="e">
        <v>#N/A</v>
      </c>
    </row>
    <row r="504" spans="1:54" ht="31.4" customHeight="1" x14ac:dyDescent="0.35">
      <c r="A504" s="118"/>
      <c r="B504" s="119"/>
      <c r="C504" s="119"/>
      <c r="D504" s="120"/>
      <c r="E504" s="121" t="str">
        <f>IF($D504="","",WORKDAY($D504,1,$Y$33:$Y$47))</f>
        <v/>
      </c>
      <c r="F504" s="121" t="str">
        <f>IF($D504="","",WORKDAY($D504,10,$Y$33:$Y$47))</f>
        <v/>
      </c>
      <c r="G504" s="121" t="str">
        <f>IF($D504="","",WORKDAY($D504,20,$Y$33:$Y$47))</f>
        <v/>
      </c>
      <c r="H504" s="120" t="str">
        <f t="shared" si="15"/>
        <v/>
      </c>
      <c r="I504" s="120"/>
      <c r="J504" s="120"/>
      <c r="K504" s="120"/>
      <c r="L504" s="122"/>
      <c r="M504" s="123"/>
      <c r="N504" s="124"/>
      <c r="O504" s="122"/>
      <c r="P504" s="122"/>
      <c r="Q504" s="122" t="s">
        <v>51</v>
      </c>
      <c r="R504" s="122"/>
      <c r="S504" s="119"/>
      <c r="T504" s="119"/>
      <c r="U504" s="119"/>
      <c r="V504" s="119"/>
      <c r="W504" s="119"/>
      <c r="X504" s="1"/>
      <c r="BB504" s="2" t="e">
        <v>#N/A</v>
      </c>
    </row>
    <row r="505" spans="1:54" ht="31.4" customHeight="1" x14ac:dyDescent="0.35">
      <c r="A505" s="118"/>
      <c r="B505" s="119"/>
      <c r="C505" s="119"/>
      <c r="D505" s="120"/>
      <c r="E505" s="121" t="str">
        <f>IF($D505="","",WORKDAY($D505,1,$Y$33:$Y$47))</f>
        <v/>
      </c>
      <c r="F505" s="121" t="str">
        <f>IF($D505="","",WORKDAY($D505,10,$Y$33:$Y$47))</f>
        <v/>
      </c>
      <c r="G505" s="121" t="str">
        <f>IF($D505="","",WORKDAY($D505,20,$Y$33:$Y$47))</f>
        <v/>
      </c>
      <c r="H505" s="120" t="str">
        <f t="shared" si="15"/>
        <v/>
      </c>
      <c r="I505" s="120"/>
      <c r="J505" s="120"/>
      <c r="K505" s="120"/>
      <c r="L505" s="122"/>
      <c r="M505" s="123"/>
      <c r="N505" s="124"/>
      <c r="O505" s="122"/>
      <c r="P505" s="122"/>
      <c r="Q505" s="122" t="s">
        <v>51</v>
      </c>
      <c r="R505" s="122"/>
      <c r="S505" s="119"/>
      <c r="T505" s="119"/>
      <c r="U505" s="119"/>
      <c r="V505" s="119"/>
      <c r="W505" s="119"/>
      <c r="X505" s="1"/>
      <c r="BB505" s="2" t="e">
        <v>#N/A</v>
      </c>
    </row>
    <row r="506" spans="1:54" ht="31.4" customHeight="1" x14ac:dyDescent="0.35">
      <c r="A506" s="118"/>
      <c r="B506" s="119"/>
      <c r="C506" s="119"/>
      <c r="D506" s="120"/>
      <c r="E506" s="121" t="str">
        <f>IF($D506="","",WORKDAY($D506,1,$Y$33:$Y$47))</f>
        <v/>
      </c>
      <c r="F506" s="121" t="str">
        <f>IF($D506="","",WORKDAY($D506,10,$Y$33:$Y$47))</f>
        <v/>
      </c>
      <c r="G506" s="121" t="str">
        <f>IF($D506="","",WORKDAY($D506,20,$Y$33:$Y$47))</f>
        <v/>
      </c>
      <c r="H506" s="120" t="str">
        <f t="shared" si="15"/>
        <v/>
      </c>
      <c r="I506" s="120"/>
      <c r="J506" s="120"/>
      <c r="K506" s="120"/>
      <c r="L506" s="122"/>
      <c r="M506" s="123"/>
      <c r="N506" s="124"/>
      <c r="O506" s="122"/>
      <c r="P506" s="122"/>
      <c r="Q506" s="122" t="s">
        <v>51</v>
      </c>
      <c r="R506" s="122"/>
      <c r="S506" s="119"/>
      <c r="T506" s="119"/>
      <c r="U506" s="119"/>
      <c r="V506" s="119"/>
      <c r="W506" s="119"/>
      <c r="X506" s="1"/>
      <c r="BB506" s="2" t="e">
        <v>#N/A</v>
      </c>
    </row>
    <row r="507" spans="1:54" ht="31.4" customHeight="1" x14ac:dyDescent="0.35">
      <c r="A507" s="118"/>
      <c r="B507" s="119"/>
      <c r="C507" s="119"/>
      <c r="D507" s="120"/>
      <c r="E507" s="121" t="str">
        <f>IF($D507="","",WORKDAY($D507,1,$Y$33:$Y$47))</f>
        <v/>
      </c>
      <c r="F507" s="121" t="str">
        <f>IF($D507="","",WORKDAY($D507,10,$Y$33:$Y$47))</f>
        <v/>
      </c>
      <c r="G507" s="121" t="str">
        <f>IF($D507="","",WORKDAY($D507,20,$Y$33:$Y$47))</f>
        <v/>
      </c>
      <c r="H507" s="120" t="str">
        <f t="shared" si="15"/>
        <v/>
      </c>
      <c r="I507" s="120"/>
      <c r="J507" s="120"/>
      <c r="K507" s="120"/>
      <c r="L507" s="122"/>
      <c r="M507" s="123"/>
      <c r="N507" s="124"/>
      <c r="O507" s="122"/>
      <c r="P507" s="122"/>
      <c r="Q507" s="122" t="s">
        <v>51</v>
      </c>
      <c r="R507" s="122"/>
      <c r="S507" s="119"/>
      <c r="T507" s="119"/>
      <c r="U507" s="119"/>
      <c r="V507" s="119"/>
      <c r="W507" s="119"/>
      <c r="X507" s="1"/>
      <c r="BB507" s="2" t="e">
        <v>#N/A</v>
      </c>
    </row>
    <row r="508" spans="1:54" ht="31.4" customHeight="1" x14ac:dyDescent="0.35">
      <c r="A508" s="118"/>
      <c r="B508" s="119"/>
      <c r="C508" s="119"/>
      <c r="D508" s="120"/>
      <c r="E508" s="121" t="str">
        <f>IF($D508="","",WORKDAY($D508,1,$Y$33:$Y$47))</f>
        <v/>
      </c>
      <c r="F508" s="121" t="str">
        <f>IF($D508="","",WORKDAY($D508,10,$Y$33:$Y$47))</f>
        <v/>
      </c>
      <c r="G508" s="121" t="str">
        <f>IF($D508="","",WORKDAY($D508,20,$Y$33:$Y$47))</f>
        <v/>
      </c>
      <c r="H508" s="120" t="str">
        <f t="shared" si="15"/>
        <v/>
      </c>
      <c r="I508" s="120"/>
      <c r="J508" s="120"/>
      <c r="K508" s="120"/>
      <c r="L508" s="122"/>
      <c r="M508" s="123"/>
      <c r="N508" s="124"/>
      <c r="O508" s="122"/>
      <c r="P508" s="122"/>
      <c r="Q508" s="122" t="s">
        <v>51</v>
      </c>
      <c r="R508" s="122"/>
      <c r="S508" s="119"/>
      <c r="T508" s="119"/>
      <c r="U508" s="119"/>
      <c r="V508" s="119"/>
      <c r="W508" s="119"/>
      <c r="X508" s="1"/>
      <c r="BB508" s="2" t="e">
        <v>#N/A</v>
      </c>
    </row>
    <row r="509" spans="1:54" ht="31.4" customHeight="1" x14ac:dyDescent="0.35">
      <c r="A509" s="118"/>
      <c r="B509" s="119"/>
      <c r="C509" s="119"/>
      <c r="D509" s="120"/>
      <c r="E509" s="121" t="str">
        <f>IF($D509="","",WORKDAY($D509,1,$Y$33:$Y$47))</f>
        <v/>
      </c>
      <c r="F509" s="121" t="str">
        <f>IF($D509="","",WORKDAY($D509,10,$Y$33:$Y$47))</f>
        <v/>
      </c>
      <c r="G509" s="121" t="str">
        <f>IF($D509="","",WORKDAY($D509,20,$Y$33:$Y$47))</f>
        <v/>
      </c>
      <c r="H509" s="120" t="str">
        <f t="shared" si="15"/>
        <v/>
      </c>
      <c r="I509" s="120"/>
      <c r="J509" s="120"/>
      <c r="K509" s="120"/>
      <c r="L509" s="122"/>
      <c r="M509" s="123"/>
      <c r="N509" s="124"/>
      <c r="O509" s="122"/>
      <c r="P509" s="122"/>
      <c r="Q509" s="122" t="s">
        <v>51</v>
      </c>
      <c r="R509" s="122"/>
      <c r="S509" s="119"/>
      <c r="T509" s="119"/>
      <c r="U509" s="119"/>
      <c r="V509" s="119"/>
      <c r="W509" s="119"/>
      <c r="X509" s="1"/>
      <c r="BB509" s="2" t="e">
        <v>#N/A</v>
      </c>
    </row>
    <row r="510" spans="1:54" ht="31.4" customHeight="1" x14ac:dyDescent="0.35">
      <c r="A510" s="118"/>
      <c r="B510" s="119"/>
      <c r="C510" s="119"/>
      <c r="D510" s="120"/>
      <c r="E510" s="121" t="str">
        <f>IF($D510="","",WORKDAY($D510,1,$Y$33:$Y$47))</f>
        <v/>
      </c>
      <c r="F510" s="121" t="str">
        <f>IF($D510="","",WORKDAY($D510,10,$Y$33:$Y$47))</f>
        <v/>
      </c>
      <c r="G510" s="121" t="str">
        <f>IF($D510="","",WORKDAY($D510,20,$Y$33:$Y$47))</f>
        <v/>
      </c>
      <c r="H510" s="120" t="str">
        <f t="shared" si="15"/>
        <v/>
      </c>
      <c r="I510" s="120"/>
      <c r="J510" s="120"/>
      <c r="K510" s="120"/>
      <c r="L510" s="122"/>
      <c r="M510" s="123"/>
      <c r="N510" s="124"/>
      <c r="O510" s="122"/>
      <c r="P510" s="122"/>
      <c r="Q510" s="122" t="s">
        <v>51</v>
      </c>
      <c r="R510" s="122"/>
      <c r="S510" s="119"/>
      <c r="T510" s="119"/>
      <c r="U510" s="119"/>
      <c r="V510" s="119"/>
      <c r="W510" s="119"/>
      <c r="X510" s="1"/>
      <c r="BB510" s="2" t="e">
        <v>#N/A</v>
      </c>
    </row>
    <row r="511" spans="1:54" ht="31.4" customHeight="1" x14ac:dyDescent="0.35">
      <c r="A511" s="118"/>
      <c r="B511" s="119"/>
      <c r="C511" s="119"/>
      <c r="D511" s="120"/>
      <c r="E511" s="121" t="str">
        <f>IF($D511="","",WORKDAY($D511,1,$Y$33:$Y$47))</f>
        <v/>
      </c>
      <c r="F511" s="121" t="str">
        <f>IF($D511="","",WORKDAY($D511,10,$Y$33:$Y$47))</f>
        <v/>
      </c>
      <c r="G511" s="121" t="str">
        <f>IF($D511="","",WORKDAY($D511,20,$Y$33:$Y$47))</f>
        <v/>
      </c>
      <c r="H511" s="120" t="str">
        <f t="shared" si="15"/>
        <v/>
      </c>
      <c r="I511" s="120"/>
      <c r="J511" s="120"/>
      <c r="K511" s="120"/>
      <c r="L511" s="122"/>
      <c r="M511" s="123"/>
      <c r="N511" s="124"/>
      <c r="O511" s="122"/>
      <c r="P511" s="122"/>
      <c r="Q511" s="122" t="s">
        <v>51</v>
      </c>
      <c r="R511" s="122"/>
      <c r="S511" s="119"/>
      <c r="T511" s="119"/>
      <c r="U511" s="119"/>
      <c r="V511" s="119"/>
      <c r="W511" s="119"/>
      <c r="X511" s="1"/>
      <c r="BB511" s="2" t="e">
        <v>#N/A</v>
      </c>
    </row>
    <row r="512" spans="1:54" ht="31.4" customHeight="1" x14ac:dyDescent="0.35">
      <c r="A512" s="118"/>
      <c r="B512" s="119"/>
      <c r="C512" s="119"/>
      <c r="D512" s="120"/>
      <c r="E512" s="121" t="str">
        <f>IF($D512="","",WORKDAY($D512,1,$Y$33:$Y$47))</f>
        <v/>
      </c>
      <c r="F512" s="121" t="str">
        <f>IF($D512="","",WORKDAY($D512,10,$Y$33:$Y$47))</f>
        <v/>
      </c>
      <c r="G512" s="121" t="str">
        <f>IF($D512="","",WORKDAY($D512,20,$Y$33:$Y$47))</f>
        <v/>
      </c>
      <c r="H512" s="120" t="str">
        <f t="shared" si="15"/>
        <v/>
      </c>
      <c r="I512" s="120"/>
      <c r="J512" s="120"/>
      <c r="K512" s="120"/>
      <c r="L512" s="122"/>
      <c r="M512" s="123"/>
      <c r="N512" s="124"/>
      <c r="O512" s="122"/>
      <c r="P512" s="122"/>
      <c r="Q512" s="122" t="s">
        <v>51</v>
      </c>
      <c r="R512" s="122"/>
      <c r="S512" s="119"/>
      <c r="T512" s="119"/>
      <c r="U512" s="119"/>
      <c r="V512" s="119"/>
      <c r="W512" s="119"/>
      <c r="X512" s="1"/>
      <c r="BB512" s="2" t="e">
        <v>#N/A</v>
      </c>
    </row>
    <row r="513" spans="1:54" ht="31.4" customHeight="1" x14ac:dyDescent="0.35">
      <c r="A513" s="118"/>
      <c r="B513" s="119"/>
      <c r="C513" s="119"/>
      <c r="D513" s="120"/>
      <c r="E513" s="121" t="str">
        <f>IF($D513="","",WORKDAY($D513,1,$Y$33:$Y$47))</f>
        <v/>
      </c>
      <c r="F513" s="121" t="str">
        <f>IF($D513="","",WORKDAY($D513,10,$Y$33:$Y$47))</f>
        <v/>
      </c>
      <c r="G513" s="121" t="str">
        <f>IF($D513="","",WORKDAY($D513,20,$Y$33:$Y$47))</f>
        <v/>
      </c>
      <c r="H513" s="120" t="str">
        <f t="shared" si="15"/>
        <v/>
      </c>
      <c r="I513" s="120"/>
      <c r="J513" s="120"/>
      <c r="K513" s="120"/>
      <c r="L513" s="122"/>
      <c r="M513" s="123"/>
      <c r="N513" s="124"/>
      <c r="O513" s="122"/>
      <c r="P513" s="122"/>
      <c r="Q513" s="122" t="s">
        <v>51</v>
      </c>
      <c r="R513" s="122"/>
      <c r="S513" s="119"/>
      <c r="T513" s="119"/>
      <c r="U513" s="119"/>
      <c r="V513" s="119"/>
      <c r="W513" s="119"/>
      <c r="X513" s="1"/>
      <c r="BB513" s="2" t="e">
        <v>#N/A</v>
      </c>
    </row>
    <row r="514" spans="1:54" ht="31.4" customHeight="1" x14ac:dyDescent="0.35">
      <c r="A514" s="118"/>
      <c r="B514" s="119"/>
      <c r="C514" s="119"/>
      <c r="D514" s="120"/>
      <c r="E514" s="121" t="str">
        <f>IF($D514="","",WORKDAY($D514,1,$Y$33:$Y$47))</f>
        <v/>
      </c>
      <c r="F514" s="121" t="str">
        <f>IF($D514="","",WORKDAY($D514,10,$Y$33:$Y$47))</f>
        <v/>
      </c>
      <c r="G514" s="121" t="str">
        <f>IF($D514="","",WORKDAY($D514,20,$Y$33:$Y$47))</f>
        <v/>
      </c>
      <c r="H514" s="120" t="str">
        <f t="shared" ref="H514:H577" si="16">IF(ISBLANK(D514),"",TEXT(D514,"mmm"))</f>
        <v/>
      </c>
      <c r="I514" s="120"/>
      <c r="J514" s="120"/>
      <c r="K514" s="120"/>
      <c r="L514" s="122"/>
      <c r="M514" s="123"/>
      <c r="N514" s="124"/>
      <c r="O514" s="122"/>
      <c r="P514" s="122"/>
      <c r="Q514" s="122" t="s">
        <v>51</v>
      </c>
      <c r="R514" s="122"/>
      <c r="S514" s="119"/>
      <c r="T514" s="119"/>
      <c r="U514" s="119"/>
      <c r="V514" s="119"/>
      <c r="W514" s="119"/>
      <c r="X514" s="1"/>
      <c r="BB514" s="2" t="e">
        <v>#N/A</v>
      </c>
    </row>
    <row r="515" spans="1:54" ht="31.4" customHeight="1" x14ac:dyDescent="0.35">
      <c r="A515" s="118"/>
      <c r="B515" s="119"/>
      <c r="C515" s="119"/>
      <c r="D515" s="120"/>
      <c r="E515" s="121" t="str">
        <f>IF($D515="","",WORKDAY($D515,1,$Y$33:$Y$47))</f>
        <v/>
      </c>
      <c r="F515" s="121" t="str">
        <f>IF($D515="","",WORKDAY($D515,10,$Y$33:$Y$47))</f>
        <v/>
      </c>
      <c r="G515" s="121" t="str">
        <f>IF($D515="","",WORKDAY($D515,20,$Y$33:$Y$47))</f>
        <v/>
      </c>
      <c r="H515" s="120" t="str">
        <f t="shared" si="16"/>
        <v/>
      </c>
      <c r="I515" s="120"/>
      <c r="J515" s="120"/>
      <c r="K515" s="120"/>
      <c r="L515" s="122"/>
      <c r="M515" s="123"/>
      <c r="N515" s="124"/>
      <c r="O515" s="122"/>
      <c r="P515" s="122"/>
      <c r="Q515" s="122" t="s">
        <v>51</v>
      </c>
      <c r="R515" s="122"/>
      <c r="S515" s="119"/>
      <c r="T515" s="119"/>
      <c r="U515" s="119"/>
      <c r="V515" s="119"/>
      <c r="W515" s="119"/>
      <c r="X515" s="1"/>
      <c r="BB515" s="2" t="e">
        <v>#N/A</v>
      </c>
    </row>
    <row r="516" spans="1:54" ht="31.4" customHeight="1" x14ac:dyDescent="0.35">
      <c r="A516" s="118"/>
      <c r="B516" s="119"/>
      <c r="C516" s="119"/>
      <c r="D516" s="120"/>
      <c r="E516" s="121" t="str">
        <f>IF($D516="","",WORKDAY($D516,1,$Y$33:$Y$47))</f>
        <v/>
      </c>
      <c r="F516" s="121" t="str">
        <f>IF($D516="","",WORKDAY($D516,10,$Y$33:$Y$47))</f>
        <v/>
      </c>
      <c r="G516" s="121" t="str">
        <f>IF($D516="","",WORKDAY($D516,20,$Y$33:$Y$47))</f>
        <v/>
      </c>
      <c r="H516" s="120" t="str">
        <f t="shared" si="16"/>
        <v/>
      </c>
      <c r="I516" s="120"/>
      <c r="J516" s="120"/>
      <c r="K516" s="120"/>
      <c r="L516" s="122"/>
      <c r="M516" s="123"/>
      <c r="N516" s="124"/>
      <c r="O516" s="122"/>
      <c r="P516" s="122"/>
      <c r="Q516" s="122" t="s">
        <v>51</v>
      </c>
      <c r="R516" s="122"/>
      <c r="S516" s="119"/>
      <c r="T516" s="119"/>
      <c r="U516" s="119"/>
      <c r="V516" s="119"/>
      <c r="W516" s="119"/>
      <c r="X516" s="1"/>
      <c r="BB516" s="2" t="e">
        <v>#N/A</v>
      </c>
    </row>
    <row r="517" spans="1:54" ht="31.4" customHeight="1" x14ac:dyDescent="0.35">
      <c r="A517" s="118"/>
      <c r="B517" s="119"/>
      <c r="C517" s="119"/>
      <c r="D517" s="120"/>
      <c r="E517" s="121" t="str">
        <f>IF($D517="","",WORKDAY($D517,1,$Y$33:$Y$47))</f>
        <v/>
      </c>
      <c r="F517" s="121" t="str">
        <f>IF($D517="","",WORKDAY($D517,10,$Y$33:$Y$47))</f>
        <v/>
      </c>
      <c r="G517" s="121" t="str">
        <f>IF($D517="","",WORKDAY($D517,20,$Y$33:$Y$47))</f>
        <v/>
      </c>
      <c r="H517" s="120" t="str">
        <f t="shared" si="16"/>
        <v/>
      </c>
      <c r="I517" s="120"/>
      <c r="J517" s="120"/>
      <c r="K517" s="120"/>
      <c r="L517" s="122"/>
      <c r="M517" s="123"/>
      <c r="N517" s="124"/>
      <c r="O517" s="122"/>
      <c r="P517" s="122"/>
      <c r="Q517" s="122" t="s">
        <v>51</v>
      </c>
      <c r="R517" s="122"/>
      <c r="S517" s="119"/>
      <c r="T517" s="119"/>
      <c r="U517" s="119"/>
      <c r="V517" s="119"/>
      <c r="W517" s="119"/>
      <c r="X517" s="1"/>
      <c r="BB517" s="2" t="e">
        <v>#N/A</v>
      </c>
    </row>
    <row r="518" spans="1:54" ht="31.4" customHeight="1" x14ac:dyDescent="0.35">
      <c r="A518" s="118"/>
      <c r="B518" s="119"/>
      <c r="C518" s="119"/>
      <c r="D518" s="120"/>
      <c r="E518" s="121" t="str">
        <f>IF($D518="","",WORKDAY($D518,1,$Y$33:$Y$47))</f>
        <v/>
      </c>
      <c r="F518" s="121" t="str">
        <f>IF($D518="","",WORKDAY($D518,10,$Y$33:$Y$47))</f>
        <v/>
      </c>
      <c r="G518" s="121" t="str">
        <f>IF($D518="","",WORKDAY($D518,20,$Y$33:$Y$47))</f>
        <v/>
      </c>
      <c r="H518" s="120" t="str">
        <f t="shared" si="16"/>
        <v/>
      </c>
      <c r="I518" s="120"/>
      <c r="J518" s="120"/>
      <c r="K518" s="120"/>
      <c r="L518" s="122"/>
      <c r="M518" s="123"/>
      <c r="N518" s="124"/>
      <c r="O518" s="122"/>
      <c r="P518" s="122"/>
      <c r="Q518" s="122" t="s">
        <v>51</v>
      </c>
      <c r="R518" s="122"/>
      <c r="S518" s="119"/>
      <c r="T518" s="119"/>
      <c r="U518" s="119"/>
      <c r="V518" s="119"/>
      <c r="W518" s="119"/>
      <c r="X518" s="1"/>
      <c r="BB518" s="2" t="e">
        <v>#N/A</v>
      </c>
    </row>
    <row r="519" spans="1:54" ht="31.4" customHeight="1" x14ac:dyDescent="0.35">
      <c r="A519" s="118"/>
      <c r="B519" s="119"/>
      <c r="C519" s="119"/>
      <c r="D519" s="120"/>
      <c r="E519" s="121" t="str">
        <f>IF($D519="","",WORKDAY($D519,1,$Y$33:$Y$47))</f>
        <v/>
      </c>
      <c r="F519" s="121" t="str">
        <f>IF($D519="","",WORKDAY($D519,10,$Y$33:$Y$47))</f>
        <v/>
      </c>
      <c r="G519" s="121" t="str">
        <f>IF($D519="","",WORKDAY($D519,20,$Y$33:$Y$47))</f>
        <v/>
      </c>
      <c r="H519" s="120" t="str">
        <f t="shared" si="16"/>
        <v/>
      </c>
      <c r="I519" s="120"/>
      <c r="J519" s="120"/>
      <c r="K519" s="120"/>
      <c r="L519" s="122"/>
      <c r="M519" s="123"/>
      <c r="N519" s="124"/>
      <c r="O519" s="122"/>
      <c r="P519" s="122"/>
      <c r="Q519" s="122" t="s">
        <v>51</v>
      </c>
      <c r="R519" s="122"/>
      <c r="S519" s="119"/>
      <c r="T519" s="119"/>
      <c r="U519" s="119"/>
      <c r="V519" s="119"/>
      <c r="W519" s="119"/>
      <c r="X519" s="1"/>
      <c r="BB519" s="2" t="e">
        <v>#N/A</v>
      </c>
    </row>
    <row r="520" spans="1:54" ht="31.4" customHeight="1" x14ac:dyDescent="0.35">
      <c r="A520" s="118"/>
      <c r="B520" s="119"/>
      <c r="C520" s="119"/>
      <c r="D520" s="120"/>
      <c r="E520" s="121" t="str">
        <f>IF($D520="","",WORKDAY($D520,1,$Y$33:$Y$47))</f>
        <v/>
      </c>
      <c r="F520" s="121" t="str">
        <f>IF($D520="","",WORKDAY($D520,10,$Y$33:$Y$47))</f>
        <v/>
      </c>
      <c r="G520" s="121" t="str">
        <f>IF($D520="","",WORKDAY($D520,20,$Y$33:$Y$47))</f>
        <v/>
      </c>
      <c r="H520" s="120" t="str">
        <f t="shared" si="16"/>
        <v/>
      </c>
      <c r="I520" s="120"/>
      <c r="J520" s="120"/>
      <c r="K520" s="120"/>
      <c r="L520" s="122"/>
      <c r="M520" s="123"/>
      <c r="N520" s="124"/>
      <c r="O520" s="122"/>
      <c r="P520" s="122"/>
      <c r="Q520" s="122" t="s">
        <v>51</v>
      </c>
      <c r="R520" s="122"/>
      <c r="S520" s="119"/>
      <c r="T520" s="119"/>
      <c r="U520" s="119"/>
      <c r="V520" s="119"/>
      <c r="W520" s="119"/>
      <c r="X520" s="1"/>
      <c r="BB520" s="2" t="e">
        <v>#N/A</v>
      </c>
    </row>
    <row r="521" spans="1:54" ht="31.4" customHeight="1" x14ac:dyDescent="0.35">
      <c r="A521" s="118"/>
      <c r="B521" s="119"/>
      <c r="C521" s="119"/>
      <c r="D521" s="120"/>
      <c r="E521" s="121" t="str">
        <f>IF($D521="","",WORKDAY($D521,1,$Y$33:$Y$47))</f>
        <v/>
      </c>
      <c r="F521" s="121" t="str">
        <f>IF($D521="","",WORKDAY($D521,10,$Y$33:$Y$47))</f>
        <v/>
      </c>
      <c r="G521" s="121" t="str">
        <f>IF($D521="","",WORKDAY($D521,20,$Y$33:$Y$47))</f>
        <v/>
      </c>
      <c r="H521" s="120" t="str">
        <f t="shared" si="16"/>
        <v/>
      </c>
      <c r="I521" s="120"/>
      <c r="J521" s="120"/>
      <c r="K521" s="120"/>
      <c r="L521" s="122"/>
      <c r="M521" s="123"/>
      <c r="N521" s="124"/>
      <c r="O521" s="122"/>
      <c r="P521" s="122"/>
      <c r="Q521" s="122" t="s">
        <v>51</v>
      </c>
      <c r="R521" s="122"/>
      <c r="S521" s="119"/>
      <c r="T521" s="119"/>
      <c r="U521" s="119"/>
      <c r="V521" s="119"/>
      <c r="W521" s="119"/>
      <c r="X521" s="1"/>
      <c r="BB521" s="2" t="e">
        <v>#N/A</v>
      </c>
    </row>
    <row r="522" spans="1:54" ht="31.4" customHeight="1" x14ac:dyDescent="0.35">
      <c r="A522" s="118"/>
      <c r="B522" s="119"/>
      <c r="C522" s="119"/>
      <c r="D522" s="120"/>
      <c r="E522" s="121" t="str">
        <f>IF($D522="","",WORKDAY($D522,1,$Y$33:$Y$47))</f>
        <v/>
      </c>
      <c r="F522" s="121" t="str">
        <f>IF($D522="","",WORKDAY($D522,10,$Y$33:$Y$47))</f>
        <v/>
      </c>
      <c r="G522" s="121" t="str">
        <f>IF($D522="","",WORKDAY($D522,20,$Y$33:$Y$47))</f>
        <v/>
      </c>
      <c r="H522" s="120" t="str">
        <f t="shared" si="16"/>
        <v/>
      </c>
      <c r="I522" s="120"/>
      <c r="J522" s="120"/>
      <c r="K522" s="120"/>
      <c r="L522" s="122"/>
      <c r="M522" s="123"/>
      <c r="N522" s="124"/>
      <c r="O522" s="122"/>
      <c r="P522" s="122"/>
      <c r="Q522" s="122" t="s">
        <v>51</v>
      </c>
      <c r="R522" s="122"/>
      <c r="S522" s="119"/>
      <c r="T522" s="119"/>
      <c r="U522" s="119"/>
      <c r="V522" s="119"/>
      <c r="W522" s="119"/>
      <c r="X522" s="1"/>
      <c r="BB522" s="2" t="e">
        <v>#N/A</v>
      </c>
    </row>
    <row r="523" spans="1:54" ht="31.4" customHeight="1" x14ac:dyDescent="0.35">
      <c r="A523" s="118"/>
      <c r="B523" s="119"/>
      <c r="C523" s="119"/>
      <c r="D523" s="120"/>
      <c r="E523" s="121" t="str">
        <f>IF($D523="","",WORKDAY($D523,1,$Y$33:$Y$47))</f>
        <v/>
      </c>
      <c r="F523" s="121" t="str">
        <f>IF($D523="","",WORKDAY($D523,10,$Y$33:$Y$47))</f>
        <v/>
      </c>
      <c r="G523" s="121" t="str">
        <f>IF($D523="","",WORKDAY($D523,20,$Y$33:$Y$47))</f>
        <v/>
      </c>
      <c r="H523" s="120" t="str">
        <f t="shared" si="16"/>
        <v/>
      </c>
      <c r="I523" s="120"/>
      <c r="J523" s="120"/>
      <c r="K523" s="120"/>
      <c r="L523" s="122"/>
      <c r="M523" s="123"/>
      <c r="N523" s="124"/>
      <c r="O523" s="122"/>
      <c r="P523" s="122"/>
      <c r="Q523" s="122" t="s">
        <v>51</v>
      </c>
      <c r="R523" s="122"/>
      <c r="S523" s="119"/>
      <c r="T523" s="119"/>
      <c r="U523" s="119"/>
      <c r="V523" s="119"/>
      <c r="W523" s="119"/>
      <c r="X523" s="1"/>
      <c r="BB523" s="2" t="e">
        <v>#N/A</v>
      </c>
    </row>
    <row r="524" spans="1:54" ht="31.4" customHeight="1" x14ac:dyDescent="0.35">
      <c r="A524" s="118"/>
      <c r="B524" s="119"/>
      <c r="C524" s="119"/>
      <c r="D524" s="120"/>
      <c r="E524" s="121" t="str">
        <f>IF($D524="","",WORKDAY($D524,1,$Y$33:$Y$47))</f>
        <v/>
      </c>
      <c r="F524" s="121" t="str">
        <f>IF($D524="","",WORKDAY($D524,10,$Y$33:$Y$47))</f>
        <v/>
      </c>
      <c r="G524" s="121" t="str">
        <f>IF($D524="","",WORKDAY($D524,20,$Y$33:$Y$47))</f>
        <v/>
      </c>
      <c r="H524" s="120" t="str">
        <f t="shared" si="16"/>
        <v/>
      </c>
      <c r="I524" s="120"/>
      <c r="J524" s="120"/>
      <c r="K524" s="120"/>
      <c r="L524" s="122"/>
      <c r="M524" s="123"/>
      <c r="N524" s="124"/>
      <c r="O524" s="122"/>
      <c r="P524" s="122"/>
      <c r="Q524" s="122" t="s">
        <v>51</v>
      </c>
      <c r="R524" s="122"/>
      <c r="S524" s="119"/>
      <c r="T524" s="119"/>
      <c r="U524" s="119"/>
      <c r="V524" s="119"/>
      <c r="W524" s="119"/>
      <c r="X524" s="1"/>
      <c r="BB524" s="2" t="e">
        <v>#N/A</v>
      </c>
    </row>
    <row r="525" spans="1:54" ht="31.4" customHeight="1" x14ac:dyDescent="0.35">
      <c r="A525" s="118"/>
      <c r="B525" s="119"/>
      <c r="C525" s="119"/>
      <c r="D525" s="120"/>
      <c r="E525" s="121" t="str">
        <f>IF($D525="","",WORKDAY($D525,1,$Y$33:$Y$47))</f>
        <v/>
      </c>
      <c r="F525" s="121" t="str">
        <f>IF($D525="","",WORKDAY($D525,10,$Y$33:$Y$47))</f>
        <v/>
      </c>
      <c r="G525" s="121" t="str">
        <f>IF($D525="","",WORKDAY($D525,20,$Y$33:$Y$47))</f>
        <v/>
      </c>
      <c r="H525" s="120" t="str">
        <f t="shared" si="16"/>
        <v/>
      </c>
      <c r="I525" s="120"/>
      <c r="J525" s="120"/>
      <c r="K525" s="120"/>
      <c r="L525" s="122"/>
      <c r="M525" s="123"/>
      <c r="N525" s="124"/>
      <c r="O525" s="122"/>
      <c r="P525" s="122"/>
      <c r="Q525" s="122" t="s">
        <v>51</v>
      </c>
      <c r="R525" s="122"/>
      <c r="S525" s="119"/>
      <c r="T525" s="119"/>
      <c r="U525" s="119"/>
      <c r="V525" s="119"/>
      <c r="W525" s="119"/>
      <c r="X525" s="1"/>
      <c r="BB525" s="2" t="e">
        <v>#N/A</v>
      </c>
    </row>
    <row r="526" spans="1:54" ht="31.4" customHeight="1" x14ac:dyDescent="0.35">
      <c r="A526" s="118"/>
      <c r="B526" s="119"/>
      <c r="C526" s="119"/>
      <c r="D526" s="120"/>
      <c r="E526" s="121" t="str">
        <f>IF($D526="","",WORKDAY($D526,1,$Y$33:$Y$47))</f>
        <v/>
      </c>
      <c r="F526" s="121" t="str">
        <f>IF($D526="","",WORKDAY($D526,10,$Y$33:$Y$47))</f>
        <v/>
      </c>
      <c r="G526" s="121" t="str">
        <f>IF($D526="","",WORKDAY($D526,20,$Y$33:$Y$47))</f>
        <v/>
      </c>
      <c r="H526" s="120" t="str">
        <f t="shared" si="16"/>
        <v/>
      </c>
      <c r="I526" s="120"/>
      <c r="J526" s="120"/>
      <c r="K526" s="120"/>
      <c r="L526" s="122"/>
      <c r="M526" s="123"/>
      <c r="N526" s="124"/>
      <c r="O526" s="122"/>
      <c r="P526" s="122"/>
      <c r="Q526" s="122" t="s">
        <v>51</v>
      </c>
      <c r="R526" s="122"/>
      <c r="S526" s="119"/>
      <c r="T526" s="119"/>
      <c r="U526" s="119"/>
      <c r="V526" s="119"/>
      <c r="W526" s="119"/>
      <c r="X526" s="1"/>
      <c r="BB526" s="2" t="e">
        <v>#N/A</v>
      </c>
    </row>
    <row r="527" spans="1:54" ht="31.4" customHeight="1" x14ac:dyDescent="0.35">
      <c r="A527" s="118"/>
      <c r="B527" s="119"/>
      <c r="C527" s="119"/>
      <c r="D527" s="120"/>
      <c r="E527" s="121" t="str">
        <f>IF($D527="","",WORKDAY($D527,1,$Y$33:$Y$47))</f>
        <v/>
      </c>
      <c r="F527" s="121" t="str">
        <f>IF($D527="","",WORKDAY($D527,10,$Y$33:$Y$47))</f>
        <v/>
      </c>
      <c r="G527" s="121" t="str">
        <f>IF($D527="","",WORKDAY($D527,20,$Y$33:$Y$47))</f>
        <v/>
      </c>
      <c r="H527" s="120" t="str">
        <f t="shared" si="16"/>
        <v/>
      </c>
      <c r="I527" s="120"/>
      <c r="J527" s="120"/>
      <c r="K527" s="120"/>
      <c r="L527" s="122"/>
      <c r="M527" s="123"/>
      <c r="N527" s="124"/>
      <c r="O527" s="122"/>
      <c r="P527" s="122"/>
      <c r="Q527" s="122" t="s">
        <v>51</v>
      </c>
      <c r="R527" s="122"/>
      <c r="S527" s="119"/>
      <c r="T527" s="119"/>
      <c r="U527" s="119"/>
      <c r="V527" s="119"/>
      <c r="W527" s="119"/>
      <c r="X527" s="1"/>
      <c r="BB527" s="2" t="e">
        <v>#N/A</v>
      </c>
    </row>
    <row r="528" spans="1:54" ht="31.4" customHeight="1" x14ac:dyDescent="0.35">
      <c r="A528" s="118"/>
      <c r="B528" s="119"/>
      <c r="C528" s="119"/>
      <c r="D528" s="120"/>
      <c r="E528" s="121" t="str">
        <f>IF($D528="","",WORKDAY($D528,1,$Y$33:$Y$47))</f>
        <v/>
      </c>
      <c r="F528" s="121" t="str">
        <f>IF($D528="","",WORKDAY($D528,10,$Y$33:$Y$47))</f>
        <v/>
      </c>
      <c r="G528" s="121" t="str">
        <f>IF($D528="","",WORKDAY($D528,20,$Y$33:$Y$47))</f>
        <v/>
      </c>
      <c r="H528" s="120" t="str">
        <f t="shared" si="16"/>
        <v/>
      </c>
      <c r="I528" s="120"/>
      <c r="J528" s="120"/>
      <c r="K528" s="120"/>
      <c r="L528" s="122"/>
      <c r="M528" s="123"/>
      <c r="N528" s="124"/>
      <c r="O528" s="122"/>
      <c r="P528" s="122"/>
      <c r="Q528" s="122" t="s">
        <v>51</v>
      </c>
      <c r="R528" s="122"/>
      <c r="S528" s="119"/>
      <c r="T528" s="119"/>
      <c r="U528" s="119"/>
      <c r="V528" s="119"/>
      <c r="W528" s="119"/>
      <c r="X528" s="1"/>
      <c r="BB528" s="2" t="e">
        <v>#N/A</v>
      </c>
    </row>
    <row r="529" spans="1:54" ht="31.4" customHeight="1" x14ac:dyDescent="0.35">
      <c r="A529" s="118"/>
      <c r="B529" s="119"/>
      <c r="C529" s="119"/>
      <c r="D529" s="120"/>
      <c r="E529" s="121" t="str">
        <f>IF($D529="","",WORKDAY($D529,1,$Y$33:$Y$47))</f>
        <v/>
      </c>
      <c r="F529" s="121" t="str">
        <f>IF($D529="","",WORKDAY($D529,10,$Y$33:$Y$47))</f>
        <v/>
      </c>
      <c r="G529" s="121" t="str">
        <f>IF($D529="","",WORKDAY($D529,20,$Y$33:$Y$47))</f>
        <v/>
      </c>
      <c r="H529" s="120" t="str">
        <f t="shared" si="16"/>
        <v/>
      </c>
      <c r="I529" s="120"/>
      <c r="J529" s="120"/>
      <c r="K529" s="120"/>
      <c r="L529" s="122"/>
      <c r="M529" s="123"/>
      <c r="N529" s="124"/>
      <c r="O529" s="122"/>
      <c r="P529" s="122"/>
      <c r="Q529" s="122" t="s">
        <v>51</v>
      </c>
      <c r="R529" s="122"/>
      <c r="S529" s="119"/>
      <c r="T529" s="119"/>
      <c r="U529" s="119"/>
      <c r="V529" s="119"/>
      <c r="W529" s="119"/>
      <c r="X529" s="1"/>
      <c r="BB529" s="2" t="e">
        <v>#N/A</v>
      </c>
    </row>
    <row r="530" spans="1:54" ht="31.4" customHeight="1" x14ac:dyDescent="0.35">
      <c r="A530" s="118"/>
      <c r="B530" s="119"/>
      <c r="C530" s="119"/>
      <c r="D530" s="120"/>
      <c r="E530" s="121" t="str">
        <f>IF($D530="","",WORKDAY($D530,1,$Y$33:$Y$47))</f>
        <v/>
      </c>
      <c r="F530" s="121" t="str">
        <f>IF($D530="","",WORKDAY($D530,10,$Y$33:$Y$47))</f>
        <v/>
      </c>
      <c r="G530" s="121" t="str">
        <f>IF($D530="","",WORKDAY($D530,20,$Y$33:$Y$47))</f>
        <v/>
      </c>
      <c r="H530" s="120" t="str">
        <f t="shared" si="16"/>
        <v/>
      </c>
      <c r="I530" s="120"/>
      <c r="J530" s="120"/>
      <c r="K530" s="120"/>
      <c r="L530" s="122"/>
      <c r="M530" s="123"/>
      <c r="N530" s="124"/>
      <c r="O530" s="122"/>
      <c r="P530" s="122"/>
      <c r="Q530" s="122" t="s">
        <v>51</v>
      </c>
      <c r="R530" s="122"/>
      <c r="S530" s="119"/>
      <c r="T530" s="119"/>
      <c r="U530" s="119"/>
      <c r="V530" s="119"/>
      <c r="W530" s="119"/>
      <c r="X530" s="1"/>
      <c r="BB530" s="2" t="e">
        <v>#N/A</v>
      </c>
    </row>
    <row r="531" spans="1:54" ht="31.4" customHeight="1" x14ac:dyDescent="0.35">
      <c r="A531" s="118"/>
      <c r="B531" s="119"/>
      <c r="C531" s="119"/>
      <c r="D531" s="120"/>
      <c r="E531" s="121" t="str">
        <f>IF($D531="","",WORKDAY($D531,1,$Y$33:$Y$47))</f>
        <v/>
      </c>
      <c r="F531" s="121" t="str">
        <f>IF($D531="","",WORKDAY($D531,10,$Y$33:$Y$47))</f>
        <v/>
      </c>
      <c r="G531" s="121" t="str">
        <f>IF($D531="","",WORKDAY($D531,20,$Y$33:$Y$47))</f>
        <v/>
      </c>
      <c r="H531" s="120" t="str">
        <f t="shared" si="16"/>
        <v/>
      </c>
      <c r="I531" s="120"/>
      <c r="J531" s="120"/>
      <c r="K531" s="120"/>
      <c r="L531" s="122"/>
      <c r="M531" s="123"/>
      <c r="N531" s="124"/>
      <c r="O531" s="122"/>
      <c r="P531" s="122"/>
      <c r="Q531" s="122" t="s">
        <v>51</v>
      </c>
      <c r="R531" s="122"/>
      <c r="S531" s="119"/>
      <c r="T531" s="119"/>
      <c r="U531" s="119"/>
      <c r="V531" s="119"/>
      <c r="W531" s="119"/>
      <c r="X531" s="1"/>
      <c r="BB531" s="2" t="e">
        <v>#N/A</v>
      </c>
    </row>
    <row r="532" spans="1:54" ht="31.4" customHeight="1" x14ac:dyDescent="0.35">
      <c r="A532" s="118"/>
      <c r="B532" s="119"/>
      <c r="C532" s="119"/>
      <c r="D532" s="120"/>
      <c r="E532" s="121" t="str">
        <f>IF($D532="","",WORKDAY($D532,1,$Y$33:$Y$47))</f>
        <v/>
      </c>
      <c r="F532" s="121" t="str">
        <f>IF($D532="","",WORKDAY($D532,10,$Y$33:$Y$47))</f>
        <v/>
      </c>
      <c r="G532" s="121" t="str">
        <f>IF($D532="","",WORKDAY($D532,20,$Y$33:$Y$47))</f>
        <v/>
      </c>
      <c r="H532" s="120" t="str">
        <f t="shared" si="16"/>
        <v/>
      </c>
      <c r="I532" s="120"/>
      <c r="J532" s="120"/>
      <c r="K532" s="120"/>
      <c r="L532" s="122"/>
      <c r="M532" s="123"/>
      <c r="N532" s="124"/>
      <c r="O532" s="122"/>
      <c r="P532" s="122"/>
      <c r="Q532" s="122" t="s">
        <v>51</v>
      </c>
      <c r="R532" s="122"/>
      <c r="S532" s="119"/>
      <c r="T532" s="119"/>
      <c r="U532" s="119"/>
      <c r="V532" s="119"/>
      <c r="W532" s="119"/>
      <c r="X532" s="1"/>
      <c r="BB532" s="2" t="e">
        <v>#N/A</v>
      </c>
    </row>
    <row r="533" spans="1:54" ht="31.4" customHeight="1" x14ac:dyDescent="0.35">
      <c r="A533" s="118"/>
      <c r="B533" s="119"/>
      <c r="C533" s="119"/>
      <c r="D533" s="120"/>
      <c r="E533" s="121" t="str">
        <f>IF($D533="","",WORKDAY($D533,1,$Y$33:$Y$47))</f>
        <v/>
      </c>
      <c r="F533" s="121" t="str">
        <f>IF($D533="","",WORKDAY($D533,10,$Y$33:$Y$47))</f>
        <v/>
      </c>
      <c r="G533" s="121" t="str">
        <f>IF($D533="","",WORKDAY($D533,20,$Y$33:$Y$47))</f>
        <v/>
      </c>
      <c r="H533" s="120" t="str">
        <f t="shared" si="16"/>
        <v/>
      </c>
      <c r="I533" s="120"/>
      <c r="J533" s="120"/>
      <c r="K533" s="120"/>
      <c r="L533" s="122"/>
      <c r="M533" s="123"/>
      <c r="N533" s="124"/>
      <c r="O533" s="122"/>
      <c r="P533" s="122"/>
      <c r="Q533" s="122" t="s">
        <v>51</v>
      </c>
      <c r="R533" s="122"/>
      <c r="S533" s="119"/>
      <c r="T533" s="119"/>
      <c r="U533" s="119"/>
      <c r="V533" s="119"/>
      <c r="W533" s="119"/>
      <c r="X533" s="1"/>
      <c r="BB533" s="2" t="e">
        <v>#N/A</v>
      </c>
    </row>
    <row r="534" spans="1:54" ht="31.4" customHeight="1" x14ac:dyDescent="0.35">
      <c r="A534" s="118"/>
      <c r="B534" s="119"/>
      <c r="C534" s="119"/>
      <c r="D534" s="120"/>
      <c r="E534" s="121" t="str">
        <f>IF($D534="","",WORKDAY($D534,1,$Y$33:$Y$47))</f>
        <v/>
      </c>
      <c r="F534" s="121" t="str">
        <f>IF($D534="","",WORKDAY($D534,10,$Y$33:$Y$47))</f>
        <v/>
      </c>
      <c r="G534" s="121" t="str">
        <f>IF($D534="","",WORKDAY($D534,20,$Y$33:$Y$47))</f>
        <v/>
      </c>
      <c r="H534" s="120" t="str">
        <f t="shared" si="16"/>
        <v/>
      </c>
      <c r="I534" s="120"/>
      <c r="J534" s="120"/>
      <c r="K534" s="120"/>
      <c r="L534" s="122"/>
      <c r="M534" s="123"/>
      <c r="N534" s="124"/>
      <c r="O534" s="122"/>
      <c r="P534" s="122"/>
      <c r="Q534" s="122" t="s">
        <v>51</v>
      </c>
      <c r="R534" s="122"/>
      <c r="S534" s="119"/>
      <c r="T534" s="119"/>
      <c r="U534" s="119"/>
      <c r="V534" s="119"/>
      <c r="W534" s="119"/>
      <c r="X534" s="1"/>
      <c r="BB534" s="2" t="e">
        <v>#N/A</v>
      </c>
    </row>
    <row r="535" spans="1:54" ht="31.4" customHeight="1" x14ac:dyDescent="0.35">
      <c r="A535" s="118"/>
      <c r="B535" s="119"/>
      <c r="C535" s="119"/>
      <c r="D535" s="120"/>
      <c r="E535" s="121" t="str">
        <f>IF($D535="","",WORKDAY($D535,1,$Y$33:$Y$47))</f>
        <v/>
      </c>
      <c r="F535" s="121" t="str">
        <f>IF($D535="","",WORKDAY($D535,10,$Y$33:$Y$47))</f>
        <v/>
      </c>
      <c r="G535" s="121" t="str">
        <f>IF($D535="","",WORKDAY($D535,20,$Y$33:$Y$47))</f>
        <v/>
      </c>
      <c r="H535" s="120" t="str">
        <f t="shared" si="16"/>
        <v/>
      </c>
      <c r="I535" s="120"/>
      <c r="J535" s="120"/>
      <c r="K535" s="120"/>
      <c r="L535" s="122"/>
      <c r="M535" s="123"/>
      <c r="N535" s="124"/>
      <c r="O535" s="122"/>
      <c r="P535" s="122"/>
      <c r="Q535" s="122" t="s">
        <v>51</v>
      </c>
      <c r="R535" s="122"/>
      <c r="S535" s="119"/>
      <c r="T535" s="119"/>
      <c r="U535" s="119"/>
      <c r="V535" s="119"/>
      <c r="W535" s="119"/>
      <c r="X535" s="1"/>
      <c r="BB535" s="2" t="e">
        <v>#N/A</v>
      </c>
    </row>
    <row r="536" spans="1:54" ht="31.4" customHeight="1" x14ac:dyDescent="0.35">
      <c r="A536" s="118"/>
      <c r="B536" s="119"/>
      <c r="C536" s="119"/>
      <c r="D536" s="120"/>
      <c r="E536" s="121" t="str">
        <f>IF($D536="","",WORKDAY($D536,1,$Y$33:$Y$47))</f>
        <v/>
      </c>
      <c r="F536" s="121" t="str">
        <f>IF($D536="","",WORKDAY($D536,10,$Y$33:$Y$47))</f>
        <v/>
      </c>
      <c r="G536" s="121" t="str">
        <f>IF($D536="","",WORKDAY($D536,20,$Y$33:$Y$47))</f>
        <v/>
      </c>
      <c r="H536" s="120" t="str">
        <f t="shared" si="16"/>
        <v/>
      </c>
      <c r="I536" s="120"/>
      <c r="J536" s="120"/>
      <c r="K536" s="120"/>
      <c r="L536" s="122"/>
      <c r="M536" s="123"/>
      <c r="N536" s="124"/>
      <c r="O536" s="122"/>
      <c r="P536" s="122"/>
      <c r="Q536" s="122" t="s">
        <v>51</v>
      </c>
      <c r="R536" s="122"/>
      <c r="S536" s="119"/>
      <c r="T536" s="119"/>
      <c r="U536" s="119"/>
      <c r="V536" s="119"/>
      <c r="W536" s="119"/>
      <c r="X536" s="1"/>
      <c r="BB536" s="2" t="e">
        <v>#N/A</v>
      </c>
    </row>
    <row r="537" spans="1:54" ht="31.4" customHeight="1" x14ac:dyDescent="0.35">
      <c r="A537" s="118"/>
      <c r="B537" s="119"/>
      <c r="C537" s="119"/>
      <c r="D537" s="120"/>
      <c r="E537" s="121" t="str">
        <f>IF($D537="","",WORKDAY($D537,1,$Y$33:$Y$47))</f>
        <v/>
      </c>
      <c r="F537" s="121" t="str">
        <f>IF($D537="","",WORKDAY($D537,10,$Y$33:$Y$47))</f>
        <v/>
      </c>
      <c r="G537" s="121" t="str">
        <f>IF($D537="","",WORKDAY($D537,20,$Y$33:$Y$47))</f>
        <v/>
      </c>
      <c r="H537" s="120" t="str">
        <f t="shared" si="16"/>
        <v/>
      </c>
      <c r="I537" s="120"/>
      <c r="J537" s="120"/>
      <c r="K537" s="120"/>
      <c r="L537" s="122"/>
      <c r="M537" s="123"/>
      <c r="N537" s="124"/>
      <c r="O537" s="122"/>
      <c r="P537" s="122"/>
      <c r="Q537" s="122" t="s">
        <v>51</v>
      </c>
      <c r="R537" s="122"/>
      <c r="S537" s="119"/>
      <c r="T537" s="119"/>
      <c r="U537" s="119"/>
      <c r="V537" s="119"/>
      <c r="W537" s="119"/>
      <c r="X537" s="1"/>
      <c r="BB537" s="2" t="e">
        <v>#N/A</v>
      </c>
    </row>
    <row r="538" spans="1:54" ht="31.4" customHeight="1" x14ac:dyDescent="0.35">
      <c r="A538" s="118"/>
      <c r="B538" s="119"/>
      <c r="C538" s="119"/>
      <c r="D538" s="120"/>
      <c r="E538" s="121" t="str">
        <f>IF($D538="","",WORKDAY($D538,1,$Y$33:$Y$47))</f>
        <v/>
      </c>
      <c r="F538" s="121" t="str">
        <f>IF($D538="","",WORKDAY($D538,10,$Y$33:$Y$47))</f>
        <v/>
      </c>
      <c r="G538" s="121" t="str">
        <f>IF($D538="","",WORKDAY($D538,20,$Y$33:$Y$47))</f>
        <v/>
      </c>
      <c r="H538" s="120" t="str">
        <f t="shared" si="16"/>
        <v/>
      </c>
      <c r="I538" s="120"/>
      <c r="J538" s="120"/>
      <c r="K538" s="120"/>
      <c r="L538" s="122"/>
      <c r="M538" s="123"/>
      <c r="N538" s="124"/>
      <c r="O538" s="122"/>
      <c r="P538" s="122"/>
      <c r="Q538" s="122" t="s">
        <v>51</v>
      </c>
      <c r="R538" s="122"/>
      <c r="S538" s="119"/>
      <c r="T538" s="119"/>
      <c r="U538" s="119"/>
      <c r="V538" s="119"/>
      <c r="W538" s="119"/>
      <c r="X538" s="1"/>
      <c r="BB538" s="2" t="e">
        <v>#N/A</v>
      </c>
    </row>
    <row r="539" spans="1:54" ht="31.4" customHeight="1" x14ac:dyDescent="0.35">
      <c r="A539" s="118"/>
      <c r="B539" s="119"/>
      <c r="C539" s="119"/>
      <c r="D539" s="120"/>
      <c r="E539" s="121" t="str">
        <f>IF($D539="","",WORKDAY($D539,1,$Y$33:$Y$47))</f>
        <v/>
      </c>
      <c r="F539" s="121" t="str">
        <f>IF($D539="","",WORKDAY($D539,10,$Y$33:$Y$47))</f>
        <v/>
      </c>
      <c r="G539" s="121" t="str">
        <f>IF($D539="","",WORKDAY($D539,20,$Y$33:$Y$47))</f>
        <v/>
      </c>
      <c r="H539" s="120" t="str">
        <f t="shared" si="16"/>
        <v/>
      </c>
      <c r="I539" s="120"/>
      <c r="J539" s="120"/>
      <c r="K539" s="120"/>
      <c r="L539" s="122"/>
      <c r="M539" s="123"/>
      <c r="N539" s="124"/>
      <c r="O539" s="122"/>
      <c r="P539" s="122"/>
      <c r="Q539" s="122" t="s">
        <v>51</v>
      </c>
      <c r="R539" s="122"/>
      <c r="S539" s="119"/>
      <c r="T539" s="119"/>
      <c r="U539" s="119"/>
      <c r="V539" s="119"/>
      <c r="W539" s="119"/>
      <c r="X539" s="1"/>
      <c r="BB539" s="2" t="e">
        <v>#N/A</v>
      </c>
    </row>
    <row r="540" spans="1:54" ht="31.4" customHeight="1" x14ac:dyDescent="0.35">
      <c r="A540" s="118"/>
      <c r="B540" s="119"/>
      <c r="C540" s="119"/>
      <c r="D540" s="120"/>
      <c r="E540" s="121" t="str">
        <f>IF($D540="","",WORKDAY($D540,1,$Y$33:$Y$47))</f>
        <v/>
      </c>
      <c r="F540" s="121" t="str">
        <f>IF($D540="","",WORKDAY($D540,10,$Y$33:$Y$47))</f>
        <v/>
      </c>
      <c r="G540" s="121" t="str">
        <f>IF($D540="","",WORKDAY($D540,20,$Y$33:$Y$47))</f>
        <v/>
      </c>
      <c r="H540" s="120" t="str">
        <f t="shared" si="16"/>
        <v/>
      </c>
      <c r="I540" s="120"/>
      <c r="J540" s="120"/>
      <c r="K540" s="120"/>
      <c r="L540" s="122"/>
      <c r="M540" s="123"/>
      <c r="N540" s="124"/>
      <c r="O540" s="122"/>
      <c r="P540" s="122"/>
      <c r="Q540" s="122" t="s">
        <v>51</v>
      </c>
      <c r="R540" s="122"/>
      <c r="S540" s="119"/>
      <c r="T540" s="119"/>
      <c r="U540" s="119"/>
      <c r="V540" s="119"/>
      <c r="W540" s="119"/>
      <c r="X540" s="1"/>
      <c r="BB540" s="2" t="e">
        <v>#N/A</v>
      </c>
    </row>
    <row r="541" spans="1:54" ht="31.4" customHeight="1" x14ac:dyDescent="0.35">
      <c r="A541" s="118"/>
      <c r="B541" s="119"/>
      <c r="C541" s="119"/>
      <c r="D541" s="120"/>
      <c r="E541" s="121" t="str">
        <f>IF($D541="","",WORKDAY($D541,1,$Y$33:$Y$47))</f>
        <v/>
      </c>
      <c r="F541" s="121" t="str">
        <f>IF($D541="","",WORKDAY($D541,10,$Y$33:$Y$47))</f>
        <v/>
      </c>
      <c r="G541" s="121" t="str">
        <f>IF($D541="","",WORKDAY($D541,20,$Y$33:$Y$47))</f>
        <v/>
      </c>
      <c r="H541" s="120" t="str">
        <f t="shared" si="16"/>
        <v/>
      </c>
      <c r="I541" s="120"/>
      <c r="J541" s="120"/>
      <c r="K541" s="120"/>
      <c r="L541" s="122"/>
      <c r="M541" s="123"/>
      <c r="N541" s="124"/>
      <c r="O541" s="122"/>
      <c r="P541" s="122"/>
      <c r="Q541" s="122" t="s">
        <v>51</v>
      </c>
      <c r="R541" s="122"/>
      <c r="S541" s="119"/>
      <c r="T541" s="119"/>
      <c r="U541" s="119"/>
      <c r="V541" s="119"/>
      <c r="W541" s="119"/>
      <c r="X541" s="1"/>
      <c r="BB541" s="2" t="e">
        <v>#N/A</v>
      </c>
    </row>
    <row r="542" spans="1:54" ht="31.4" customHeight="1" x14ac:dyDescent="0.35">
      <c r="A542" s="118"/>
      <c r="B542" s="119"/>
      <c r="C542" s="119"/>
      <c r="D542" s="120"/>
      <c r="E542" s="121" t="str">
        <f>IF($D542="","",WORKDAY($D542,1,$Y$33:$Y$47))</f>
        <v/>
      </c>
      <c r="F542" s="121" t="str">
        <f>IF($D542="","",WORKDAY($D542,10,$Y$33:$Y$47))</f>
        <v/>
      </c>
      <c r="G542" s="121" t="str">
        <f>IF($D542="","",WORKDAY($D542,20,$Y$33:$Y$47))</f>
        <v/>
      </c>
      <c r="H542" s="120" t="str">
        <f t="shared" si="16"/>
        <v/>
      </c>
      <c r="I542" s="120"/>
      <c r="J542" s="120"/>
      <c r="K542" s="120"/>
      <c r="L542" s="122"/>
      <c r="M542" s="123"/>
      <c r="N542" s="124"/>
      <c r="O542" s="122"/>
      <c r="P542" s="122"/>
      <c r="Q542" s="122" t="s">
        <v>51</v>
      </c>
      <c r="R542" s="122"/>
      <c r="S542" s="119"/>
      <c r="T542" s="119"/>
      <c r="U542" s="119"/>
      <c r="V542" s="119"/>
      <c r="W542" s="119"/>
      <c r="X542" s="1"/>
      <c r="BB542" s="2" t="e">
        <v>#N/A</v>
      </c>
    </row>
    <row r="543" spans="1:54" ht="31.4" customHeight="1" x14ac:dyDescent="0.35">
      <c r="A543" s="118"/>
      <c r="B543" s="119"/>
      <c r="C543" s="119"/>
      <c r="D543" s="120"/>
      <c r="E543" s="121" t="str">
        <f>IF($D543="","",WORKDAY($D543,1,$Y$33:$Y$47))</f>
        <v/>
      </c>
      <c r="F543" s="121" t="str">
        <f>IF($D543="","",WORKDAY($D543,10,$Y$33:$Y$47))</f>
        <v/>
      </c>
      <c r="G543" s="121" t="str">
        <f>IF($D543="","",WORKDAY($D543,20,$Y$33:$Y$47))</f>
        <v/>
      </c>
      <c r="H543" s="120" t="str">
        <f t="shared" si="16"/>
        <v/>
      </c>
      <c r="I543" s="120"/>
      <c r="J543" s="120"/>
      <c r="K543" s="120"/>
      <c r="L543" s="122"/>
      <c r="M543" s="123"/>
      <c r="N543" s="124"/>
      <c r="O543" s="122"/>
      <c r="P543" s="122"/>
      <c r="Q543" s="122" t="s">
        <v>51</v>
      </c>
      <c r="R543" s="122"/>
      <c r="S543" s="119"/>
      <c r="T543" s="119"/>
      <c r="U543" s="119"/>
      <c r="V543" s="119"/>
      <c r="W543" s="119"/>
      <c r="X543" s="1"/>
      <c r="BB543" s="2" t="e">
        <v>#N/A</v>
      </c>
    </row>
    <row r="544" spans="1:54" ht="31.4" customHeight="1" x14ac:dyDescent="0.35">
      <c r="A544" s="118"/>
      <c r="B544" s="119"/>
      <c r="C544" s="119"/>
      <c r="D544" s="120"/>
      <c r="E544" s="121" t="str">
        <f>IF($D544="","",WORKDAY($D544,1,$Y$33:$Y$47))</f>
        <v/>
      </c>
      <c r="F544" s="121" t="str">
        <f>IF($D544="","",WORKDAY($D544,10,$Y$33:$Y$47))</f>
        <v/>
      </c>
      <c r="G544" s="121" t="str">
        <f>IF($D544="","",WORKDAY($D544,20,$Y$33:$Y$47))</f>
        <v/>
      </c>
      <c r="H544" s="120" t="str">
        <f t="shared" si="16"/>
        <v/>
      </c>
      <c r="I544" s="120"/>
      <c r="J544" s="120"/>
      <c r="K544" s="120"/>
      <c r="L544" s="122"/>
      <c r="M544" s="123"/>
      <c r="N544" s="124"/>
      <c r="O544" s="122"/>
      <c r="P544" s="122"/>
      <c r="Q544" s="122" t="s">
        <v>51</v>
      </c>
      <c r="R544" s="122"/>
      <c r="S544" s="119"/>
      <c r="T544" s="119"/>
      <c r="U544" s="119"/>
      <c r="V544" s="119"/>
      <c r="W544" s="119"/>
      <c r="X544" s="1"/>
      <c r="BB544" s="2" t="e">
        <v>#N/A</v>
      </c>
    </row>
    <row r="545" spans="1:54" ht="31.4" customHeight="1" x14ac:dyDescent="0.35">
      <c r="A545" s="118"/>
      <c r="B545" s="119"/>
      <c r="C545" s="119"/>
      <c r="D545" s="120"/>
      <c r="E545" s="121" t="str">
        <f>IF($D545="","",WORKDAY($D545,1,$Y$33:$Y$47))</f>
        <v/>
      </c>
      <c r="F545" s="121" t="str">
        <f>IF($D545="","",WORKDAY($D545,10,$Y$33:$Y$47))</f>
        <v/>
      </c>
      <c r="G545" s="121" t="str">
        <f>IF($D545="","",WORKDAY($D545,20,$Y$33:$Y$47))</f>
        <v/>
      </c>
      <c r="H545" s="120" t="str">
        <f t="shared" si="16"/>
        <v/>
      </c>
      <c r="I545" s="120"/>
      <c r="J545" s="120"/>
      <c r="K545" s="120"/>
      <c r="L545" s="122"/>
      <c r="M545" s="123"/>
      <c r="N545" s="124"/>
      <c r="O545" s="122"/>
      <c r="P545" s="122"/>
      <c r="Q545" s="122" t="s">
        <v>51</v>
      </c>
      <c r="R545" s="122"/>
      <c r="S545" s="119"/>
      <c r="T545" s="119"/>
      <c r="U545" s="119"/>
      <c r="V545" s="119"/>
      <c r="W545" s="119"/>
      <c r="X545" s="1"/>
      <c r="BB545" s="2" t="e">
        <v>#N/A</v>
      </c>
    </row>
    <row r="546" spans="1:54" ht="31.4" customHeight="1" x14ac:dyDescent="0.35">
      <c r="A546" s="118"/>
      <c r="B546" s="119"/>
      <c r="C546" s="119"/>
      <c r="D546" s="120"/>
      <c r="E546" s="121" t="str">
        <f>IF($D546="","",WORKDAY($D546,1,$Y$33:$Y$47))</f>
        <v/>
      </c>
      <c r="F546" s="121" t="str">
        <f>IF($D546="","",WORKDAY($D546,10,$Y$33:$Y$47))</f>
        <v/>
      </c>
      <c r="G546" s="121" t="str">
        <f>IF($D546="","",WORKDAY($D546,20,$Y$33:$Y$47))</f>
        <v/>
      </c>
      <c r="H546" s="120" t="str">
        <f t="shared" si="16"/>
        <v/>
      </c>
      <c r="I546" s="120"/>
      <c r="J546" s="120"/>
      <c r="K546" s="120"/>
      <c r="L546" s="122"/>
      <c r="M546" s="123"/>
      <c r="N546" s="124"/>
      <c r="O546" s="122"/>
      <c r="P546" s="122"/>
      <c r="Q546" s="122" t="s">
        <v>51</v>
      </c>
      <c r="R546" s="122"/>
      <c r="S546" s="119"/>
      <c r="T546" s="119"/>
      <c r="U546" s="119"/>
      <c r="V546" s="119"/>
      <c r="W546" s="119"/>
      <c r="X546" s="1"/>
      <c r="BB546" s="2" t="e">
        <v>#N/A</v>
      </c>
    </row>
    <row r="547" spans="1:54" ht="31.4" customHeight="1" x14ac:dyDescent="0.35">
      <c r="A547" s="118"/>
      <c r="B547" s="119"/>
      <c r="C547" s="119"/>
      <c r="D547" s="120"/>
      <c r="E547" s="121" t="str">
        <f>IF($D547="","",WORKDAY($D547,1,$Y$33:$Y$47))</f>
        <v/>
      </c>
      <c r="F547" s="121" t="str">
        <f>IF($D547="","",WORKDAY($D547,10,$Y$33:$Y$47))</f>
        <v/>
      </c>
      <c r="G547" s="121" t="str">
        <f>IF($D547="","",WORKDAY($D547,20,$Y$33:$Y$47))</f>
        <v/>
      </c>
      <c r="H547" s="120" t="str">
        <f t="shared" si="16"/>
        <v/>
      </c>
      <c r="I547" s="120"/>
      <c r="J547" s="120"/>
      <c r="K547" s="120"/>
      <c r="L547" s="122"/>
      <c r="M547" s="123"/>
      <c r="N547" s="124"/>
      <c r="O547" s="122"/>
      <c r="P547" s="122"/>
      <c r="Q547" s="122" t="s">
        <v>51</v>
      </c>
      <c r="R547" s="122"/>
      <c r="S547" s="119"/>
      <c r="T547" s="119"/>
      <c r="U547" s="119"/>
      <c r="V547" s="119"/>
      <c r="W547" s="119"/>
      <c r="X547" s="1"/>
      <c r="BB547" s="2" t="e">
        <v>#N/A</v>
      </c>
    </row>
    <row r="548" spans="1:54" ht="31.4" customHeight="1" x14ac:dyDescent="0.35">
      <c r="A548" s="118"/>
      <c r="B548" s="119"/>
      <c r="C548" s="119"/>
      <c r="D548" s="120"/>
      <c r="E548" s="121" t="str">
        <f>IF($D548="","",WORKDAY($D548,1,$Y$33:$Y$47))</f>
        <v/>
      </c>
      <c r="F548" s="121" t="str">
        <f>IF($D548="","",WORKDAY($D548,10,$Y$33:$Y$47))</f>
        <v/>
      </c>
      <c r="G548" s="121" t="str">
        <f>IF($D548="","",WORKDAY($D548,20,$Y$33:$Y$47))</f>
        <v/>
      </c>
      <c r="H548" s="120" t="str">
        <f t="shared" si="16"/>
        <v/>
      </c>
      <c r="I548" s="120"/>
      <c r="J548" s="120"/>
      <c r="K548" s="120"/>
      <c r="L548" s="122"/>
      <c r="M548" s="123"/>
      <c r="N548" s="124"/>
      <c r="O548" s="122"/>
      <c r="P548" s="122"/>
      <c r="Q548" s="122" t="s">
        <v>51</v>
      </c>
      <c r="R548" s="122"/>
      <c r="S548" s="119"/>
      <c r="T548" s="119"/>
      <c r="U548" s="119"/>
      <c r="V548" s="119"/>
      <c r="W548" s="119"/>
      <c r="X548" s="1"/>
      <c r="BB548" s="2" t="e">
        <v>#N/A</v>
      </c>
    </row>
    <row r="549" spans="1:54" ht="31.4" customHeight="1" x14ac:dyDescent="0.35">
      <c r="A549" s="118"/>
      <c r="B549" s="119"/>
      <c r="C549" s="119"/>
      <c r="D549" s="120"/>
      <c r="E549" s="121" t="str">
        <f>IF($D549="","",WORKDAY($D549,1,$Y$33:$Y$47))</f>
        <v/>
      </c>
      <c r="F549" s="121" t="str">
        <f>IF($D549="","",WORKDAY($D549,10,$Y$33:$Y$47))</f>
        <v/>
      </c>
      <c r="G549" s="121" t="str">
        <f>IF($D549="","",WORKDAY($D549,20,$Y$33:$Y$47))</f>
        <v/>
      </c>
      <c r="H549" s="120" t="str">
        <f t="shared" si="16"/>
        <v/>
      </c>
      <c r="I549" s="120"/>
      <c r="J549" s="120"/>
      <c r="K549" s="120"/>
      <c r="L549" s="122"/>
      <c r="M549" s="123"/>
      <c r="N549" s="124"/>
      <c r="O549" s="122"/>
      <c r="P549" s="122"/>
      <c r="Q549" s="122" t="s">
        <v>51</v>
      </c>
      <c r="R549" s="122"/>
      <c r="S549" s="119"/>
      <c r="T549" s="119"/>
      <c r="U549" s="119"/>
      <c r="V549" s="119"/>
      <c r="W549" s="119"/>
      <c r="X549" s="1"/>
      <c r="BB549" s="2" t="e">
        <v>#N/A</v>
      </c>
    </row>
    <row r="550" spans="1:54" ht="31.4" customHeight="1" x14ac:dyDescent="0.35">
      <c r="A550" s="118"/>
      <c r="B550" s="119"/>
      <c r="C550" s="119"/>
      <c r="D550" s="120"/>
      <c r="E550" s="121" t="str">
        <f>IF($D550="","",WORKDAY($D550,1,$Y$33:$Y$47))</f>
        <v/>
      </c>
      <c r="F550" s="121" t="str">
        <f>IF($D550="","",WORKDAY($D550,10,$Y$33:$Y$47))</f>
        <v/>
      </c>
      <c r="G550" s="121" t="str">
        <f>IF($D550="","",WORKDAY($D550,20,$Y$33:$Y$47))</f>
        <v/>
      </c>
      <c r="H550" s="120" t="str">
        <f t="shared" si="16"/>
        <v/>
      </c>
      <c r="I550" s="120"/>
      <c r="J550" s="120"/>
      <c r="K550" s="120"/>
      <c r="L550" s="122"/>
      <c r="M550" s="123"/>
      <c r="N550" s="124"/>
      <c r="O550" s="122"/>
      <c r="P550" s="122"/>
      <c r="Q550" s="122" t="s">
        <v>51</v>
      </c>
      <c r="R550" s="122"/>
      <c r="S550" s="119"/>
      <c r="T550" s="119"/>
      <c r="U550" s="119"/>
      <c r="V550" s="119"/>
      <c r="W550" s="119"/>
      <c r="X550" s="1"/>
      <c r="BB550" s="2" t="e">
        <v>#N/A</v>
      </c>
    </row>
    <row r="551" spans="1:54" ht="31.4" customHeight="1" x14ac:dyDescent="0.35">
      <c r="A551" s="118"/>
      <c r="B551" s="119"/>
      <c r="C551" s="119"/>
      <c r="D551" s="120"/>
      <c r="E551" s="121" t="str">
        <f>IF($D551="","",WORKDAY($D551,1,$Y$33:$Y$47))</f>
        <v/>
      </c>
      <c r="F551" s="121" t="str">
        <f>IF($D551="","",WORKDAY($D551,10,$Y$33:$Y$47))</f>
        <v/>
      </c>
      <c r="G551" s="121" t="str">
        <f>IF($D551="","",WORKDAY($D551,20,$Y$33:$Y$47))</f>
        <v/>
      </c>
      <c r="H551" s="120" t="str">
        <f t="shared" si="16"/>
        <v/>
      </c>
      <c r="I551" s="120"/>
      <c r="J551" s="120"/>
      <c r="K551" s="120"/>
      <c r="L551" s="122"/>
      <c r="M551" s="123"/>
      <c r="N551" s="124"/>
      <c r="O551" s="122"/>
      <c r="P551" s="122"/>
      <c r="Q551" s="122" t="s">
        <v>51</v>
      </c>
      <c r="R551" s="122"/>
      <c r="S551" s="119"/>
      <c r="T551" s="119"/>
      <c r="U551" s="119"/>
      <c r="V551" s="119"/>
      <c r="W551" s="119"/>
      <c r="X551" s="1"/>
      <c r="BB551" s="2" t="e">
        <v>#N/A</v>
      </c>
    </row>
    <row r="552" spans="1:54" ht="31.4" customHeight="1" x14ac:dyDescent="0.35">
      <c r="A552" s="118"/>
      <c r="B552" s="119"/>
      <c r="C552" s="119"/>
      <c r="D552" s="120"/>
      <c r="E552" s="121" t="str">
        <f>IF($D552="","",WORKDAY($D552,1,$Y$33:$Y$47))</f>
        <v/>
      </c>
      <c r="F552" s="121" t="str">
        <f>IF($D552="","",WORKDAY($D552,10,$Y$33:$Y$47))</f>
        <v/>
      </c>
      <c r="G552" s="121" t="str">
        <f>IF($D552="","",WORKDAY($D552,20,$Y$33:$Y$47))</f>
        <v/>
      </c>
      <c r="H552" s="120" t="str">
        <f t="shared" si="16"/>
        <v/>
      </c>
      <c r="I552" s="120"/>
      <c r="J552" s="120"/>
      <c r="K552" s="120"/>
      <c r="L552" s="122"/>
      <c r="M552" s="123"/>
      <c r="N552" s="124"/>
      <c r="O552" s="122"/>
      <c r="P552" s="122"/>
      <c r="Q552" s="122" t="s">
        <v>51</v>
      </c>
      <c r="R552" s="122"/>
      <c r="S552" s="119"/>
      <c r="T552" s="119"/>
      <c r="U552" s="119"/>
      <c r="V552" s="119"/>
      <c r="W552" s="119"/>
      <c r="X552" s="1"/>
      <c r="BB552" s="2" t="e">
        <v>#N/A</v>
      </c>
    </row>
    <row r="553" spans="1:54" ht="31.4" customHeight="1" x14ac:dyDescent="0.35">
      <c r="A553" s="118"/>
      <c r="B553" s="119"/>
      <c r="C553" s="119"/>
      <c r="D553" s="120"/>
      <c r="E553" s="121" t="str">
        <f>IF($D553="","",WORKDAY($D553,1,$Y$33:$Y$47))</f>
        <v/>
      </c>
      <c r="F553" s="121" t="str">
        <f>IF($D553="","",WORKDAY($D553,10,$Y$33:$Y$47))</f>
        <v/>
      </c>
      <c r="G553" s="121" t="str">
        <f>IF($D553="","",WORKDAY($D553,20,$Y$33:$Y$47))</f>
        <v/>
      </c>
      <c r="H553" s="120" t="str">
        <f t="shared" si="16"/>
        <v/>
      </c>
      <c r="I553" s="120"/>
      <c r="J553" s="120"/>
      <c r="K553" s="120"/>
      <c r="L553" s="122"/>
      <c r="M553" s="123"/>
      <c r="N553" s="124"/>
      <c r="O553" s="122"/>
      <c r="P553" s="122"/>
      <c r="Q553" s="122" t="s">
        <v>51</v>
      </c>
      <c r="R553" s="122"/>
      <c r="S553" s="119"/>
      <c r="T553" s="119"/>
      <c r="U553" s="119"/>
      <c r="V553" s="119"/>
      <c r="W553" s="119"/>
      <c r="X553" s="1"/>
      <c r="BB553" s="2" t="e">
        <v>#N/A</v>
      </c>
    </row>
    <row r="554" spans="1:54" ht="31.4" customHeight="1" x14ac:dyDescent="0.35">
      <c r="A554" s="118"/>
      <c r="B554" s="119"/>
      <c r="C554" s="119"/>
      <c r="D554" s="120"/>
      <c r="E554" s="121" t="str">
        <f>IF($D554="","",WORKDAY($D554,1,$Y$33:$Y$47))</f>
        <v/>
      </c>
      <c r="F554" s="121" t="str">
        <f>IF($D554="","",WORKDAY($D554,10,$Y$33:$Y$47))</f>
        <v/>
      </c>
      <c r="G554" s="121" t="str">
        <f>IF($D554="","",WORKDAY($D554,20,$Y$33:$Y$47))</f>
        <v/>
      </c>
      <c r="H554" s="120" t="str">
        <f t="shared" si="16"/>
        <v/>
      </c>
      <c r="I554" s="120"/>
      <c r="J554" s="120"/>
      <c r="K554" s="120"/>
      <c r="L554" s="122"/>
      <c r="M554" s="123"/>
      <c r="N554" s="124"/>
      <c r="O554" s="122"/>
      <c r="P554" s="122"/>
      <c r="Q554" s="122" t="s">
        <v>51</v>
      </c>
      <c r="R554" s="122"/>
      <c r="S554" s="119"/>
      <c r="T554" s="119"/>
      <c r="U554" s="119"/>
      <c r="V554" s="119"/>
      <c r="W554" s="119"/>
      <c r="X554" s="1"/>
      <c r="BB554" s="2" t="e">
        <v>#N/A</v>
      </c>
    </row>
    <row r="555" spans="1:54" ht="31.4" customHeight="1" x14ac:dyDescent="0.35">
      <c r="A555" s="118"/>
      <c r="B555" s="119"/>
      <c r="C555" s="119"/>
      <c r="D555" s="120"/>
      <c r="E555" s="121" t="str">
        <f>IF($D555="","",WORKDAY($D555,1,$Y$33:$Y$47))</f>
        <v/>
      </c>
      <c r="F555" s="121" t="str">
        <f>IF($D555="","",WORKDAY($D555,10,$Y$33:$Y$47))</f>
        <v/>
      </c>
      <c r="G555" s="121" t="str">
        <f>IF($D555="","",WORKDAY($D555,20,$Y$33:$Y$47))</f>
        <v/>
      </c>
      <c r="H555" s="120" t="str">
        <f t="shared" si="16"/>
        <v/>
      </c>
      <c r="I555" s="120"/>
      <c r="J555" s="120"/>
      <c r="K555" s="120"/>
      <c r="L555" s="122"/>
      <c r="M555" s="123"/>
      <c r="N555" s="124"/>
      <c r="O555" s="122"/>
      <c r="P555" s="122"/>
      <c r="Q555" s="122" t="s">
        <v>51</v>
      </c>
      <c r="R555" s="122"/>
      <c r="S555" s="119"/>
      <c r="T555" s="119"/>
      <c r="U555" s="119"/>
      <c r="V555" s="119"/>
      <c r="W555" s="119"/>
      <c r="X555" s="1"/>
      <c r="BB555" s="2" t="e">
        <v>#N/A</v>
      </c>
    </row>
    <row r="556" spans="1:54" ht="31.4" customHeight="1" x14ac:dyDescent="0.35">
      <c r="A556" s="118"/>
      <c r="B556" s="119"/>
      <c r="C556" s="119"/>
      <c r="D556" s="120"/>
      <c r="E556" s="121" t="str">
        <f>IF($D556="","",WORKDAY($D556,1,$Y$33:$Y$47))</f>
        <v/>
      </c>
      <c r="F556" s="121" t="str">
        <f>IF($D556="","",WORKDAY($D556,10,$Y$33:$Y$47))</f>
        <v/>
      </c>
      <c r="G556" s="121" t="str">
        <f>IF($D556="","",WORKDAY($D556,20,$Y$33:$Y$47))</f>
        <v/>
      </c>
      <c r="H556" s="120" t="str">
        <f t="shared" si="16"/>
        <v/>
      </c>
      <c r="I556" s="120"/>
      <c r="J556" s="120"/>
      <c r="K556" s="120"/>
      <c r="L556" s="122"/>
      <c r="M556" s="123"/>
      <c r="N556" s="124"/>
      <c r="O556" s="122"/>
      <c r="P556" s="122"/>
      <c r="Q556" s="122" t="s">
        <v>51</v>
      </c>
      <c r="R556" s="122"/>
      <c r="S556" s="119"/>
      <c r="T556" s="119"/>
      <c r="U556" s="119"/>
      <c r="V556" s="119"/>
      <c r="W556" s="119"/>
      <c r="X556" s="1"/>
      <c r="BB556" s="2" t="e">
        <v>#N/A</v>
      </c>
    </row>
    <row r="557" spans="1:54" ht="31.4" customHeight="1" x14ac:dyDescent="0.35">
      <c r="A557" s="118"/>
      <c r="B557" s="119"/>
      <c r="C557" s="119"/>
      <c r="D557" s="120"/>
      <c r="E557" s="121" t="str">
        <f>IF($D557="","",WORKDAY($D557,1,$Y$33:$Y$47))</f>
        <v/>
      </c>
      <c r="F557" s="121" t="str">
        <f>IF($D557="","",WORKDAY($D557,10,$Y$33:$Y$47))</f>
        <v/>
      </c>
      <c r="G557" s="121" t="str">
        <f>IF($D557="","",WORKDAY($D557,20,$Y$33:$Y$47))</f>
        <v/>
      </c>
      <c r="H557" s="120" t="str">
        <f t="shared" si="16"/>
        <v/>
      </c>
      <c r="I557" s="120"/>
      <c r="J557" s="120"/>
      <c r="K557" s="120"/>
      <c r="L557" s="122"/>
      <c r="M557" s="123"/>
      <c r="N557" s="124"/>
      <c r="O557" s="122"/>
      <c r="P557" s="122"/>
      <c r="Q557" s="122" t="s">
        <v>51</v>
      </c>
      <c r="R557" s="122"/>
      <c r="S557" s="119"/>
      <c r="T557" s="119"/>
      <c r="U557" s="119"/>
      <c r="V557" s="119"/>
      <c r="W557" s="119"/>
      <c r="X557" s="1"/>
      <c r="BB557" s="2" t="e">
        <v>#N/A</v>
      </c>
    </row>
    <row r="558" spans="1:54" ht="31.4" customHeight="1" x14ac:dyDescent="0.35">
      <c r="A558" s="118"/>
      <c r="B558" s="119"/>
      <c r="C558" s="119"/>
      <c r="D558" s="120"/>
      <c r="E558" s="121" t="str">
        <f>IF($D558="","",WORKDAY($D558,1,$Y$33:$Y$47))</f>
        <v/>
      </c>
      <c r="F558" s="121" t="str">
        <f>IF($D558="","",WORKDAY($D558,10,$Y$33:$Y$47))</f>
        <v/>
      </c>
      <c r="G558" s="121" t="str">
        <f>IF($D558="","",WORKDAY($D558,20,$Y$33:$Y$47))</f>
        <v/>
      </c>
      <c r="H558" s="120" t="str">
        <f t="shared" si="16"/>
        <v/>
      </c>
      <c r="I558" s="120"/>
      <c r="J558" s="120"/>
      <c r="K558" s="120"/>
      <c r="L558" s="122"/>
      <c r="M558" s="123"/>
      <c r="N558" s="124"/>
      <c r="O558" s="122"/>
      <c r="P558" s="122"/>
      <c r="Q558" s="122" t="s">
        <v>51</v>
      </c>
      <c r="R558" s="122"/>
      <c r="S558" s="119"/>
      <c r="T558" s="119"/>
      <c r="U558" s="119"/>
      <c r="V558" s="119"/>
      <c r="W558" s="119"/>
      <c r="X558" s="1"/>
      <c r="BB558" s="2" t="e">
        <v>#N/A</v>
      </c>
    </row>
    <row r="559" spans="1:54" ht="31.4" customHeight="1" x14ac:dyDescent="0.35">
      <c r="A559" s="118"/>
      <c r="B559" s="119"/>
      <c r="C559" s="119"/>
      <c r="D559" s="120"/>
      <c r="E559" s="121" t="str">
        <f>IF($D559="","",WORKDAY($D559,1,$Y$33:$Y$47))</f>
        <v/>
      </c>
      <c r="F559" s="121" t="str">
        <f>IF($D559="","",WORKDAY($D559,10,$Y$33:$Y$47))</f>
        <v/>
      </c>
      <c r="G559" s="121" t="str">
        <f>IF($D559="","",WORKDAY($D559,20,$Y$33:$Y$47))</f>
        <v/>
      </c>
      <c r="H559" s="120" t="str">
        <f t="shared" si="16"/>
        <v/>
      </c>
      <c r="I559" s="120"/>
      <c r="J559" s="120"/>
      <c r="K559" s="120"/>
      <c r="L559" s="122"/>
      <c r="M559" s="123"/>
      <c r="N559" s="124"/>
      <c r="O559" s="122"/>
      <c r="P559" s="122"/>
      <c r="Q559" s="122" t="s">
        <v>51</v>
      </c>
      <c r="R559" s="122"/>
      <c r="S559" s="119"/>
      <c r="T559" s="119"/>
      <c r="U559" s="119"/>
      <c r="V559" s="119"/>
      <c r="W559" s="119"/>
      <c r="X559" s="1"/>
      <c r="BB559" s="2" t="e">
        <v>#N/A</v>
      </c>
    </row>
    <row r="560" spans="1:54" ht="31.4" customHeight="1" x14ac:dyDescent="0.35">
      <c r="A560" s="118"/>
      <c r="B560" s="119"/>
      <c r="C560" s="119"/>
      <c r="D560" s="120"/>
      <c r="E560" s="121" t="str">
        <f>IF($D560="","",WORKDAY($D560,1,$Y$33:$Y$47))</f>
        <v/>
      </c>
      <c r="F560" s="121" t="str">
        <f>IF($D560="","",WORKDAY($D560,10,$Y$33:$Y$47))</f>
        <v/>
      </c>
      <c r="G560" s="121" t="str">
        <f>IF($D560="","",WORKDAY($D560,20,$Y$33:$Y$47))</f>
        <v/>
      </c>
      <c r="H560" s="120" t="str">
        <f t="shared" si="16"/>
        <v/>
      </c>
      <c r="I560" s="120"/>
      <c r="J560" s="120"/>
      <c r="K560" s="120"/>
      <c r="L560" s="122"/>
      <c r="M560" s="123"/>
      <c r="N560" s="124"/>
      <c r="O560" s="122"/>
      <c r="P560" s="122"/>
      <c r="Q560" s="122" t="s">
        <v>51</v>
      </c>
      <c r="R560" s="122"/>
      <c r="S560" s="119"/>
      <c r="T560" s="119"/>
      <c r="U560" s="119"/>
      <c r="V560" s="119"/>
      <c r="W560" s="119"/>
      <c r="X560" s="1"/>
      <c r="BB560" s="2" t="e">
        <v>#N/A</v>
      </c>
    </row>
    <row r="561" spans="1:54" ht="31.4" customHeight="1" x14ac:dyDescent="0.35">
      <c r="A561" s="118"/>
      <c r="B561" s="119"/>
      <c r="C561" s="119"/>
      <c r="D561" s="120"/>
      <c r="E561" s="121" t="str">
        <f>IF($D561="","",WORKDAY($D561,1,$Y$33:$Y$47))</f>
        <v/>
      </c>
      <c r="F561" s="121" t="str">
        <f>IF($D561="","",WORKDAY($D561,10,$Y$33:$Y$47))</f>
        <v/>
      </c>
      <c r="G561" s="121" t="str">
        <f>IF($D561="","",WORKDAY($D561,20,$Y$33:$Y$47))</f>
        <v/>
      </c>
      <c r="H561" s="120" t="str">
        <f t="shared" si="16"/>
        <v/>
      </c>
      <c r="I561" s="120"/>
      <c r="J561" s="120"/>
      <c r="K561" s="120"/>
      <c r="L561" s="122"/>
      <c r="M561" s="123"/>
      <c r="N561" s="124"/>
      <c r="O561" s="122"/>
      <c r="P561" s="122"/>
      <c r="Q561" s="122" t="s">
        <v>51</v>
      </c>
      <c r="R561" s="122"/>
      <c r="S561" s="119"/>
      <c r="T561" s="119"/>
      <c r="U561" s="119"/>
      <c r="V561" s="119"/>
      <c r="W561" s="119"/>
      <c r="X561" s="1"/>
      <c r="BB561" s="2" t="e">
        <v>#N/A</v>
      </c>
    </row>
    <row r="562" spans="1:54" ht="31.4" customHeight="1" x14ac:dyDescent="0.35">
      <c r="A562" s="118"/>
      <c r="B562" s="119"/>
      <c r="C562" s="119"/>
      <c r="D562" s="120"/>
      <c r="E562" s="121" t="str">
        <f>IF($D562="","",WORKDAY($D562,1,$Y$33:$Y$47))</f>
        <v/>
      </c>
      <c r="F562" s="121" t="str">
        <f>IF($D562="","",WORKDAY($D562,10,$Y$33:$Y$47))</f>
        <v/>
      </c>
      <c r="G562" s="121" t="str">
        <f>IF($D562="","",WORKDAY($D562,20,$Y$33:$Y$47))</f>
        <v/>
      </c>
      <c r="H562" s="120" t="str">
        <f t="shared" si="16"/>
        <v/>
      </c>
      <c r="I562" s="120"/>
      <c r="J562" s="120"/>
      <c r="K562" s="120"/>
      <c r="L562" s="122"/>
      <c r="M562" s="123"/>
      <c r="N562" s="124"/>
      <c r="O562" s="122"/>
      <c r="P562" s="122"/>
      <c r="Q562" s="122" t="s">
        <v>51</v>
      </c>
      <c r="R562" s="122"/>
      <c r="S562" s="119"/>
      <c r="T562" s="119"/>
      <c r="U562" s="119"/>
      <c r="V562" s="119"/>
      <c r="W562" s="119"/>
      <c r="X562" s="1"/>
      <c r="BB562" s="2" t="e">
        <v>#N/A</v>
      </c>
    </row>
    <row r="563" spans="1:54" ht="31.4" customHeight="1" x14ac:dyDescent="0.35">
      <c r="A563" s="118"/>
      <c r="B563" s="119"/>
      <c r="C563" s="119"/>
      <c r="D563" s="120"/>
      <c r="E563" s="121" t="str">
        <f>IF($D563="","",WORKDAY($D563,1,$Y$33:$Y$47))</f>
        <v/>
      </c>
      <c r="F563" s="121" t="str">
        <f>IF($D563="","",WORKDAY($D563,10,$Y$33:$Y$47))</f>
        <v/>
      </c>
      <c r="G563" s="121" t="str">
        <f>IF($D563="","",WORKDAY($D563,20,$Y$33:$Y$47))</f>
        <v/>
      </c>
      <c r="H563" s="120" t="str">
        <f t="shared" si="16"/>
        <v/>
      </c>
      <c r="I563" s="120"/>
      <c r="J563" s="120"/>
      <c r="K563" s="120"/>
      <c r="L563" s="122"/>
      <c r="M563" s="123"/>
      <c r="N563" s="124"/>
      <c r="O563" s="122"/>
      <c r="P563" s="122"/>
      <c r="Q563" s="122" t="s">
        <v>51</v>
      </c>
      <c r="R563" s="122"/>
      <c r="S563" s="119"/>
      <c r="T563" s="119"/>
      <c r="U563" s="119"/>
      <c r="V563" s="119"/>
      <c r="W563" s="119"/>
      <c r="X563" s="1"/>
      <c r="BB563" s="2" t="e">
        <v>#N/A</v>
      </c>
    </row>
    <row r="564" spans="1:54" ht="31.4" customHeight="1" x14ac:dyDescent="0.35">
      <c r="A564" s="118"/>
      <c r="B564" s="119"/>
      <c r="C564" s="119"/>
      <c r="D564" s="120"/>
      <c r="E564" s="121" t="str">
        <f>IF($D564="","",WORKDAY($D564,1,$Y$33:$Y$47))</f>
        <v/>
      </c>
      <c r="F564" s="121" t="str">
        <f>IF($D564="","",WORKDAY($D564,10,$Y$33:$Y$47))</f>
        <v/>
      </c>
      <c r="G564" s="121" t="str">
        <f>IF($D564="","",WORKDAY($D564,20,$Y$33:$Y$47))</f>
        <v/>
      </c>
      <c r="H564" s="120" t="str">
        <f t="shared" si="16"/>
        <v/>
      </c>
      <c r="I564" s="120"/>
      <c r="J564" s="120"/>
      <c r="K564" s="120"/>
      <c r="L564" s="122"/>
      <c r="M564" s="123"/>
      <c r="N564" s="124"/>
      <c r="O564" s="122"/>
      <c r="P564" s="122"/>
      <c r="Q564" s="122" t="s">
        <v>51</v>
      </c>
      <c r="R564" s="122"/>
      <c r="S564" s="119"/>
      <c r="T564" s="119"/>
      <c r="U564" s="119"/>
      <c r="V564" s="119"/>
      <c r="W564" s="119"/>
      <c r="X564" s="1"/>
      <c r="BB564" s="2" t="e">
        <v>#N/A</v>
      </c>
    </row>
    <row r="565" spans="1:54" ht="31.4" customHeight="1" x14ac:dyDescent="0.35">
      <c r="A565" s="118"/>
      <c r="B565" s="119"/>
      <c r="C565" s="119"/>
      <c r="D565" s="120"/>
      <c r="E565" s="121" t="str">
        <f>IF($D565="","",WORKDAY($D565,1,$Y$33:$Y$47))</f>
        <v/>
      </c>
      <c r="F565" s="121" t="str">
        <f>IF($D565="","",WORKDAY($D565,10,$Y$33:$Y$47))</f>
        <v/>
      </c>
      <c r="G565" s="121" t="str">
        <f>IF($D565="","",WORKDAY($D565,20,$Y$33:$Y$47))</f>
        <v/>
      </c>
      <c r="H565" s="120" t="str">
        <f t="shared" si="16"/>
        <v/>
      </c>
      <c r="I565" s="120"/>
      <c r="J565" s="120"/>
      <c r="K565" s="120"/>
      <c r="L565" s="122"/>
      <c r="M565" s="123"/>
      <c r="N565" s="124"/>
      <c r="O565" s="122"/>
      <c r="P565" s="122"/>
      <c r="Q565" s="122" t="s">
        <v>51</v>
      </c>
      <c r="R565" s="122"/>
      <c r="S565" s="119"/>
      <c r="T565" s="119"/>
      <c r="U565" s="119"/>
      <c r="V565" s="119"/>
      <c r="W565" s="119"/>
      <c r="X565" s="1"/>
      <c r="BB565" s="2" t="e">
        <v>#N/A</v>
      </c>
    </row>
    <row r="566" spans="1:54" ht="31.4" customHeight="1" x14ac:dyDescent="0.35">
      <c r="A566" s="118"/>
      <c r="B566" s="119"/>
      <c r="C566" s="119"/>
      <c r="D566" s="120"/>
      <c r="E566" s="121" t="str">
        <f>IF($D566="","",WORKDAY($D566,1,$Y$33:$Y$47))</f>
        <v/>
      </c>
      <c r="F566" s="121" t="str">
        <f>IF($D566="","",WORKDAY($D566,10,$Y$33:$Y$47))</f>
        <v/>
      </c>
      <c r="G566" s="121" t="str">
        <f>IF($D566="","",WORKDAY($D566,20,$Y$33:$Y$47))</f>
        <v/>
      </c>
      <c r="H566" s="120" t="str">
        <f t="shared" si="16"/>
        <v/>
      </c>
      <c r="I566" s="120"/>
      <c r="J566" s="120"/>
      <c r="K566" s="120"/>
      <c r="L566" s="122"/>
      <c r="M566" s="123"/>
      <c r="N566" s="124"/>
      <c r="O566" s="122"/>
      <c r="P566" s="122"/>
      <c r="Q566" s="122" t="s">
        <v>51</v>
      </c>
      <c r="R566" s="122"/>
      <c r="S566" s="119"/>
      <c r="T566" s="119"/>
      <c r="U566" s="119"/>
      <c r="V566" s="119"/>
      <c r="W566" s="119"/>
      <c r="X566" s="1"/>
      <c r="BB566" s="2" t="e">
        <v>#N/A</v>
      </c>
    </row>
    <row r="567" spans="1:54" ht="31.4" customHeight="1" x14ac:dyDescent="0.35">
      <c r="A567" s="118"/>
      <c r="B567" s="119"/>
      <c r="C567" s="119"/>
      <c r="D567" s="120"/>
      <c r="E567" s="121" t="str">
        <f>IF($D567="","",WORKDAY($D567,1,$Y$33:$Y$47))</f>
        <v/>
      </c>
      <c r="F567" s="121" t="str">
        <f>IF($D567="","",WORKDAY($D567,10,$Y$33:$Y$47))</f>
        <v/>
      </c>
      <c r="G567" s="121" t="str">
        <f>IF($D567="","",WORKDAY($D567,20,$Y$33:$Y$47))</f>
        <v/>
      </c>
      <c r="H567" s="120" t="str">
        <f t="shared" si="16"/>
        <v/>
      </c>
      <c r="I567" s="120"/>
      <c r="J567" s="120"/>
      <c r="K567" s="120"/>
      <c r="L567" s="122"/>
      <c r="M567" s="123"/>
      <c r="N567" s="124"/>
      <c r="O567" s="122"/>
      <c r="P567" s="122"/>
      <c r="Q567" s="122" t="s">
        <v>51</v>
      </c>
      <c r="R567" s="122"/>
      <c r="S567" s="119"/>
      <c r="T567" s="119"/>
      <c r="U567" s="119"/>
      <c r="V567" s="119"/>
      <c r="W567" s="119"/>
      <c r="X567" s="1"/>
      <c r="BB567" s="2" t="e">
        <v>#N/A</v>
      </c>
    </row>
    <row r="568" spans="1:54" ht="31.4" customHeight="1" x14ac:dyDescent="0.35">
      <c r="A568" s="118"/>
      <c r="B568" s="119"/>
      <c r="C568" s="119"/>
      <c r="D568" s="120"/>
      <c r="E568" s="121" t="str">
        <f>IF($D568="","",WORKDAY($D568,1,$Y$33:$Y$47))</f>
        <v/>
      </c>
      <c r="F568" s="121" t="str">
        <f>IF($D568="","",WORKDAY($D568,10,$Y$33:$Y$47))</f>
        <v/>
      </c>
      <c r="G568" s="121" t="str">
        <f>IF($D568="","",WORKDAY($D568,20,$Y$33:$Y$47))</f>
        <v/>
      </c>
      <c r="H568" s="120" t="str">
        <f t="shared" si="16"/>
        <v/>
      </c>
      <c r="I568" s="120"/>
      <c r="J568" s="120"/>
      <c r="K568" s="120"/>
      <c r="L568" s="122"/>
      <c r="M568" s="123"/>
      <c r="N568" s="124"/>
      <c r="O568" s="122"/>
      <c r="P568" s="122"/>
      <c r="Q568" s="122" t="s">
        <v>51</v>
      </c>
      <c r="R568" s="122"/>
      <c r="S568" s="119"/>
      <c r="T568" s="119"/>
      <c r="U568" s="119"/>
      <c r="V568" s="119"/>
      <c r="W568" s="119"/>
      <c r="X568" s="1"/>
      <c r="BB568" s="2" t="e">
        <v>#N/A</v>
      </c>
    </row>
    <row r="569" spans="1:54" ht="31.4" customHeight="1" x14ac:dyDescent="0.35">
      <c r="A569" s="118"/>
      <c r="B569" s="119"/>
      <c r="C569" s="119"/>
      <c r="D569" s="120"/>
      <c r="E569" s="121" t="str">
        <f>IF($D569="","",WORKDAY($D569,1,$Y$33:$Y$47))</f>
        <v/>
      </c>
      <c r="F569" s="121" t="str">
        <f>IF($D569="","",WORKDAY($D569,10,$Y$33:$Y$47))</f>
        <v/>
      </c>
      <c r="G569" s="121" t="str">
        <f>IF($D569="","",WORKDAY($D569,20,$Y$33:$Y$47))</f>
        <v/>
      </c>
      <c r="H569" s="120" t="str">
        <f t="shared" si="16"/>
        <v/>
      </c>
      <c r="I569" s="120"/>
      <c r="J569" s="120"/>
      <c r="K569" s="120"/>
      <c r="L569" s="122"/>
      <c r="M569" s="123"/>
      <c r="N569" s="124"/>
      <c r="O569" s="122"/>
      <c r="P569" s="122"/>
      <c r="Q569" s="122" t="s">
        <v>51</v>
      </c>
      <c r="R569" s="122"/>
      <c r="S569" s="119"/>
      <c r="T569" s="119"/>
      <c r="U569" s="119"/>
      <c r="V569" s="119"/>
      <c r="W569" s="119"/>
      <c r="X569" s="1"/>
      <c r="BB569" s="2" t="e">
        <v>#N/A</v>
      </c>
    </row>
    <row r="570" spans="1:54" ht="31.4" customHeight="1" x14ac:dyDescent="0.35">
      <c r="A570" s="118"/>
      <c r="B570" s="119"/>
      <c r="C570" s="119"/>
      <c r="D570" s="120"/>
      <c r="E570" s="121" t="str">
        <f>IF($D570="","",WORKDAY($D570,1,$Y$33:$Y$47))</f>
        <v/>
      </c>
      <c r="F570" s="121" t="str">
        <f>IF($D570="","",WORKDAY($D570,10,$Y$33:$Y$47))</f>
        <v/>
      </c>
      <c r="G570" s="121" t="str">
        <f>IF($D570="","",WORKDAY($D570,20,$Y$33:$Y$47))</f>
        <v/>
      </c>
      <c r="H570" s="120" t="str">
        <f t="shared" si="16"/>
        <v/>
      </c>
      <c r="I570" s="120"/>
      <c r="J570" s="120"/>
      <c r="K570" s="120"/>
      <c r="L570" s="122"/>
      <c r="M570" s="123"/>
      <c r="N570" s="124"/>
      <c r="O570" s="122"/>
      <c r="P570" s="122"/>
      <c r="Q570" s="122" t="s">
        <v>51</v>
      </c>
      <c r="R570" s="122"/>
      <c r="S570" s="119"/>
      <c r="T570" s="119"/>
      <c r="U570" s="119"/>
      <c r="V570" s="119"/>
      <c r="W570" s="119"/>
      <c r="X570" s="1"/>
      <c r="BB570" s="2" t="e">
        <v>#N/A</v>
      </c>
    </row>
    <row r="571" spans="1:54" ht="31.4" customHeight="1" x14ac:dyDescent="0.35">
      <c r="A571" s="118"/>
      <c r="B571" s="119"/>
      <c r="C571" s="119"/>
      <c r="D571" s="120"/>
      <c r="E571" s="121" t="str">
        <f>IF($D571="","",WORKDAY($D571,1,$Y$33:$Y$47))</f>
        <v/>
      </c>
      <c r="F571" s="121" t="str">
        <f>IF($D571="","",WORKDAY($D571,10,$Y$33:$Y$47))</f>
        <v/>
      </c>
      <c r="G571" s="121" t="str">
        <f>IF($D571="","",WORKDAY($D571,20,$Y$33:$Y$47))</f>
        <v/>
      </c>
      <c r="H571" s="120" t="str">
        <f t="shared" si="16"/>
        <v/>
      </c>
      <c r="I571" s="120"/>
      <c r="J571" s="120"/>
      <c r="K571" s="120"/>
      <c r="L571" s="122"/>
      <c r="M571" s="123"/>
      <c r="N571" s="124"/>
      <c r="O571" s="122"/>
      <c r="P571" s="122"/>
      <c r="Q571" s="122" t="s">
        <v>51</v>
      </c>
      <c r="R571" s="122"/>
      <c r="S571" s="119"/>
      <c r="T571" s="119"/>
      <c r="U571" s="119"/>
      <c r="V571" s="119"/>
      <c r="W571" s="119"/>
      <c r="X571" s="1"/>
      <c r="BB571" s="2" t="e">
        <v>#N/A</v>
      </c>
    </row>
    <row r="572" spans="1:54" ht="31.4" customHeight="1" x14ac:dyDescent="0.35">
      <c r="A572" s="118"/>
      <c r="B572" s="119"/>
      <c r="C572" s="119"/>
      <c r="D572" s="120"/>
      <c r="E572" s="121" t="str">
        <f>IF($D572="","",WORKDAY($D572,1,$Y$33:$Y$47))</f>
        <v/>
      </c>
      <c r="F572" s="121" t="str">
        <f>IF($D572="","",WORKDAY($D572,10,$Y$33:$Y$47))</f>
        <v/>
      </c>
      <c r="G572" s="121" t="str">
        <f>IF($D572="","",WORKDAY($D572,20,$Y$33:$Y$47))</f>
        <v/>
      </c>
      <c r="H572" s="120" t="str">
        <f t="shared" si="16"/>
        <v/>
      </c>
      <c r="I572" s="120"/>
      <c r="J572" s="120"/>
      <c r="K572" s="120"/>
      <c r="L572" s="122"/>
      <c r="M572" s="123"/>
      <c r="N572" s="124"/>
      <c r="O572" s="122"/>
      <c r="P572" s="122"/>
      <c r="Q572" s="122" t="s">
        <v>51</v>
      </c>
      <c r="R572" s="122"/>
      <c r="S572" s="119"/>
      <c r="T572" s="119"/>
      <c r="U572" s="119"/>
      <c r="V572" s="119"/>
      <c r="W572" s="119"/>
      <c r="X572" s="1"/>
      <c r="BB572" s="2" t="e">
        <v>#N/A</v>
      </c>
    </row>
    <row r="573" spans="1:54" ht="31.4" customHeight="1" x14ac:dyDescent="0.35">
      <c r="A573" s="118"/>
      <c r="B573" s="119"/>
      <c r="C573" s="119"/>
      <c r="D573" s="120"/>
      <c r="E573" s="121" t="str">
        <f>IF($D573="","",WORKDAY($D573,1,$Y$33:$Y$47))</f>
        <v/>
      </c>
      <c r="F573" s="121" t="str">
        <f>IF($D573="","",WORKDAY($D573,10,$Y$33:$Y$47))</f>
        <v/>
      </c>
      <c r="G573" s="121" t="str">
        <f>IF($D573="","",WORKDAY($D573,20,$Y$33:$Y$47))</f>
        <v/>
      </c>
      <c r="H573" s="120" t="str">
        <f t="shared" si="16"/>
        <v/>
      </c>
      <c r="I573" s="120"/>
      <c r="J573" s="120"/>
      <c r="K573" s="120"/>
      <c r="L573" s="122"/>
      <c r="M573" s="123"/>
      <c r="N573" s="124"/>
      <c r="O573" s="122"/>
      <c r="P573" s="122"/>
      <c r="Q573" s="122" t="s">
        <v>51</v>
      </c>
      <c r="R573" s="122"/>
      <c r="S573" s="119"/>
      <c r="T573" s="119"/>
      <c r="U573" s="119"/>
      <c r="V573" s="119"/>
      <c r="W573" s="119"/>
      <c r="X573" s="1"/>
      <c r="BB573" s="2" t="e">
        <v>#N/A</v>
      </c>
    </row>
    <row r="574" spans="1:54" ht="31.4" customHeight="1" x14ac:dyDescent="0.35">
      <c r="A574" s="118"/>
      <c r="B574" s="119"/>
      <c r="C574" s="119"/>
      <c r="D574" s="120"/>
      <c r="E574" s="121" t="str">
        <f>IF($D574="","",WORKDAY($D574,1,$Y$33:$Y$47))</f>
        <v/>
      </c>
      <c r="F574" s="121" t="str">
        <f>IF($D574="","",WORKDAY($D574,10,$Y$33:$Y$47))</f>
        <v/>
      </c>
      <c r="G574" s="121" t="str">
        <f>IF($D574="","",WORKDAY($D574,20,$Y$33:$Y$47))</f>
        <v/>
      </c>
      <c r="H574" s="120" t="str">
        <f t="shared" si="16"/>
        <v/>
      </c>
      <c r="I574" s="120"/>
      <c r="J574" s="120"/>
      <c r="K574" s="120"/>
      <c r="L574" s="122"/>
      <c r="M574" s="123"/>
      <c r="N574" s="124"/>
      <c r="O574" s="122"/>
      <c r="P574" s="122"/>
      <c r="Q574" s="122" t="s">
        <v>51</v>
      </c>
      <c r="R574" s="122"/>
      <c r="S574" s="119"/>
      <c r="T574" s="119"/>
      <c r="U574" s="119"/>
      <c r="V574" s="119"/>
      <c r="W574" s="119"/>
      <c r="X574" s="1"/>
      <c r="BB574" s="2" t="e">
        <v>#N/A</v>
      </c>
    </row>
    <row r="575" spans="1:54" ht="31.4" customHeight="1" x14ac:dyDescent="0.35">
      <c r="A575" s="118"/>
      <c r="B575" s="119"/>
      <c r="C575" s="119"/>
      <c r="D575" s="120"/>
      <c r="E575" s="121" t="str">
        <f>IF($D575="","",WORKDAY($D575,1,$Y$33:$Y$47))</f>
        <v/>
      </c>
      <c r="F575" s="121" t="str">
        <f>IF($D575="","",WORKDAY($D575,10,$Y$33:$Y$47))</f>
        <v/>
      </c>
      <c r="G575" s="121" t="str">
        <f>IF($D575="","",WORKDAY($D575,20,$Y$33:$Y$47))</f>
        <v/>
      </c>
      <c r="H575" s="120" t="str">
        <f t="shared" si="16"/>
        <v/>
      </c>
      <c r="I575" s="120"/>
      <c r="J575" s="120"/>
      <c r="K575" s="120"/>
      <c r="L575" s="122"/>
      <c r="M575" s="123"/>
      <c r="N575" s="124"/>
      <c r="O575" s="122"/>
      <c r="P575" s="122"/>
      <c r="Q575" s="122" t="s">
        <v>51</v>
      </c>
      <c r="R575" s="122"/>
      <c r="S575" s="119"/>
      <c r="T575" s="119"/>
      <c r="U575" s="119"/>
      <c r="V575" s="119"/>
      <c r="W575" s="119"/>
      <c r="X575" s="1"/>
      <c r="BB575" s="2" t="e">
        <v>#N/A</v>
      </c>
    </row>
    <row r="576" spans="1:54" ht="31.4" customHeight="1" x14ac:dyDescent="0.35">
      <c r="A576" s="118"/>
      <c r="B576" s="119"/>
      <c r="C576" s="119"/>
      <c r="D576" s="120"/>
      <c r="E576" s="121" t="str">
        <f>IF($D576="","",WORKDAY($D576,1,$Y$33:$Y$47))</f>
        <v/>
      </c>
      <c r="F576" s="121" t="str">
        <f>IF($D576="","",WORKDAY($D576,10,$Y$33:$Y$47))</f>
        <v/>
      </c>
      <c r="G576" s="121" t="str">
        <f>IF($D576="","",WORKDAY($D576,20,$Y$33:$Y$47))</f>
        <v/>
      </c>
      <c r="H576" s="120" t="str">
        <f t="shared" si="16"/>
        <v/>
      </c>
      <c r="I576" s="120"/>
      <c r="J576" s="120"/>
      <c r="K576" s="120"/>
      <c r="L576" s="122"/>
      <c r="M576" s="123"/>
      <c r="N576" s="124"/>
      <c r="O576" s="122"/>
      <c r="P576" s="122"/>
      <c r="Q576" s="122" t="s">
        <v>51</v>
      </c>
      <c r="R576" s="122"/>
      <c r="S576" s="119"/>
      <c r="T576" s="119"/>
      <c r="U576" s="119"/>
      <c r="V576" s="119"/>
      <c r="W576" s="119"/>
      <c r="X576" s="1"/>
      <c r="BB576" s="2" t="e">
        <v>#N/A</v>
      </c>
    </row>
    <row r="577" spans="1:54" ht="31.4" customHeight="1" x14ac:dyDescent="0.35">
      <c r="A577" s="118"/>
      <c r="B577" s="119"/>
      <c r="C577" s="119"/>
      <c r="D577" s="120"/>
      <c r="E577" s="121" t="str">
        <f>IF($D577="","",WORKDAY($D577,1,$Y$33:$Y$47))</f>
        <v/>
      </c>
      <c r="F577" s="121" t="str">
        <f>IF($D577="","",WORKDAY($D577,10,$Y$33:$Y$47))</f>
        <v/>
      </c>
      <c r="G577" s="121" t="str">
        <f>IF($D577="","",WORKDAY($D577,20,$Y$33:$Y$47))</f>
        <v/>
      </c>
      <c r="H577" s="120" t="str">
        <f t="shared" si="16"/>
        <v/>
      </c>
      <c r="I577" s="120"/>
      <c r="J577" s="120"/>
      <c r="K577" s="120"/>
      <c r="L577" s="122"/>
      <c r="M577" s="123"/>
      <c r="N577" s="124"/>
      <c r="O577" s="122"/>
      <c r="P577" s="122"/>
      <c r="Q577" s="122" t="s">
        <v>51</v>
      </c>
      <c r="R577" s="122"/>
      <c r="S577" s="119"/>
      <c r="T577" s="119"/>
      <c r="U577" s="119"/>
      <c r="V577" s="119"/>
      <c r="W577" s="119"/>
      <c r="X577" s="1"/>
      <c r="BB577" s="2" t="e">
        <v>#N/A</v>
      </c>
    </row>
    <row r="578" spans="1:54" ht="31.4" customHeight="1" x14ac:dyDescent="0.35">
      <c r="A578" s="118"/>
      <c r="B578" s="119"/>
      <c r="C578" s="119"/>
      <c r="D578" s="120"/>
      <c r="E578" s="121" t="str">
        <f>IF($D578="","",WORKDAY($D578,1,$Y$33:$Y$47))</f>
        <v/>
      </c>
      <c r="F578" s="121" t="str">
        <f>IF($D578="","",WORKDAY($D578,10,$Y$33:$Y$47))</f>
        <v/>
      </c>
      <c r="G578" s="121" t="str">
        <f>IF($D578="","",WORKDAY($D578,20,$Y$33:$Y$47))</f>
        <v/>
      </c>
      <c r="H578" s="120" t="str">
        <f t="shared" ref="H578:H641" si="17">IF(ISBLANK(D578),"",TEXT(D578,"mmm"))</f>
        <v/>
      </c>
      <c r="I578" s="120"/>
      <c r="J578" s="120"/>
      <c r="K578" s="120"/>
      <c r="L578" s="122"/>
      <c r="M578" s="123"/>
      <c r="N578" s="124"/>
      <c r="O578" s="122"/>
      <c r="P578" s="122"/>
      <c r="Q578" s="122" t="s">
        <v>51</v>
      </c>
      <c r="R578" s="122"/>
      <c r="S578" s="119"/>
      <c r="T578" s="119"/>
      <c r="U578" s="119"/>
      <c r="V578" s="119"/>
      <c r="W578" s="119"/>
      <c r="X578" s="1"/>
      <c r="BB578" s="2" t="e">
        <v>#N/A</v>
      </c>
    </row>
    <row r="579" spans="1:54" ht="31.4" customHeight="1" x14ac:dyDescent="0.35">
      <c r="A579" s="118"/>
      <c r="B579" s="119"/>
      <c r="C579" s="119"/>
      <c r="D579" s="120"/>
      <c r="E579" s="121" t="str">
        <f>IF($D579="","",WORKDAY($D579,1,$Y$33:$Y$47))</f>
        <v/>
      </c>
      <c r="F579" s="121" t="str">
        <f>IF($D579="","",WORKDAY($D579,10,$Y$33:$Y$47))</f>
        <v/>
      </c>
      <c r="G579" s="121" t="str">
        <f>IF($D579="","",WORKDAY($D579,20,$Y$33:$Y$47))</f>
        <v/>
      </c>
      <c r="H579" s="120" t="str">
        <f t="shared" si="17"/>
        <v/>
      </c>
      <c r="I579" s="120"/>
      <c r="J579" s="120"/>
      <c r="K579" s="120"/>
      <c r="L579" s="122"/>
      <c r="M579" s="123"/>
      <c r="N579" s="124"/>
      <c r="O579" s="122"/>
      <c r="P579" s="122"/>
      <c r="Q579" s="122" t="s">
        <v>51</v>
      </c>
      <c r="R579" s="122"/>
      <c r="S579" s="119"/>
      <c r="T579" s="119"/>
      <c r="U579" s="119"/>
      <c r="V579" s="119"/>
      <c r="W579" s="119"/>
      <c r="X579" s="1"/>
      <c r="BB579" s="2" t="e">
        <v>#N/A</v>
      </c>
    </row>
    <row r="580" spans="1:54" ht="31.4" customHeight="1" x14ac:dyDescent="0.35">
      <c r="A580" s="118"/>
      <c r="B580" s="119"/>
      <c r="C580" s="119"/>
      <c r="D580" s="120"/>
      <c r="E580" s="121" t="str">
        <f>IF($D580="","",WORKDAY($D580,1,$Y$33:$Y$47))</f>
        <v/>
      </c>
      <c r="F580" s="121" t="str">
        <f>IF($D580="","",WORKDAY($D580,10,$Y$33:$Y$47))</f>
        <v/>
      </c>
      <c r="G580" s="121" t="str">
        <f>IF($D580="","",WORKDAY($D580,20,$Y$33:$Y$47))</f>
        <v/>
      </c>
      <c r="H580" s="120" t="str">
        <f t="shared" si="17"/>
        <v/>
      </c>
      <c r="I580" s="120"/>
      <c r="J580" s="120"/>
      <c r="K580" s="120"/>
      <c r="L580" s="122"/>
      <c r="M580" s="123"/>
      <c r="N580" s="124"/>
      <c r="O580" s="122"/>
      <c r="P580" s="122"/>
      <c r="Q580" s="122" t="s">
        <v>51</v>
      </c>
      <c r="R580" s="122"/>
      <c r="S580" s="119"/>
      <c r="T580" s="119"/>
      <c r="U580" s="119"/>
      <c r="V580" s="119"/>
      <c r="W580" s="119"/>
      <c r="X580" s="1"/>
      <c r="BB580" s="2" t="e">
        <v>#N/A</v>
      </c>
    </row>
    <row r="581" spans="1:54" ht="31.4" customHeight="1" x14ac:dyDescent="0.35">
      <c r="A581" s="118"/>
      <c r="B581" s="119"/>
      <c r="C581" s="119"/>
      <c r="D581" s="120"/>
      <c r="E581" s="121" t="str">
        <f>IF($D581="","",WORKDAY($D581,1,$Y$33:$Y$47))</f>
        <v/>
      </c>
      <c r="F581" s="121" t="str">
        <f>IF($D581="","",WORKDAY($D581,10,$Y$33:$Y$47))</f>
        <v/>
      </c>
      <c r="G581" s="121" t="str">
        <f>IF($D581="","",WORKDAY($D581,20,$Y$33:$Y$47))</f>
        <v/>
      </c>
      <c r="H581" s="120" t="str">
        <f t="shared" si="17"/>
        <v/>
      </c>
      <c r="I581" s="120"/>
      <c r="J581" s="120"/>
      <c r="K581" s="120"/>
      <c r="L581" s="122"/>
      <c r="M581" s="123"/>
      <c r="N581" s="124"/>
      <c r="O581" s="122"/>
      <c r="P581" s="122"/>
      <c r="Q581" s="122" t="s">
        <v>51</v>
      </c>
      <c r="R581" s="122"/>
      <c r="S581" s="119"/>
      <c r="T581" s="119"/>
      <c r="U581" s="119"/>
      <c r="V581" s="119"/>
      <c r="W581" s="119"/>
      <c r="X581" s="1"/>
      <c r="BB581" s="2" t="e">
        <v>#N/A</v>
      </c>
    </row>
    <row r="582" spans="1:54" ht="31.4" customHeight="1" x14ac:dyDescent="0.35">
      <c r="A582" s="118"/>
      <c r="B582" s="119"/>
      <c r="C582" s="119"/>
      <c r="D582" s="120"/>
      <c r="E582" s="121" t="str">
        <f>IF($D582="","",WORKDAY($D582,1,$Y$33:$Y$47))</f>
        <v/>
      </c>
      <c r="F582" s="121" t="str">
        <f>IF($D582="","",WORKDAY($D582,10,$Y$33:$Y$47))</f>
        <v/>
      </c>
      <c r="G582" s="121" t="str">
        <f>IF($D582="","",WORKDAY($D582,20,$Y$33:$Y$47))</f>
        <v/>
      </c>
      <c r="H582" s="120" t="str">
        <f t="shared" si="17"/>
        <v/>
      </c>
      <c r="I582" s="120"/>
      <c r="J582" s="120"/>
      <c r="K582" s="120"/>
      <c r="L582" s="122"/>
      <c r="M582" s="123"/>
      <c r="N582" s="124"/>
      <c r="O582" s="122"/>
      <c r="P582" s="122"/>
      <c r="Q582" s="122" t="s">
        <v>51</v>
      </c>
      <c r="R582" s="122"/>
      <c r="S582" s="119"/>
      <c r="T582" s="119"/>
      <c r="U582" s="119"/>
      <c r="V582" s="119"/>
      <c r="W582" s="119"/>
      <c r="X582" s="1"/>
      <c r="BB582" s="2" t="e">
        <v>#N/A</v>
      </c>
    </row>
    <row r="583" spans="1:54" ht="31.4" customHeight="1" x14ac:dyDescent="0.35">
      <c r="A583" s="118"/>
      <c r="B583" s="119"/>
      <c r="C583" s="119"/>
      <c r="D583" s="120"/>
      <c r="E583" s="121" t="str">
        <f>IF($D583="","",WORKDAY($D583,1,$Y$33:$Y$47))</f>
        <v/>
      </c>
      <c r="F583" s="121" t="str">
        <f>IF($D583="","",WORKDAY($D583,10,$Y$33:$Y$47))</f>
        <v/>
      </c>
      <c r="G583" s="121" t="str">
        <f>IF($D583="","",WORKDAY($D583,20,$Y$33:$Y$47))</f>
        <v/>
      </c>
      <c r="H583" s="120" t="str">
        <f t="shared" si="17"/>
        <v/>
      </c>
      <c r="I583" s="120"/>
      <c r="J583" s="120"/>
      <c r="K583" s="120"/>
      <c r="L583" s="122"/>
      <c r="M583" s="123"/>
      <c r="N583" s="124"/>
      <c r="O583" s="122"/>
      <c r="P583" s="122"/>
      <c r="Q583" s="122" t="s">
        <v>51</v>
      </c>
      <c r="R583" s="122"/>
      <c r="S583" s="119"/>
      <c r="T583" s="119"/>
      <c r="U583" s="119"/>
      <c r="V583" s="119"/>
      <c r="W583" s="119"/>
      <c r="X583" s="1"/>
      <c r="BB583" s="2" t="e">
        <v>#N/A</v>
      </c>
    </row>
    <row r="584" spans="1:54" ht="31.4" customHeight="1" x14ac:dyDescent="0.35">
      <c r="A584" s="118"/>
      <c r="B584" s="119"/>
      <c r="C584" s="119"/>
      <c r="D584" s="120"/>
      <c r="E584" s="121" t="str">
        <f>IF($D584="","",WORKDAY($D584,1,$Y$33:$Y$47))</f>
        <v/>
      </c>
      <c r="F584" s="121" t="str">
        <f>IF($D584="","",WORKDAY($D584,10,$Y$33:$Y$47))</f>
        <v/>
      </c>
      <c r="G584" s="121" t="str">
        <f>IF($D584="","",WORKDAY($D584,20,$Y$33:$Y$47))</f>
        <v/>
      </c>
      <c r="H584" s="120" t="str">
        <f t="shared" si="17"/>
        <v/>
      </c>
      <c r="I584" s="120"/>
      <c r="J584" s="120"/>
      <c r="K584" s="120"/>
      <c r="L584" s="122"/>
      <c r="M584" s="123"/>
      <c r="N584" s="124"/>
      <c r="O584" s="122"/>
      <c r="P584" s="122"/>
      <c r="Q584" s="122" t="s">
        <v>51</v>
      </c>
      <c r="R584" s="122"/>
      <c r="S584" s="119"/>
      <c r="T584" s="119"/>
      <c r="U584" s="119"/>
      <c r="V584" s="119"/>
      <c r="W584" s="119"/>
      <c r="X584" s="1"/>
      <c r="BB584" s="2" t="e">
        <v>#N/A</v>
      </c>
    </row>
    <row r="585" spans="1:54" ht="31.4" customHeight="1" x14ac:dyDescent="0.35">
      <c r="A585" s="118"/>
      <c r="B585" s="119"/>
      <c r="C585" s="119"/>
      <c r="D585" s="120"/>
      <c r="E585" s="121" t="str">
        <f>IF($D585="","",WORKDAY($D585,1,$Y$33:$Y$47))</f>
        <v/>
      </c>
      <c r="F585" s="121" t="str">
        <f>IF($D585="","",WORKDAY($D585,10,$Y$33:$Y$47))</f>
        <v/>
      </c>
      <c r="G585" s="121" t="str">
        <f>IF($D585="","",WORKDAY($D585,20,$Y$33:$Y$47))</f>
        <v/>
      </c>
      <c r="H585" s="120" t="str">
        <f t="shared" si="17"/>
        <v/>
      </c>
      <c r="I585" s="120"/>
      <c r="J585" s="120"/>
      <c r="K585" s="120"/>
      <c r="L585" s="122"/>
      <c r="M585" s="123"/>
      <c r="N585" s="124"/>
      <c r="O585" s="122"/>
      <c r="P585" s="122"/>
      <c r="Q585" s="122" t="s">
        <v>51</v>
      </c>
      <c r="R585" s="122"/>
      <c r="S585" s="119"/>
      <c r="T585" s="119"/>
      <c r="U585" s="119"/>
      <c r="V585" s="119"/>
      <c r="W585" s="119"/>
      <c r="X585" s="1"/>
      <c r="BB585" s="2" t="e">
        <v>#N/A</v>
      </c>
    </row>
    <row r="586" spans="1:54" ht="31.4" customHeight="1" x14ac:dyDescent="0.35">
      <c r="A586" s="118"/>
      <c r="B586" s="119"/>
      <c r="C586" s="119"/>
      <c r="D586" s="120"/>
      <c r="E586" s="121" t="str">
        <f>IF($D586="","",WORKDAY($D586,1,$Y$33:$Y$47))</f>
        <v/>
      </c>
      <c r="F586" s="121" t="str">
        <f>IF($D586="","",WORKDAY($D586,10,$Y$33:$Y$47))</f>
        <v/>
      </c>
      <c r="G586" s="121" t="str">
        <f>IF($D586="","",WORKDAY($D586,20,$Y$33:$Y$47))</f>
        <v/>
      </c>
      <c r="H586" s="120" t="str">
        <f t="shared" si="17"/>
        <v/>
      </c>
      <c r="I586" s="120"/>
      <c r="J586" s="120"/>
      <c r="K586" s="120"/>
      <c r="L586" s="122"/>
      <c r="M586" s="123"/>
      <c r="N586" s="124"/>
      <c r="O586" s="122"/>
      <c r="P586" s="122"/>
      <c r="Q586" s="122" t="s">
        <v>51</v>
      </c>
      <c r="R586" s="122"/>
      <c r="S586" s="119"/>
      <c r="T586" s="119"/>
      <c r="U586" s="119"/>
      <c r="V586" s="119"/>
      <c r="W586" s="119"/>
      <c r="X586" s="1"/>
      <c r="BB586" s="2" t="e">
        <v>#N/A</v>
      </c>
    </row>
    <row r="587" spans="1:54" ht="31.4" customHeight="1" x14ac:dyDescent="0.35">
      <c r="A587" s="118"/>
      <c r="B587" s="119"/>
      <c r="C587" s="119"/>
      <c r="D587" s="120"/>
      <c r="E587" s="121" t="str">
        <f>IF($D587="","",WORKDAY($D587,1,$Y$33:$Y$47))</f>
        <v/>
      </c>
      <c r="F587" s="121" t="str">
        <f>IF($D587="","",WORKDAY($D587,10,$Y$33:$Y$47))</f>
        <v/>
      </c>
      <c r="G587" s="121" t="str">
        <f>IF($D587="","",WORKDAY($D587,20,$Y$33:$Y$47))</f>
        <v/>
      </c>
      <c r="H587" s="120" t="str">
        <f t="shared" si="17"/>
        <v/>
      </c>
      <c r="I587" s="120"/>
      <c r="J587" s="120"/>
      <c r="K587" s="120"/>
      <c r="L587" s="122"/>
      <c r="M587" s="123"/>
      <c r="N587" s="124"/>
      <c r="O587" s="122"/>
      <c r="P587" s="122"/>
      <c r="Q587" s="122" t="s">
        <v>51</v>
      </c>
      <c r="R587" s="122"/>
      <c r="S587" s="119"/>
      <c r="T587" s="119"/>
      <c r="U587" s="119"/>
      <c r="V587" s="119"/>
      <c r="W587" s="119"/>
      <c r="X587" s="1"/>
      <c r="BB587" s="2" t="e">
        <v>#N/A</v>
      </c>
    </row>
    <row r="588" spans="1:54" ht="31.4" customHeight="1" x14ac:dyDescent="0.35">
      <c r="A588" s="118"/>
      <c r="B588" s="119"/>
      <c r="C588" s="119"/>
      <c r="D588" s="120"/>
      <c r="E588" s="121" t="str">
        <f>IF($D588="","",WORKDAY($D588,1,$Y$33:$Y$47))</f>
        <v/>
      </c>
      <c r="F588" s="121" t="str">
        <f>IF($D588="","",WORKDAY($D588,10,$Y$33:$Y$47))</f>
        <v/>
      </c>
      <c r="G588" s="121" t="str">
        <f>IF($D588="","",WORKDAY($D588,20,$Y$33:$Y$47))</f>
        <v/>
      </c>
      <c r="H588" s="120" t="str">
        <f t="shared" si="17"/>
        <v/>
      </c>
      <c r="I588" s="120"/>
      <c r="J588" s="120"/>
      <c r="K588" s="120"/>
      <c r="L588" s="122"/>
      <c r="M588" s="123"/>
      <c r="N588" s="124"/>
      <c r="O588" s="122"/>
      <c r="P588" s="122"/>
      <c r="Q588" s="122" t="s">
        <v>51</v>
      </c>
      <c r="R588" s="122"/>
      <c r="S588" s="119"/>
      <c r="T588" s="119"/>
      <c r="U588" s="119"/>
      <c r="V588" s="119"/>
      <c r="W588" s="119"/>
      <c r="X588" s="1"/>
      <c r="BB588" s="2" t="e">
        <v>#N/A</v>
      </c>
    </row>
    <row r="589" spans="1:54" ht="31.4" customHeight="1" x14ac:dyDescent="0.35">
      <c r="A589" s="118"/>
      <c r="B589" s="119"/>
      <c r="C589" s="119"/>
      <c r="D589" s="120"/>
      <c r="E589" s="121" t="str">
        <f>IF($D589="","",WORKDAY($D589,1,$Y$33:$Y$47))</f>
        <v/>
      </c>
      <c r="F589" s="121" t="str">
        <f>IF($D589="","",WORKDAY($D589,10,$Y$33:$Y$47))</f>
        <v/>
      </c>
      <c r="G589" s="121" t="str">
        <f>IF($D589="","",WORKDAY($D589,20,$Y$33:$Y$47))</f>
        <v/>
      </c>
      <c r="H589" s="120" t="str">
        <f t="shared" si="17"/>
        <v/>
      </c>
      <c r="I589" s="120"/>
      <c r="J589" s="120"/>
      <c r="K589" s="120"/>
      <c r="L589" s="122"/>
      <c r="M589" s="123"/>
      <c r="N589" s="124"/>
      <c r="O589" s="122"/>
      <c r="P589" s="122"/>
      <c r="Q589" s="122" t="s">
        <v>51</v>
      </c>
      <c r="R589" s="122"/>
      <c r="S589" s="119"/>
      <c r="T589" s="119"/>
      <c r="U589" s="119"/>
      <c r="V589" s="119"/>
      <c r="W589" s="119"/>
      <c r="X589" s="1"/>
      <c r="BB589" s="2" t="e">
        <v>#N/A</v>
      </c>
    </row>
    <row r="590" spans="1:54" ht="31.4" customHeight="1" x14ac:dyDescent="0.35">
      <c r="A590" s="118"/>
      <c r="B590" s="119"/>
      <c r="C590" s="119"/>
      <c r="D590" s="120"/>
      <c r="E590" s="121" t="str">
        <f>IF($D590="","",WORKDAY($D590,1,$Y$33:$Y$47))</f>
        <v/>
      </c>
      <c r="F590" s="121" t="str">
        <f>IF($D590="","",WORKDAY($D590,10,$Y$33:$Y$47))</f>
        <v/>
      </c>
      <c r="G590" s="121" t="str">
        <f>IF($D590="","",WORKDAY($D590,20,$Y$33:$Y$47))</f>
        <v/>
      </c>
      <c r="H590" s="120" t="str">
        <f t="shared" si="17"/>
        <v/>
      </c>
      <c r="I590" s="120"/>
      <c r="J590" s="120"/>
      <c r="K590" s="120"/>
      <c r="L590" s="122"/>
      <c r="M590" s="123"/>
      <c r="N590" s="124"/>
      <c r="O590" s="122"/>
      <c r="P590" s="122"/>
      <c r="Q590" s="122" t="s">
        <v>51</v>
      </c>
      <c r="R590" s="122"/>
      <c r="S590" s="119"/>
      <c r="T590" s="119"/>
      <c r="U590" s="119"/>
      <c r="V590" s="119"/>
      <c r="W590" s="119"/>
      <c r="X590" s="1"/>
      <c r="BB590" s="2" t="e">
        <v>#N/A</v>
      </c>
    </row>
    <row r="591" spans="1:54" ht="31.4" customHeight="1" x14ac:dyDescent="0.35">
      <c r="A591" s="118"/>
      <c r="B591" s="119"/>
      <c r="C591" s="119"/>
      <c r="D591" s="120"/>
      <c r="E591" s="121" t="str">
        <f>IF($D591="","",WORKDAY($D591,1,$Y$33:$Y$47))</f>
        <v/>
      </c>
      <c r="F591" s="121" t="str">
        <f>IF($D591="","",WORKDAY($D591,10,$Y$33:$Y$47))</f>
        <v/>
      </c>
      <c r="G591" s="121" t="str">
        <f>IF($D591="","",WORKDAY($D591,20,$Y$33:$Y$47))</f>
        <v/>
      </c>
      <c r="H591" s="120" t="str">
        <f t="shared" si="17"/>
        <v/>
      </c>
      <c r="I591" s="120"/>
      <c r="J591" s="120"/>
      <c r="K591" s="120"/>
      <c r="L591" s="122"/>
      <c r="M591" s="123"/>
      <c r="N591" s="124"/>
      <c r="O591" s="122"/>
      <c r="P591" s="122"/>
      <c r="Q591" s="122" t="s">
        <v>51</v>
      </c>
      <c r="R591" s="122"/>
      <c r="S591" s="119"/>
      <c r="T591" s="119"/>
      <c r="U591" s="119"/>
      <c r="V591" s="119"/>
      <c r="W591" s="119"/>
      <c r="X591" s="1"/>
      <c r="BB591" s="2" t="e">
        <v>#N/A</v>
      </c>
    </row>
    <row r="592" spans="1:54" ht="31.4" customHeight="1" x14ac:dyDescent="0.35">
      <c r="A592" s="118"/>
      <c r="B592" s="119"/>
      <c r="C592" s="119"/>
      <c r="D592" s="120"/>
      <c r="E592" s="121" t="str">
        <f>IF($D592="","",WORKDAY($D592,1,$Y$33:$Y$47))</f>
        <v/>
      </c>
      <c r="F592" s="121" t="str">
        <f>IF($D592="","",WORKDAY($D592,10,$Y$33:$Y$47))</f>
        <v/>
      </c>
      <c r="G592" s="121" t="str">
        <f>IF($D592="","",WORKDAY($D592,20,$Y$33:$Y$47))</f>
        <v/>
      </c>
      <c r="H592" s="120" t="str">
        <f t="shared" si="17"/>
        <v/>
      </c>
      <c r="I592" s="120"/>
      <c r="J592" s="120"/>
      <c r="K592" s="120"/>
      <c r="L592" s="122"/>
      <c r="M592" s="123"/>
      <c r="N592" s="124"/>
      <c r="O592" s="122"/>
      <c r="P592" s="122"/>
      <c r="Q592" s="122" t="s">
        <v>51</v>
      </c>
      <c r="R592" s="122"/>
      <c r="S592" s="119"/>
      <c r="T592" s="119"/>
      <c r="U592" s="119"/>
      <c r="V592" s="119"/>
      <c r="W592" s="119"/>
      <c r="X592" s="1"/>
      <c r="BB592" s="2" t="e">
        <v>#N/A</v>
      </c>
    </row>
    <row r="593" spans="1:54" ht="31.4" customHeight="1" x14ac:dyDescent="0.35">
      <c r="A593" s="118"/>
      <c r="B593" s="119"/>
      <c r="C593" s="119"/>
      <c r="D593" s="120"/>
      <c r="E593" s="121" t="str">
        <f>IF($D593="","",WORKDAY($D593,1,$Y$33:$Y$47))</f>
        <v/>
      </c>
      <c r="F593" s="121" t="str">
        <f>IF($D593="","",WORKDAY($D593,10,$Y$33:$Y$47))</f>
        <v/>
      </c>
      <c r="G593" s="121" t="str">
        <f>IF($D593="","",WORKDAY($D593,20,$Y$33:$Y$47))</f>
        <v/>
      </c>
      <c r="H593" s="120" t="str">
        <f t="shared" si="17"/>
        <v/>
      </c>
      <c r="I593" s="120"/>
      <c r="J593" s="120"/>
      <c r="K593" s="120"/>
      <c r="L593" s="122"/>
      <c r="M593" s="123"/>
      <c r="N593" s="124"/>
      <c r="O593" s="122"/>
      <c r="P593" s="122"/>
      <c r="Q593" s="122" t="s">
        <v>51</v>
      </c>
      <c r="R593" s="122"/>
      <c r="S593" s="119"/>
      <c r="T593" s="119"/>
      <c r="U593" s="119"/>
      <c r="V593" s="119"/>
      <c r="W593" s="119"/>
      <c r="X593" s="1"/>
      <c r="BB593" s="2" t="e">
        <v>#N/A</v>
      </c>
    </row>
    <row r="594" spans="1:54" ht="31.4" customHeight="1" x14ac:dyDescent="0.35">
      <c r="A594" s="118"/>
      <c r="B594" s="119"/>
      <c r="C594" s="119"/>
      <c r="D594" s="120"/>
      <c r="E594" s="121" t="str">
        <f>IF($D594="","",WORKDAY($D594,1,$Y$33:$Y$47))</f>
        <v/>
      </c>
      <c r="F594" s="121" t="str">
        <f>IF($D594="","",WORKDAY($D594,10,$Y$33:$Y$47))</f>
        <v/>
      </c>
      <c r="G594" s="121" t="str">
        <f>IF($D594="","",WORKDAY($D594,20,$Y$33:$Y$47))</f>
        <v/>
      </c>
      <c r="H594" s="120" t="str">
        <f t="shared" si="17"/>
        <v/>
      </c>
      <c r="I594" s="120"/>
      <c r="J594" s="120"/>
      <c r="K594" s="120"/>
      <c r="L594" s="122"/>
      <c r="M594" s="123"/>
      <c r="N594" s="124"/>
      <c r="O594" s="122"/>
      <c r="P594" s="122"/>
      <c r="Q594" s="122" t="s">
        <v>51</v>
      </c>
      <c r="R594" s="122"/>
      <c r="S594" s="119"/>
      <c r="T594" s="119"/>
      <c r="U594" s="119"/>
      <c r="V594" s="119"/>
      <c r="W594" s="119"/>
      <c r="X594" s="1"/>
      <c r="BB594" s="2" t="e">
        <v>#N/A</v>
      </c>
    </row>
    <row r="595" spans="1:54" ht="31.4" customHeight="1" x14ac:dyDescent="0.35">
      <c r="A595" s="118"/>
      <c r="B595" s="119"/>
      <c r="C595" s="119"/>
      <c r="D595" s="120"/>
      <c r="E595" s="121" t="str">
        <f>IF($D595="","",WORKDAY($D595,1,$Y$33:$Y$47))</f>
        <v/>
      </c>
      <c r="F595" s="121" t="str">
        <f>IF($D595="","",WORKDAY($D595,10,$Y$33:$Y$47))</f>
        <v/>
      </c>
      <c r="G595" s="121" t="str">
        <f>IF($D595="","",WORKDAY($D595,20,$Y$33:$Y$47))</f>
        <v/>
      </c>
      <c r="H595" s="120" t="str">
        <f t="shared" si="17"/>
        <v/>
      </c>
      <c r="I595" s="120"/>
      <c r="J595" s="120"/>
      <c r="K595" s="120"/>
      <c r="L595" s="122"/>
      <c r="M595" s="123"/>
      <c r="N595" s="124"/>
      <c r="O595" s="122"/>
      <c r="P595" s="122"/>
      <c r="Q595" s="122" t="s">
        <v>51</v>
      </c>
      <c r="R595" s="122"/>
      <c r="S595" s="119"/>
      <c r="T595" s="119"/>
      <c r="U595" s="119"/>
      <c r="V595" s="119"/>
      <c r="W595" s="119"/>
      <c r="X595" s="1"/>
      <c r="BB595" s="2" t="e">
        <v>#N/A</v>
      </c>
    </row>
    <row r="596" spans="1:54" ht="31.4" customHeight="1" x14ac:dyDescent="0.35">
      <c r="A596" s="118"/>
      <c r="B596" s="119"/>
      <c r="C596" s="119"/>
      <c r="D596" s="120"/>
      <c r="E596" s="121" t="str">
        <f>IF($D596="","",WORKDAY($D596,1,$Y$33:$Y$47))</f>
        <v/>
      </c>
      <c r="F596" s="121" t="str">
        <f>IF($D596="","",WORKDAY($D596,10,$Y$33:$Y$47))</f>
        <v/>
      </c>
      <c r="G596" s="121" t="str">
        <f>IF($D596="","",WORKDAY($D596,20,$Y$33:$Y$47))</f>
        <v/>
      </c>
      <c r="H596" s="120" t="str">
        <f t="shared" si="17"/>
        <v/>
      </c>
      <c r="I596" s="120"/>
      <c r="J596" s="120"/>
      <c r="K596" s="120"/>
      <c r="L596" s="122"/>
      <c r="M596" s="123"/>
      <c r="N596" s="124"/>
      <c r="O596" s="122"/>
      <c r="P596" s="122"/>
      <c r="Q596" s="122" t="s">
        <v>51</v>
      </c>
      <c r="R596" s="122"/>
      <c r="S596" s="119"/>
      <c r="T596" s="119"/>
      <c r="U596" s="119"/>
      <c r="V596" s="119"/>
      <c r="W596" s="119"/>
      <c r="X596" s="1"/>
      <c r="BB596" s="2" t="e">
        <v>#N/A</v>
      </c>
    </row>
    <row r="597" spans="1:54" ht="31.4" customHeight="1" x14ac:dyDescent="0.35">
      <c r="A597" s="118"/>
      <c r="B597" s="119"/>
      <c r="C597" s="119"/>
      <c r="D597" s="120"/>
      <c r="E597" s="121" t="str">
        <f>IF($D597="","",WORKDAY($D597,1,$Y$33:$Y$47))</f>
        <v/>
      </c>
      <c r="F597" s="121" t="str">
        <f>IF($D597="","",WORKDAY($D597,10,$Y$33:$Y$47))</f>
        <v/>
      </c>
      <c r="G597" s="121" t="str">
        <f>IF($D597="","",WORKDAY($D597,20,$Y$33:$Y$47))</f>
        <v/>
      </c>
      <c r="H597" s="120" t="str">
        <f t="shared" si="17"/>
        <v/>
      </c>
      <c r="I597" s="120"/>
      <c r="J597" s="120"/>
      <c r="K597" s="120"/>
      <c r="L597" s="122"/>
      <c r="M597" s="123"/>
      <c r="N597" s="124"/>
      <c r="O597" s="122"/>
      <c r="P597" s="122"/>
      <c r="Q597" s="122" t="s">
        <v>51</v>
      </c>
      <c r="R597" s="122"/>
      <c r="S597" s="119"/>
      <c r="T597" s="119"/>
      <c r="U597" s="119"/>
      <c r="V597" s="119"/>
      <c r="W597" s="119"/>
      <c r="X597" s="1"/>
      <c r="BB597" s="2" t="e">
        <v>#N/A</v>
      </c>
    </row>
    <row r="598" spans="1:54" ht="31.4" customHeight="1" x14ac:dyDescent="0.35">
      <c r="A598" s="118"/>
      <c r="B598" s="119"/>
      <c r="C598" s="119"/>
      <c r="D598" s="120"/>
      <c r="E598" s="121" t="str">
        <f>IF($D598="","",WORKDAY($D598,1,$Y$33:$Y$47))</f>
        <v/>
      </c>
      <c r="F598" s="121" t="str">
        <f>IF($D598="","",WORKDAY($D598,10,$Y$33:$Y$47))</f>
        <v/>
      </c>
      <c r="G598" s="121" t="str">
        <f>IF($D598="","",WORKDAY($D598,20,$Y$33:$Y$47))</f>
        <v/>
      </c>
      <c r="H598" s="120" t="str">
        <f t="shared" si="17"/>
        <v/>
      </c>
      <c r="I598" s="120"/>
      <c r="J598" s="120"/>
      <c r="K598" s="120"/>
      <c r="L598" s="122"/>
      <c r="M598" s="123"/>
      <c r="N598" s="124"/>
      <c r="O598" s="122"/>
      <c r="P598" s="122"/>
      <c r="Q598" s="122" t="s">
        <v>51</v>
      </c>
      <c r="R598" s="122"/>
      <c r="S598" s="119"/>
      <c r="T598" s="119"/>
      <c r="U598" s="119"/>
      <c r="V598" s="119"/>
      <c r="W598" s="119"/>
      <c r="X598" s="1"/>
      <c r="BB598" s="2" t="e">
        <v>#N/A</v>
      </c>
    </row>
    <row r="599" spans="1:54" ht="31.4" customHeight="1" x14ac:dyDescent="0.35">
      <c r="A599" s="118"/>
      <c r="B599" s="119"/>
      <c r="C599" s="119"/>
      <c r="D599" s="120"/>
      <c r="E599" s="121" t="str">
        <f>IF($D599="","",WORKDAY($D599,1,$Y$33:$Y$47))</f>
        <v/>
      </c>
      <c r="F599" s="121" t="str">
        <f>IF($D599="","",WORKDAY($D599,10,$Y$33:$Y$47))</f>
        <v/>
      </c>
      <c r="G599" s="121" t="str">
        <f>IF($D599="","",WORKDAY($D599,20,$Y$33:$Y$47))</f>
        <v/>
      </c>
      <c r="H599" s="120" t="str">
        <f t="shared" si="17"/>
        <v/>
      </c>
      <c r="I599" s="120"/>
      <c r="J599" s="120"/>
      <c r="K599" s="120"/>
      <c r="L599" s="122"/>
      <c r="M599" s="123"/>
      <c r="N599" s="124"/>
      <c r="O599" s="122"/>
      <c r="P599" s="122"/>
      <c r="Q599" s="122" t="s">
        <v>51</v>
      </c>
      <c r="R599" s="122"/>
      <c r="S599" s="119"/>
      <c r="T599" s="119"/>
      <c r="U599" s="119"/>
      <c r="V599" s="119"/>
      <c r="W599" s="119"/>
      <c r="X599" s="1"/>
      <c r="BB599" s="2" t="e">
        <v>#N/A</v>
      </c>
    </row>
    <row r="600" spans="1:54" ht="31.4" customHeight="1" x14ac:dyDescent="0.35">
      <c r="A600" s="118"/>
      <c r="B600" s="119"/>
      <c r="C600" s="119"/>
      <c r="D600" s="120"/>
      <c r="E600" s="121" t="str">
        <f>IF($D600="","",WORKDAY($D600,1,$Y$33:$Y$47))</f>
        <v/>
      </c>
      <c r="F600" s="121" t="str">
        <f>IF($D600="","",WORKDAY($D600,10,$Y$33:$Y$47))</f>
        <v/>
      </c>
      <c r="G600" s="121" t="str">
        <f>IF($D600="","",WORKDAY($D600,20,$Y$33:$Y$47))</f>
        <v/>
      </c>
      <c r="H600" s="120" t="str">
        <f t="shared" si="17"/>
        <v/>
      </c>
      <c r="I600" s="120"/>
      <c r="J600" s="120"/>
      <c r="K600" s="120"/>
      <c r="L600" s="122"/>
      <c r="M600" s="123"/>
      <c r="N600" s="124"/>
      <c r="O600" s="122"/>
      <c r="P600" s="122"/>
      <c r="Q600" s="122" t="s">
        <v>51</v>
      </c>
      <c r="R600" s="122"/>
      <c r="S600" s="119"/>
      <c r="T600" s="119"/>
      <c r="U600" s="119"/>
      <c r="V600" s="119"/>
      <c r="W600" s="119"/>
      <c r="X600" s="1"/>
      <c r="BB600" s="2" t="e">
        <v>#N/A</v>
      </c>
    </row>
    <row r="601" spans="1:54" ht="31.4" customHeight="1" x14ac:dyDescent="0.35">
      <c r="A601" s="118"/>
      <c r="B601" s="119"/>
      <c r="C601" s="119"/>
      <c r="D601" s="120"/>
      <c r="E601" s="121" t="str">
        <f>IF($D601="","",WORKDAY($D601,1,$Y$33:$Y$47))</f>
        <v/>
      </c>
      <c r="F601" s="121" t="str">
        <f>IF($D601="","",WORKDAY($D601,10,$Y$33:$Y$47))</f>
        <v/>
      </c>
      <c r="G601" s="121" t="str">
        <f>IF($D601="","",WORKDAY($D601,20,$Y$33:$Y$47))</f>
        <v/>
      </c>
      <c r="H601" s="120" t="str">
        <f t="shared" si="17"/>
        <v/>
      </c>
      <c r="I601" s="120"/>
      <c r="J601" s="120"/>
      <c r="K601" s="120"/>
      <c r="L601" s="122"/>
      <c r="M601" s="123"/>
      <c r="N601" s="124"/>
      <c r="O601" s="122"/>
      <c r="P601" s="122"/>
      <c r="Q601" s="122" t="s">
        <v>51</v>
      </c>
      <c r="R601" s="122"/>
      <c r="S601" s="119"/>
      <c r="T601" s="119"/>
      <c r="U601" s="119"/>
      <c r="V601" s="119"/>
      <c r="W601" s="119"/>
      <c r="X601" s="1"/>
      <c r="BB601" s="2" t="e">
        <v>#N/A</v>
      </c>
    </row>
    <row r="602" spans="1:54" ht="31.4" customHeight="1" x14ac:dyDescent="0.35">
      <c r="A602" s="118"/>
      <c r="B602" s="119"/>
      <c r="C602" s="119"/>
      <c r="D602" s="120"/>
      <c r="E602" s="121" t="str">
        <f>IF($D602="","",WORKDAY($D602,1,$Y$33:$Y$47))</f>
        <v/>
      </c>
      <c r="F602" s="121" t="str">
        <f>IF($D602="","",WORKDAY($D602,10,$Y$33:$Y$47))</f>
        <v/>
      </c>
      <c r="G602" s="121" t="str">
        <f>IF($D602="","",WORKDAY($D602,20,$Y$33:$Y$47))</f>
        <v/>
      </c>
      <c r="H602" s="120" t="str">
        <f t="shared" si="17"/>
        <v/>
      </c>
      <c r="I602" s="120"/>
      <c r="J602" s="120"/>
      <c r="K602" s="120"/>
      <c r="L602" s="122"/>
      <c r="M602" s="123"/>
      <c r="N602" s="124"/>
      <c r="O602" s="122"/>
      <c r="P602" s="122"/>
      <c r="Q602" s="122" t="s">
        <v>51</v>
      </c>
      <c r="R602" s="122"/>
      <c r="S602" s="119"/>
      <c r="T602" s="119"/>
      <c r="U602" s="119"/>
      <c r="V602" s="119"/>
      <c r="W602" s="119"/>
      <c r="X602" s="1"/>
      <c r="BB602" s="2" t="e">
        <v>#N/A</v>
      </c>
    </row>
    <row r="603" spans="1:54" ht="31.4" customHeight="1" x14ac:dyDescent="0.35">
      <c r="A603" s="118"/>
      <c r="B603" s="119"/>
      <c r="C603" s="119"/>
      <c r="D603" s="120"/>
      <c r="E603" s="121" t="str">
        <f>IF($D603="","",WORKDAY($D603,1,$Y$33:$Y$47))</f>
        <v/>
      </c>
      <c r="F603" s="121" t="str">
        <f>IF($D603="","",WORKDAY($D603,10,$Y$33:$Y$47))</f>
        <v/>
      </c>
      <c r="G603" s="121" t="str">
        <f>IF($D603="","",WORKDAY($D603,20,$Y$33:$Y$47))</f>
        <v/>
      </c>
      <c r="H603" s="120" t="str">
        <f t="shared" si="17"/>
        <v/>
      </c>
      <c r="I603" s="120"/>
      <c r="J603" s="120"/>
      <c r="K603" s="120"/>
      <c r="L603" s="122"/>
      <c r="M603" s="123"/>
      <c r="N603" s="124"/>
      <c r="O603" s="122"/>
      <c r="P603" s="122"/>
      <c r="Q603" s="122" t="s">
        <v>51</v>
      </c>
      <c r="R603" s="122"/>
      <c r="S603" s="119"/>
      <c r="T603" s="119"/>
      <c r="U603" s="119"/>
      <c r="V603" s="119"/>
      <c r="W603" s="119"/>
      <c r="X603" s="1"/>
      <c r="BB603" s="2" t="e">
        <v>#N/A</v>
      </c>
    </row>
    <row r="604" spans="1:54" ht="31.4" customHeight="1" x14ac:dyDescent="0.35">
      <c r="A604" s="118"/>
      <c r="B604" s="119"/>
      <c r="C604" s="119"/>
      <c r="D604" s="120"/>
      <c r="E604" s="121" t="str">
        <f>IF($D604="","",WORKDAY($D604,1,$Y$33:$Y$47))</f>
        <v/>
      </c>
      <c r="F604" s="121" t="str">
        <f>IF($D604="","",WORKDAY($D604,10,$Y$33:$Y$47))</f>
        <v/>
      </c>
      <c r="G604" s="121" t="str">
        <f>IF($D604="","",WORKDAY($D604,20,$Y$33:$Y$47))</f>
        <v/>
      </c>
      <c r="H604" s="120" t="str">
        <f t="shared" si="17"/>
        <v/>
      </c>
      <c r="I604" s="120"/>
      <c r="J604" s="120"/>
      <c r="K604" s="120"/>
      <c r="L604" s="122"/>
      <c r="M604" s="123"/>
      <c r="N604" s="124"/>
      <c r="O604" s="122"/>
      <c r="P604" s="122"/>
      <c r="Q604" s="122" t="s">
        <v>51</v>
      </c>
      <c r="R604" s="122"/>
      <c r="S604" s="119"/>
      <c r="T604" s="119"/>
      <c r="U604" s="119"/>
      <c r="V604" s="119"/>
      <c r="W604" s="119"/>
      <c r="X604" s="1"/>
      <c r="BB604" s="2" t="e">
        <v>#N/A</v>
      </c>
    </row>
    <row r="605" spans="1:54" ht="31.4" customHeight="1" x14ac:dyDescent="0.35">
      <c r="A605" s="118"/>
      <c r="B605" s="119"/>
      <c r="C605" s="119"/>
      <c r="D605" s="120"/>
      <c r="E605" s="121" t="str">
        <f>IF($D605="","",WORKDAY($D605,1,$Y$33:$Y$47))</f>
        <v/>
      </c>
      <c r="F605" s="121" t="str">
        <f>IF($D605="","",WORKDAY($D605,10,$Y$33:$Y$47))</f>
        <v/>
      </c>
      <c r="G605" s="121" t="str">
        <f>IF($D605="","",WORKDAY($D605,20,$Y$33:$Y$47))</f>
        <v/>
      </c>
      <c r="H605" s="120" t="str">
        <f t="shared" si="17"/>
        <v/>
      </c>
      <c r="I605" s="120"/>
      <c r="J605" s="120"/>
      <c r="K605" s="120"/>
      <c r="L605" s="122"/>
      <c r="M605" s="123"/>
      <c r="N605" s="124"/>
      <c r="O605" s="122"/>
      <c r="P605" s="122"/>
      <c r="Q605" s="122" t="s">
        <v>51</v>
      </c>
      <c r="R605" s="122"/>
      <c r="S605" s="119"/>
      <c r="T605" s="119"/>
      <c r="U605" s="119"/>
      <c r="V605" s="119"/>
      <c r="W605" s="119"/>
      <c r="X605" s="1"/>
      <c r="BB605" s="2" t="e">
        <v>#N/A</v>
      </c>
    </row>
    <row r="606" spans="1:54" ht="31.4" customHeight="1" x14ac:dyDescent="0.35">
      <c r="A606" s="118"/>
      <c r="B606" s="119"/>
      <c r="C606" s="119"/>
      <c r="D606" s="120"/>
      <c r="E606" s="121" t="str">
        <f>IF($D606="","",WORKDAY($D606,1,$Y$33:$Y$47))</f>
        <v/>
      </c>
      <c r="F606" s="121" t="str">
        <f>IF($D606="","",WORKDAY($D606,10,$Y$33:$Y$47))</f>
        <v/>
      </c>
      <c r="G606" s="121" t="str">
        <f>IF($D606="","",WORKDAY($D606,20,$Y$33:$Y$47))</f>
        <v/>
      </c>
      <c r="H606" s="120" t="str">
        <f t="shared" si="17"/>
        <v/>
      </c>
      <c r="I606" s="120"/>
      <c r="J606" s="120"/>
      <c r="K606" s="120"/>
      <c r="L606" s="122"/>
      <c r="M606" s="123"/>
      <c r="N606" s="124"/>
      <c r="O606" s="122"/>
      <c r="P606" s="122"/>
      <c r="Q606" s="122" t="s">
        <v>51</v>
      </c>
      <c r="R606" s="122"/>
      <c r="S606" s="119"/>
      <c r="T606" s="119"/>
      <c r="U606" s="119"/>
      <c r="V606" s="119"/>
      <c r="W606" s="119"/>
      <c r="X606" s="1"/>
      <c r="BB606" s="2" t="e">
        <v>#N/A</v>
      </c>
    </row>
    <row r="607" spans="1:54" ht="31.4" customHeight="1" x14ac:dyDescent="0.35">
      <c r="A607" s="118"/>
      <c r="B607" s="119"/>
      <c r="C607" s="119"/>
      <c r="D607" s="120"/>
      <c r="E607" s="121" t="str">
        <f>IF($D607="","",WORKDAY($D607,1,$Y$33:$Y$47))</f>
        <v/>
      </c>
      <c r="F607" s="121" t="str">
        <f>IF($D607="","",WORKDAY($D607,10,$Y$33:$Y$47))</f>
        <v/>
      </c>
      <c r="G607" s="121" t="str">
        <f>IF($D607="","",WORKDAY($D607,20,$Y$33:$Y$47))</f>
        <v/>
      </c>
      <c r="H607" s="120" t="str">
        <f t="shared" si="17"/>
        <v/>
      </c>
      <c r="I607" s="120"/>
      <c r="J607" s="120"/>
      <c r="K607" s="120"/>
      <c r="L607" s="122"/>
      <c r="M607" s="123"/>
      <c r="N607" s="124"/>
      <c r="O607" s="122"/>
      <c r="P607" s="122"/>
      <c r="Q607" s="122" t="s">
        <v>51</v>
      </c>
      <c r="R607" s="122"/>
      <c r="S607" s="119"/>
      <c r="T607" s="119"/>
      <c r="U607" s="119"/>
      <c r="V607" s="119"/>
      <c r="W607" s="119"/>
      <c r="X607" s="1"/>
      <c r="BB607" s="2" t="e">
        <v>#N/A</v>
      </c>
    </row>
    <row r="608" spans="1:54" ht="31.4" customHeight="1" x14ac:dyDescent="0.35">
      <c r="A608" s="118"/>
      <c r="B608" s="119"/>
      <c r="C608" s="119"/>
      <c r="D608" s="120"/>
      <c r="E608" s="121" t="str">
        <f>IF($D608="","",WORKDAY($D608,1,$Y$33:$Y$47))</f>
        <v/>
      </c>
      <c r="F608" s="121" t="str">
        <f>IF($D608="","",WORKDAY($D608,10,$Y$33:$Y$47))</f>
        <v/>
      </c>
      <c r="G608" s="121" t="str">
        <f>IF($D608="","",WORKDAY($D608,20,$Y$33:$Y$47))</f>
        <v/>
      </c>
      <c r="H608" s="120" t="str">
        <f t="shared" si="17"/>
        <v/>
      </c>
      <c r="I608" s="120"/>
      <c r="J608" s="120"/>
      <c r="K608" s="120"/>
      <c r="L608" s="122"/>
      <c r="M608" s="123"/>
      <c r="N608" s="124"/>
      <c r="O608" s="122"/>
      <c r="P608" s="122"/>
      <c r="Q608" s="122" t="s">
        <v>51</v>
      </c>
      <c r="R608" s="122"/>
      <c r="S608" s="119"/>
      <c r="T608" s="119"/>
      <c r="U608" s="119"/>
      <c r="V608" s="119"/>
      <c r="W608" s="119"/>
      <c r="X608" s="1"/>
      <c r="BB608" s="2" t="e">
        <v>#N/A</v>
      </c>
    </row>
    <row r="609" spans="1:54" ht="31.4" customHeight="1" x14ac:dyDescent="0.35">
      <c r="A609" s="118"/>
      <c r="B609" s="119"/>
      <c r="C609" s="119"/>
      <c r="D609" s="120"/>
      <c r="E609" s="121" t="str">
        <f>IF($D609="","",WORKDAY($D609,1,$Y$33:$Y$47))</f>
        <v/>
      </c>
      <c r="F609" s="121" t="str">
        <f>IF($D609="","",WORKDAY($D609,10,$Y$33:$Y$47))</f>
        <v/>
      </c>
      <c r="G609" s="121" t="str">
        <f>IF($D609="","",WORKDAY($D609,20,$Y$33:$Y$47))</f>
        <v/>
      </c>
      <c r="H609" s="120" t="str">
        <f t="shared" si="17"/>
        <v/>
      </c>
      <c r="I609" s="120"/>
      <c r="J609" s="120"/>
      <c r="K609" s="120"/>
      <c r="L609" s="122"/>
      <c r="M609" s="123"/>
      <c r="N609" s="124"/>
      <c r="O609" s="122"/>
      <c r="P609" s="122"/>
      <c r="Q609" s="122" t="s">
        <v>51</v>
      </c>
      <c r="R609" s="122"/>
      <c r="S609" s="119"/>
      <c r="T609" s="119"/>
      <c r="U609" s="119"/>
      <c r="V609" s="119"/>
      <c r="W609" s="119"/>
      <c r="X609" s="1"/>
      <c r="BB609" s="2" t="e">
        <v>#N/A</v>
      </c>
    </row>
    <row r="610" spans="1:54" ht="31.4" customHeight="1" x14ac:dyDescent="0.35">
      <c r="A610" s="118"/>
      <c r="B610" s="119"/>
      <c r="C610" s="119"/>
      <c r="D610" s="120"/>
      <c r="E610" s="121" t="str">
        <f>IF($D610="","",WORKDAY($D610,1,$Y$33:$Y$47))</f>
        <v/>
      </c>
      <c r="F610" s="121" t="str">
        <f>IF($D610="","",WORKDAY($D610,10,$Y$33:$Y$47))</f>
        <v/>
      </c>
      <c r="G610" s="121" t="str">
        <f>IF($D610="","",WORKDAY($D610,20,$Y$33:$Y$47))</f>
        <v/>
      </c>
      <c r="H610" s="120" t="str">
        <f t="shared" si="17"/>
        <v/>
      </c>
      <c r="I610" s="120"/>
      <c r="J610" s="120"/>
      <c r="K610" s="120"/>
      <c r="L610" s="122"/>
      <c r="M610" s="123"/>
      <c r="N610" s="124"/>
      <c r="O610" s="122"/>
      <c r="P610" s="122"/>
      <c r="Q610" s="122" t="s">
        <v>51</v>
      </c>
      <c r="R610" s="122"/>
      <c r="S610" s="119"/>
      <c r="T610" s="119"/>
      <c r="U610" s="119"/>
      <c r="V610" s="119"/>
      <c r="W610" s="119"/>
      <c r="X610" s="1"/>
      <c r="BB610" s="2" t="e">
        <v>#N/A</v>
      </c>
    </row>
    <row r="611" spans="1:54" ht="31.4" customHeight="1" x14ac:dyDescent="0.35">
      <c r="A611" s="118"/>
      <c r="B611" s="119"/>
      <c r="C611" s="119"/>
      <c r="D611" s="120"/>
      <c r="E611" s="121" t="str">
        <f>IF($D611="","",WORKDAY($D611,1,$Y$33:$Y$47))</f>
        <v/>
      </c>
      <c r="F611" s="121" t="str">
        <f>IF($D611="","",WORKDAY($D611,10,$Y$33:$Y$47))</f>
        <v/>
      </c>
      <c r="G611" s="121" t="str">
        <f>IF($D611="","",WORKDAY($D611,20,$Y$33:$Y$47))</f>
        <v/>
      </c>
      <c r="H611" s="120" t="str">
        <f t="shared" si="17"/>
        <v/>
      </c>
      <c r="I611" s="120"/>
      <c r="J611" s="120"/>
      <c r="K611" s="120"/>
      <c r="L611" s="122"/>
      <c r="M611" s="123"/>
      <c r="N611" s="124"/>
      <c r="O611" s="122"/>
      <c r="P611" s="122"/>
      <c r="Q611" s="122" t="s">
        <v>51</v>
      </c>
      <c r="R611" s="122"/>
      <c r="S611" s="119"/>
      <c r="T611" s="119"/>
      <c r="U611" s="119"/>
      <c r="V611" s="119"/>
      <c r="W611" s="119"/>
      <c r="X611" s="1"/>
      <c r="BB611" s="2" t="e">
        <v>#N/A</v>
      </c>
    </row>
    <row r="612" spans="1:54" ht="31.4" customHeight="1" x14ac:dyDescent="0.35">
      <c r="A612" s="118"/>
      <c r="B612" s="119"/>
      <c r="C612" s="119"/>
      <c r="D612" s="120"/>
      <c r="E612" s="121" t="str">
        <f>IF($D612="","",WORKDAY($D612,1,$Y$33:$Y$47))</f>
        <v/>
      </c>
      <c r="F612" s="121" t="str">
        <f>IF($D612="","",WORKDAY($D612,10,$Y$33:$Y$47))</f>
        <v/>
      </c>
      <c r="G612" s="121" t="str">
        <f>IF($D612="","",WORKDAY($D612,20,$Y$33:$Y$47))</f>
        <v/>
      </c>
      <c r="H612" s="120" t="str">
        <f t="shared" si="17"/>
        <v/>
      </c>
      <c r="I612" s="120"/>
      <c r="J612" s="120"/>
      <c r="K612" s="120"/>
      <c r="L612" s="122"/>
      <c r="M612" s="123"/>
      <c r="N612" s="124"/>
      <c r="O612" s="122"/>
      <c r="P612" s="122"/>
      <c r="Q612" s="122" t="s">
        <v>51</v>
      </c>
      <c r="R612" s="122"/>
      <c r="S612" s="119"/>
      <c r="T612" s="119"/>
      <c r="U612" s="119"/>
      <c r="V612" s="119"/>
      <c r="W612" s="119"/>
      <c r="X612" s="1"/>
      <c r="BB612" s="2" t="e">
        <v>#N/A</v>
      </c>
    </row>
    <row r="613" spans="1:54" ht="31.4" customHeight="1" x14ac:dyDescent="0.35">
      <c r="A613" s="118"/>
      <c r="B613" s="119"/>
      <c r="C613" s="119"/>
      <c r="D613" s="120"/>
      <c r="E613" s="121" t="str">
        <f>IF($D613="","",WORKDAY($D613,1,$Y$33:$Y$47))</f>
        <v/>
      </c>
      <c r="F613" s="121" t="str">
        <f>IF($D613="","",WORKDAY($D613,10,$Y$33:$Y$47))</f>
        <v/>
      </c>
      <c r="G613" s="121" t="str">
        <f>IF($D613="","",WORKDAY($D613,20,$Y$33:$Y$47))</f>
        <v/>
      </c>
      <c r="H613" s="120" t="str">
        <f t="shared" si="17"/>
        <v/>
      </c>
      <c r="I613" s="120"/>
      <c r="J613" s="120"/>
      <c r="K613" s="120"/>
      <c r="L613" s="122"/>
      <c r="M613" s="123"/>
      <c r="N613" s="124"/>
      <c r="O613" s="122"/>
      <c r="P613" s="122"/>
      <c r="Q613" s="122" t="s">
        <v>51</v>
      </c>
      <c r="R613" s="122"/>
      <c r="S613" s="119"/>
      <c r="T613" s="119"/>
      <c r="U613" s="119"/>
      <c r="V613" s="119"/>
      <c r="W613" s="119"/>
      <c r="X613" s="1"/>
      <c r="BB613" s="2" t="e">
        <v>#N/A</v>
      </c>
    </row>
    <row r="614" spans="1:54" ht="31.4" customHeight="1" x14ac:dyDescent="0.35">
      <c r="A614" s="118"/>
      <c r="B614" s="119"/>
      <c r="C614" s="119"/>
      <c r="D614" s="120"/>
      <c r="E614" s="121" t="str">
        <f>IF($D614="","",WORKDAY($D614,1,$Y$33:$Y$47))</f>
        <v/>
      </c>
      <c r="F614" s="121" t="str">
        <f>IF($D614="","",WORKDAY($D614,10,$Y$33:$Y$47))</f>
        <v/>
      </c>
      <c r="G614" s="121" t="str">
        <f>IF($D614="","",WORKDAY($D614,20,$Y$33:$Y$47))</f>
        <v/>
      </c>
      <c r="H614" s="120" t="str">
        <f t="shared" si="17"/>
        <v/>
      </c>
      <c r="I614" s="120"/>
      <c r="J614" s="120"/>
      <c r="K614" s="120"/>
      <c r="L614" s="122"/>
      <c r="M614" s="123"/>
      <c r="N614" s="124"/>
      <c r="O614" s="122"/>
      <c r="P614" s="122"/>
      <c r="Q614" s="122" t="s">
        <v>51</v>
      </c>
      <c r="R614" s="122"/>
      <c r="S614" s="119"/>
      <c r="T614" s="119"/>
      <c r="U614" s="119"/>
      <c r="V614" s="119"/>
      <c r="W614" s="119"/>
      <c r="X614" s="1"/>
      <c r="BB614" s="2" t="e">
        <v>#N/A</v>
      </c>
    </row>
    <row r="615" spans="1:54" ht="31.4" customHeight="1" x14ac:dyDescent="0.35">
      <c r="A615" s="118"/>
      <c r="B615" s="119"/>
      <c r="C615" s="119"/>
      <c r="D615" s="120"/>
      <c r="E615" s="121" t="str">
        <f>IF($D615="","",WORKDAY($D615,1,$Y$33:$Y$47))</f>
        <v/>
      </c>
      <c r="F615" s="121" t="str">
        <f>IF($D615="","",WORKDAY($D615,10,$Y$33:$Y$47))</f>
        <v/>
      </c>
      <c r="G615" s="121" t="str">
        <f>IF($D615="","",WORKDAY($D615,20,$Y$33:$Y$47))</f>
        <v/>
      </c>
      <c r="H615" s="120" t="str">
        <f t="shared" si="17"/>
        <v/>
      </c>
      <c r="I615" s="120"/>
      <c r="J615" s="120"/>
      <c r="K615" s="120"/>
      <c r="L615" s="122"/>
      <c r="M615" s="123"/>
      <c r="N615" s="124"/>
      <c r="O615" s="122"/>
      <c r="P615" s="122"/>
      <c r="Q615" s="122" t="s">
        <v>51</v>
      </c>
      <c r="R615" s="122"/>
      <c r="S615" s="119"/>
      <c r="T615" s="119"/>
      <c r="U615" s="119"/>
      <c r="V615" s="119"/>
      <c r="W615" s="119"/>
      <c r="X615" s="1"/>
      <c r="BB615" s="2" t="e">
        <v>#N/A</v>
      </c>
    </row>
    <row r="616" spans="1:54" ht="31.4" customHeight="1" x14ac:dyDescent="0.35">
      <c r="A616" s="118"/>
      <c r="B616" s="119"/>
      <c r="C616" s="119"/>
      <c r="D616" s="120"/>
      <c r="E616" s="121" t="str">
        <f>IF($D616="","",WORKDAY($D616,1,$Y$33:$Y$47))</f>
        <v/>
      </c>
      <c r="F616" s="121" t="str">
        <f>IF($D616="","",WORKDAY($D616,10,$Y$33:$Y$47))</f>
        <v/>
      </c>
      <c r="G616" s="121" t="str">
        <f>IF($D616="","",WORKDAY($D616,20,$Y$33:$Y$47))</f>
        <v/>
      </c>
      <c r="H616" s="120" t="str">
        <f t="shared" si="17"/>
        <v/>
      </c>
      <c r="I616" s="120"/>
      <c r="J616" s="120"/>
      <c r="K616" s="120"/>
      <c r="L616" s="122"/>
      <c r="M616" s="123"/>
      <c r="N616" s="124"/>
      <c r="O616" s="122"/>
      <c r="P616" s="122"/>
      <c r="Q616" s="122" t="s">
        <v>51</v>
      </c>
      <c r="R616" s="122"/>
      <c r="S616" s="119"/>
      <c r="T616" s="119"/>
      <c r="U616" s="119"/>
      <c r="V616" s="119"/>
      <c r="W616" s="119"/>
      <c r="X616" s="1"/>
      <c r="BB616" s="2" t="e">
        <v>#N/A</v>
      </c>
    </row>
    <row r="617" spans="1:54" ht="31.4" customHeight="1" x14ac:dyDescent="0.35">
      <c r="A617" s="118"/>
      <c r="B617" s="119"/>
      <c r="C617" s="119"/>
      <c r="D617" s="120"/>
      <c r="E617" s="121" t="str">
        <f>IF($D617="","",WORKDAY($D617,1,$Y$33:$Y$47))</f>
        <v/>
      </c>
      <c r="F617" s="121" t="str">
        <f>IF($D617="","",WORKDAY($D617,10,$Y$33:$Y$47))</f>
        <v/>
      </c>
      <c r="G617" s="121" t="str">
        <f>IF($D617="","",WORKDAY($D617,20,$Y$33:$Y$47))</f>
        <v/>
      </c>
      <c r="H617" s="120" t="str">
        <f t="shared" si="17"/>
        <v/>
      </c>
      <c r="I617" s="120"/>
      <c r="J617" s="120"/>
      <c r="K617" s="120"/>
      <c r="L617" s="122"/>
      <c r="M617" s="123"/>
      <c r="N617" s="124"/>
      <c r="O617" s="122"/>
      <c r="P617" s="122"/>
      <c r="Q617" s="122" t="s">
        <v>51</v>
      </c>
      <c r="R617" s="122"/>
      <c r="S617" s="119"/>
      <c r="T617" s="119"/>
      <c r="U617" s="119"/>
      <c r="V617" s="119"/>
      <c r="W617" s="119"/>
      <c r="X617" s="1"/>
      <c r="BB617" s="2" t="e">
        <v>#N/A</v>
      </c>
    </row>
    <row r="618" spans="1:54" ht="31.4" customHeight="1" x14ac:dyDescent="0.35">
      <c r="A618" s="118"/>
      <c r="B618" s="119"/>
      <c r="C618" s="119"/>
      <c r="D618" s="120"/>
      <c r="E618" s="121" t="str">
        <f>IF($D618="","",WORKDAY($D618,1,$Y$33:$Y$47))</f>
        <v/>
      </c>
      <c r="F618" s="121" t="str">
        <f>IF($D618="","",WORKDAY($D618,10,$Y$33:$Y$47))</f>
        <v/>
      </c>
      <c r="G618" s="121" t="str">
        <f>IF($D618="","",WORKDAY($D618,20,$Y$33:$Y$47))</f>
        <v/>
      </c>
      <c r="H618" s="120" t="str">
        <f t="shared" si="17"/>
        <v/>
      </c>
      <c r="I618" s="120"/>
      <c r="J618" s="120"/>
      <c r="K618" s="120"/>
      <c r="L618" s="122"/>
      <c r="M618" s="123"/>
      <c r="N618" s="124"/>
      <c r="O618" s="122"/>
      <c r="P618" s="122"/>
      <c r="Q618" s="122" t="s">
        <v>51</v>
      </c>
      <c r="R618" s="122"/>
      <c r="S618" s="119"/>
      <c r="T618" s="119"/>
      <c r="U618" s="119"/>
      <c r="V618" s="119"/>
      <c r="W618" s="119"/>
      <c r="X618" s="1"/>
      <c r="BB618" s="2" t="e">
        <v>#N/A</v>
      </c>
    </row>
    <row r="619" spans="1:54" ht="31.4" customHeight="1" x14ac:dyDescent="0.35">
      <c r="A619" s="118"/>
      <c r="B619" s="119"/>
      <c r="C619" s="119"/>
      <c r="D619" s="120"/>
      <c r="E619" s="121" t="str">
        <f>IF($D619="","",WORKDAY($D619,1,$Y$33:$Y$47))</f>
        <v/>
      </c>
      <c r="F619" s="121" t="str">
        <f>IF($D619="","",WORKDAY($D619,10,$Y$33:$Y$47))</f>
        <v/>
      </c>
      <c r="G619" s="121" t="str">
        <f>IF($D619="","",WORKDAY($D619,20,$Y$33:$Y$47))</f>
        <v/>
      </c>
      <c r="H619" s="120" t="str">
        <f t="shared" si="17"/>
        <v/>
      </c>
      <c r="I619" s="120"/>
      <c r="J619" s="120"/>
      <c r="K619" s="120"/>
      <c r="L619" s="122"/>
      <c r="M619" s="123"/>
      <c r="N619" s="124"/>
      <c r="O619" s="122"/>
      <c r="P619" s="122"/>
      <c r="Q619" s="122" t="s">
        <v>51</v>
      </c>
      <c r="R619" s="122"/>
      <c r="S619" s="119"/>
      <c r="T619" s="119"/>
      <c r="U619" s="119"/>
      <c r="V619" s="119"/>
      <c r="W619" s="119"/>
      <c r="X619" s="1"/>
      <c r="BB619" s="2" t="e">
        <v>#N/A</v>
      </c>
    </row>
    <row r="620" spans="1:54" ht="31.4" customHeight="1" x14ac:dyDescent="0.35">
      <c r="A620" s="118"/>
      <c r="B620" s="119"/>
      <c r="C620" s="119"/>
      <c r="D620" s="120"/>
      <c r="E620" s="121" t="str">
        <f>IF($D620="","",WORKDAY($D620,1,$Y$33:$Y$47))</f>
        <v/>
      </c>
      <c r="F620" s="121" t="str">
        <f>IF($D620="","",WORKDAY($D620,10,$Y$33:$Y$47))</f>
        <v/>
      </c>
      <c r="G620" s="121" t="str">
        <f>IF($D620="","",WORKDAY($D620,20,$Y$33:$Y$47))</f>
        <v/>
      </c>
      <c r="H620" s="120" t="str">
        <f t="shared" si="17"/>
        <v/>
      </c>
      <c r="I620" s="120"/>
      <c r="J620" s="120"/>
      <c r="K620" s="120"/>
      <c r="L620" s="122"/>
      <c r="M620" s="123"/>
      <c r="N620" s="124"/>
      <c r="O620" s="122"/>
      <c r="P620" s="122"/>
      <c r="Q620" s="122" t="s">
        <v>51</v>
      </c>
      <c r="R620" s="122"/>
      <c r="S620" s="119"/>
      <c r="T620" s="119"/>
      <c r="U620" s="119"/>
      <c r="V620" s="119"/>
      <c r="W620" s="119"/>
      <c r="X620" s="1"/>
      <c r="BB620" s="2" t="e">
        <v>#N/A</v>
      </c>
    </row>
    <row r="621" spans="1:54" ht="31.4" customHeight="1" x14ac:dyDescent="0.35">
      <c r="A621" s="118"/>
      <c r="B621" s="119"/>
      <c r="C621" s="119"/>
      <c r="D621" s="120"/>
      <c r="E621" s="121" t="str">
        <f>IF($D621="","",WORKDAY($D621,1,$Y$33:$Y$47))</f>
        <v/>
      </c>
      <c r="F621" s="121" t="str">
        <f>IF($D621="","",WORKDAY($D621,10,$Y$33:$Y$47))</f>
        <v/>
      </c>
      <c r="G621" s="121" t="str">
        <f>IF($D621="","",WORKDAY($D621,20,$Y$33:$Y$47))</f>
        <v/>
      </c>
      <c r="H621" s="120" t="str">
        <f t="shared" si="17"/>
        <v/>
      </c>
      <c r="I621" s="120"/>
      <c r="J621" s="120"/>
      <c r="K621" s="120"/>
      <c r="L621" s="122"/>
      <c r="M621" s="123"/>
      <c r="N621" s="124"/>
      <c r="O621" s="122"/>
      <c r="P621" s="122"/>
      <c r="Q621" s="122" t="s">
        <v>51</v>
      </c>
      <c r="R621" s="122"/>
      <c r="S621" s="119"/>
      <c r="T621" s="119"/>
      <c r="U621" s="119"/>
      <c r="V621" s="119"/>
      <c r="W621" s="119"/>
      <c r="X621" s="1"/>
      <c r="BB621" s="2" t="e">
        <v>#N/A</v>
      </c>
    </row>
    <row r="622" spans="1:54" ht="31.4" customHeight="1" x14ac:dyDescent="0.35">
      <c r="A622" s="118"/>
      <c r="B622" s="119"/>
      <c r="C622" s="119"/>
      <c r="D622" s="120"/>
      <c r="E622" s="121" t="str">
        <f>IF($D622="","",WORKDAY($D622,1,$Y$33:$Y$47))</f>
        <v/>
      </c>
      <c r="F622" s="121" t="str">
        <f>IF($D622="","",WORKDAY($D622,10,$Y$33:$Y$47))</f>
        <v/>
      </c>
      <c r="G622" s="121" t="str">
        <f>IF($D622="","",WORKDAY($D622,20,$Y$33:$Y$47))</f>
        <v/>
      </c>
      <c r="H622" s="120" t="str">
        <f t="shared" si="17"/>
        <v/>
      </c>
      <c r="I622" s="120"/>
      <c r="J622" s="120"/>
      <c r="K622" s="120"/>
      <c r="L622" s="122"/>
      <c r="M622" s="123"/>
      <c r="N622" s="124"/>
      <c r="O622" s="122"/>
      <c r="P622" s="122"/>
      <c r="Q622" s="122" t="s">
        <v>51</v>
      </c>
      <c r="R622" s="122"/>
      <c r="S622" s="119"/>
      <c r="T622" s="119"/>
      <c r="U622" s="119"/>
      <c r="V622" s="119"/>
      <c r="W622" s="119"/>
      <c r="X622" s="1"/>
      <c r="BB622" s="2" t="e">
        <v>#N/A</v>
      </c>
    </row>
    <row r="623" spans="1:54" ht="31.4" customHeight="1" x14ac:dyDescent="0.35">
      <c r="A623" s="118"/>
      <c r="B623" s="119"/>
      <c r="C623" s="119"/>
      <c r="D623" s="120"/>
      <c r="E623" s="121" t="str">
        <f>IF($D623="","",WORKDAY($D623,1,$Y$33:$Y$47))</f>
        <v/>
      </c>
      <c r="F623" s="121" t="str">
        <f>IF($D623="","",WORKDAY($D623,10,$Y$33:$Y$47))</f>
        <v/>
      </c>
      <c r="G623" s="121" t="str">
        <f>IF($D623="","",WORKDAY($D623,20,$Y$33:$Y$47))</f>
        <v/>
      </c>
      <c r="H623" s="120" t="str">
        <f t="shared" si="17"/>
        <v/>
      </c>
      <c r="I623" s="120"/>
      <c r="J623" s="120"/>
      <c r="K623" s="120"/>
      <c r="L623" s="122"/>
      <c r="M623" s="123"/>
      <c r="N623" s="124"/>
      <c r="O623" s="122"/>
      <c r="P623" s="122"/>
      <c r="Q623" s="122" t="s">
        <v>51</v>
      </c>
      <c r="R623" s="122"/>
      <c r="S623" s="119"/>
      <c r="T623" s="119"/>
      <c r="U623" s="119"/>
      <c r="V623" s="119"/>
      <c r="W623" s="119"/>
      <c r="X623" s="1"/>
      <c r="BB623" s="2" t="e">
        <v>#N/A</v>
      </c>
    </row>
    <row r="624" spans="1:54" ht="31.4" customHeight="1" x14ac:dyDescent="0.35">
      <c r="A624" s="118"/>
      <c r="B624" s="119"/>
      <c r="C624" s="119"/>
      <c r="D624" s="120"/>
      <c r="E624" s="121" t="str">
        <f>IF($D624="","",WORKDAY($D624,1,$Y$33:$Y$47))</f>
        <v/>
      </c>
      <c r="F624" s="121" t="str">
        <f>IF($D624="","",WORKDAY($D624,10,$Y$33:$Y$47))</f>
        <v/>
      </c>
      <c r="G624" s="121" t="str">
        <f>IF($D624="","",WORKDAY($D624,20,$Y$33:$Y$47))</f>
        <v/>
      </c>
      <c r="H624" s="120" t="str">
        <f t="shared" si="17"/>
        <v/>
      </c>
      <c r="I624" s="120"/>
      <c r="J624" s="120"/>
      <c r="K624" s="120"/>
      <c r="L624" s="122"/>
      <c r="M624" s="123"/>
      <c r="N624" s="124"/>
      <c r="O624" s="122"/>
      <c r="P624" s="122"/>
      <c r="Q624" s="122" t="s">
        <v>51</v>
      </c>
      <c r="R624" s="122"/>
      <c r="S624" s="119"/>
      <c r="T624" s="119"/>
      <c r="U624" s="119"/>
      <c r="V624" s="119"/>
      <c r="W624" s="119"/>
      <c r="X624" s="1"/>
      <c r="BB624" s="2" t="e">
        <v>#N/A</v>
      </c>
    </row>
    <row r="625" spans="1:54" ht="31.4" customHeight="1" x14ac:dyDescent="0.35">
      <c r="A625" s="118"/>
      <c r="B625" s="119"/>
      <c r="C625" s="119"/>
      <c r="D625" s="120"/>
      <c r="E625" s="121" t="str">
        <f>IF($D625="","",WORKDAY($D625,1,$Y$33:$Y$47))</f>
        <v/>
      </c>
      <c r="F625" s="121" t="str">
        <f>IF($D625="","",WORKDAY($D625,10,$Y$33:$Y$47))</f>
        <v/>
      </c>
      <c r="G625" s="121" t="str">
        <f>IF($D625="","",WORKDAY($D625,20,$Y$33:$Y$47))</f>
        <v/>
      </c>
      <c r="H625" s="120" t="str">
        <f t="shared" si="17"/>
        <v/>
      </c>
      <c r="I625" s="120"/>
      <c r="J625" s="120"/>
      <c r="K625" s="120"/>
      <c r="L625" s="122"/>
      <c r="M625" s="123"/>
      <c r="N625" s="124"/>
      <c r="O625" s="122"/>
      <c r="P625" s="122"/>
      <c r="Q625" s="122" t="s">
        <v>51</v>
      </c>
      <c r="R625" s="122"/>
      <c r="S625" s="119"/>
      <c r="T625" s="119"/>
      <c r="U625" s="119"/>
      <c r="V625" s="119"/>
      <c r="W625" s="119"/>
      <c r="X625" s="1"/>
      <c r="BB625" s="2" t="e">
        <v>#N/A</v>
      </c>
    </row>
    <row r="626" spans="1:54" ht="31.4" customHeight="1" x14ac:dyDescent="0.35">
      <c r="A626" s="118"/>
      <c r="B626" s="119"/>
      <c r="C626" s="119"/>
      <c r="D626" s="120"/>
      <c r="E626" s="121" t="str">
        <f>IF($D626="","",WORKDAY($D626,1,$Y$33:$Y$47))</f>
        <v/>
      </c>
      <c r="F626" s="121" t="str">
        <f>IF($D626="","",WORKDAY($D626,10,$Y$33:$Y$47))</f>
        <v/>
      </c>
      <c r="G626" s="121" t="str">
        <f>IF($D626="","",WORKDAY($D626,20,$Y$33:$Y$47))</f>
        <v/>
      </c>
      <c r="H626" s="120" t="str">
        <f t="shared" si="17"/>
        <v/>
      </c>
      <c r="I626" s="120"/>
      <c r="J626" s="120"/>
      <c r="K626" s="120"/>
      <c r="L626" s="122"/>
      <c r="M626" s="123"/>
      <c r="N626" s="124"/>
      <c r="O626" s="122"/>
      <c r="P626" s="122"/>
      <c r="Q626" s="122" t="s">
        <v>51</v>
      </c>
      <c r="R626" s="122"/>
      <c r="S626" s="119"/>
      <c r="T626" s="119"/>
      <c r="U626" s="119"/>
      <c r="V626" s="119"/>
      <c r="W626" s="119"/>
      <c r="X626" s="1"/>
      <c r="BB626" s="2" t="e">
        <v>#N/A</v>
      </c>
    </row>
    <row r="627" spans="1:54" ht="31.4" customHeight="1" x14ac:dyDescent="0.35">
      <c r="A627" s="118"/>
      <c r="B627" s="119"/>
      <c r="C627" s="119"/>
      <c r="D627" s="120"/>
      <c r="E627" s="121" t="str">
        <f>IF($D627="","",WORKDAY($D627,1,$Y$33:$Y$47))</f>
        <v/>
      </c>
      <c r="F627" s="121" t="str">
        <f>IF($D627="","",WORKDAY($D627,10,$Y$33:$Y$47))</f>
        <v/>
      </c>
      <c r="G627" s="121" t="str">
        <f>IF($D627="","",WORKDAY($D627,20,$Y$33:$Y$47))</f>
        <v/>
      </c>
      <c r="H627" s="120" t="str">
        <f t="shared" si="17"/>
        <v/>
      </c>
      <c r="I627" s="120"/>
      <c r="J627" s="120"/>
      <c r="K627" s="120"/>
      <c r="L627" s="122"/>
      <c r="M627" s="123"/>
      <c r="N627" s="124"/>
      <c r="O627" s="122"/>
      <c r="P627" s="122"/>
      <c r="Q627" s="122" t="s">
        <v>51</v>
      </c>
      <c r="R627" s="122"/>
      <c r="S627" s="119"/>
      <c r="T627" s="119"/>
      <c r="U627" s="119"/>
      <c r="V627" s="119"/>
      <c r="W627" s="119"/>
      <c r="X627" s="1"/>
      <c r="BB627" s="2" t="e">
        <v>#N/A</v>
      </c>
    </row>
    <row r="628" spans="1:54" ht="31.4" customHeight="1" x14ac:dyDescent="0.35">
      <c r="A628" s="118"/>
      <c r="B628" s="119"/>
      <c r="C628" s="119"/>
      <c r="D628" s="120"/>
      <c r="E628" s="121" t="str">
        <f>IF($D628="","",WORKDAY($D628,1,$Y$33:$Y$47))</f>
        <v/>
      </c>
      <c r="F628" s="121" t="str">
        <f>IF($D628="","",WORKDAY($D628,10,$Y$33:$Y$47))</f>
        <v/>
      </c>
      <c r="G628" s="121" t="str">
        <f>IF($D628="","",WORKDAY($D628,20,$Y$33:$Y$47))</f>
        <v/>
      </c>
      <c r="H628" s="120" t="str">
        <f t="shared" si="17"/>
        <v/>
      </c>
      <c r="I628" s="120"/>
      <c r="J628" s="120"/>
      <c r="K628" s="120"/>
      <c r="L628" s="122"/>
      <c r="M628" s="123"/>
      <c r="N628" s="124"/>
      <c r="O628" s="122"/>
      <c r="P628" s="122"/>
      <c r="Q628" s="122" t="s">
        <v>51</v>
      </c>
      <c r="R628" s="122"/>
      <c r="S628" s="119"/>
      <c r="T628" s="119"/>
      <c r="U628" s="119"/>
      <c r="V628" s="119"/>
      <c r="W628" s="119"/>
      <c r="X628" s="1"/>
      <c r="BB628" s="2" t="e">
        <v>#N/A</v>
      </c>
    </row>
    <row r="629" spans="1:54" ht="31.4" customHeight="1" x14ac:dyDescent="0.35">
      <c r="A629" s="118"/>
      <c r="B629" s="119"/>
      <c r="C629" s="119"/>
      <c r="D629" s="120"/>
      <c r="E629" s="121" t="str">
        <f>IF($D629="","",WORKDAY($D629,1,$Y$33:$Y$47))</f>
        <v/>
      </c>
      <c r="F629" s="121" t="str">
        <f>IF($D629="","",WORKDAY($D629,10,$Y$33:$Y$47))</f>
        <v/>
      </c>
      <c r="G629" s="121" t="str">
        <f>IF($D629="","",WORKDAY($D629,20,$Y$33:$Y$47))</f>
        <v/>
      </c>
      <c r="H629" s="120" t="str">
        <f t="shared" si="17"/>
        <v/>
      </c>
      <c r="I629" s="120"/>
      <c r="J629" s="120"/>
      <c r="K629" s="120"/>
      <c r="L629" s="122"/>
      <c r="M629" s="123"/>
      <c r="N629" s="124"/>
      <c r="O629" s="122"/>
      <c r="P629" s="122"/>
      <c r="Q629" s="122" t="s">
        <v>51</v>
      </c>
      <c r="R629" s="122"/>
      <c r="S629" s="119"/>
      <c r="T629" s="119"/>
      <c r="U629" s="119"/>
      <c r="V629" s="119"/>
      <c r="W629" s="119"/>
      <c r="X629" s="1"/>
      <c r="BB629" s="2" t="e">
        <v>#N/A</v>
      </c>
    </row>
    <row r="630" spans="1:54" ht="31.4" customHeight="1" x14ac:dyDescent="0.35">
      <c r="A630" s="118"/>
      <c r="B630" s="119"/>
      <c r="C630" s="119"/>
      <c r="D630" s="120"/>
      <c r="E630" s="121" t="str">
        <f>IF($D630="","",WORKDAY($D630,1,$Y$33:$Y$47))</f>
        <v/>
      </c>
      <c r="F630" s="121" t="str">
        <f>IF($D630="","",WORKDAY($D630,10,$Y$33:$Y$47))</f>
        <v/>
      </c>
      <c r="G630" s="121" t="str">
        <f>IF($D630="","",WORKDAY($D630,20,$Y$33:$Y$47))</f>
        <v/>
      </c>
      <c r="H630" s="120" t="str">
        <f t="shared" si="17"/>
        <v/>
      </c>
      <c r="I630" s="120"/>
      <c r="J630" s="120"/>
      <c r="K630" s="120"/>
      <c r="L630" s="122"/>
      <c r="M630" s="123"/>
      <c r="N630" s="124"/>
      <c r="O630" s="122"/>
      <c r="P630" s="122"/>
      <c r="Q630" s="122" t="s">
        <v>51</v>
      </c>
      <c r="R630" s="122"/>
      <c r="S630" s="119"/>
      <c r="T630" s="119"/>
      <c r="U630" s="119"/>
      <c r="V630" s="119"/>
      <c r="W630" s="119"/>
      <c r="X630" s="1"/>
      <c r="BB630" s="2" t="e">
        <v>#N/A</v>
      </c>
    </row>
    <row r="631" spans="1:54" ht="31.4" customHeight="1" x14ac:dyDescent="0.35">
      <c r="A631" s="118"/>
      <c r="B631" s="119"/>
      <c r="C631" s="119"/>
      <c r="D631" s="120"/>
      <c r="E631" s="121" t="str">
        <f>IF($D631="","",WORKDAY($D631,1,$Y$33:$Y$47))</f>
        <v/>
      </c>
      <c r="F631" s="121" t="str">
        <f>IF($D631="","",WORKDAY($D631,10,$Y$33:$Y$47))</f>
        <v/>
      </c>
      <c r="G631" s="121" t="str">
        <f>IF($D631="","",WORKDAY($D631,20,$Y$33:$Y$47))</f>
        <v/>
      </c>
      <c r="H631" s="120" t="str">
        <f t="shared" si="17"/>
        <v/>
      </c>
      <c r="I631" s="120"/>
      <c r="J631" s="120"/>
      <c r="K631" s="120"/>
      <c r="L631" s="122"/>
      <c r="M631" s="123"/>
      <c r="N631" s="124"/>
      <c r="O631" s="122"/>
      <c r="P631" s="122"/>
      <c r="Q631" s="122" t="s">
        <v>51</v>
      </c>
      <c r="R631" s="122"/>
      <c r="S631" s="119"/>
      <c r="T631" s="119"/>
      <c r="U631" s="119"/>
      <c r="V631" s="119"/>
      <c r="W631" s="119"/>
      <c r="X631" s="1"/>
      <c r="BB631" s="2" t="e">
        <v>#N/A</v>
      </c>
    </row>
    <row r="632" spans="1:54" ht="31.4" customHeight="1" x14ac:dyDescent="0.35">
      <c r="A632" s="118"/>
      <c r="B632" s="119"/>
      <c r="C632" s="119"/>
      <c r="D632" s="120"/>
      <c r="E632" s="121" t="str">
        <f>IF($D632="","",WORKDAY($D632,1,$Y$33:$Y$47))</f>
        <v/>
      </c>
      <c r="F632" s="121" t="str">
        <f>IF($D632="","",WORKDAY($D632,10,$Y$33:$Y$47))</f>
        <v/>
      </c>
      <c r="G632" s="121" t="str">
        <f>IF($D632="","",WORKDAY($D632,20,$Y$33:$Y$47))</f>
        <v/>
      </c>
      <c r="H632" s="120" t="str">
        <f t="shared" si="17"/>
        <v/>
      </c>
      <c r="I632" s="120"/>
      <c r="J632" s="120"/>
      <c r="K632" s="120"/>
      <c r="L632" s="122"/>
      <c r="M632" s="123"/>
      <c r="N632" s="124"/>
      <c r="O632" s="122"/>
      <c r="P632" s="122"/>
      <c r="Q632" s="122" t="s">
        <v>51</v>
      </c>
      <c r="R632" s="122"/>
      <c r="S632" s="119"/>
      <c r="T632" s="119"/>
      <c r="U632" s="119"/>
      <c r="V632" s="119"/>
      <c r="W632" s="119"/>
      <c r="X632" s="1"/>
      <c r="BB632" s="2" t="e">
        <v>#N/A</v>
      </c>
    </row>
    <row r="633" spans="1:54" ht="31.4" customHeight="1" x14ac:dyDescent="0.35">
      <c r="A633" s="118"/>
      <c r="B633" s="119"/>
      <c r="C633" s="119"/>
      <c r="D633" s="120"/>
      <c r="E633" s="121" t="str">
        <f>IF($D633="","",WORKDAY($D633,1,$Y$33:$Y$47))</f>
        <v/>
      </c>
      <c r="F633" s="121" t="str">
        <f>IF($D633="","",WORKDAY($D633,10,$Y$33:$Y$47))</f>
        <v/>
      </c>
      <c r="G633" s="121" t="str">
        <f>IF($D633="","",WORKDAY($D633,20,$Y$33:$Y$47))</f>
        <v/>
      </c>
      <c r="H633" s="120" t="str">
        <f t="shared" si="17"/>
        <v/>
      </c>
      <c r="I633" s="120"/>
      <c r="J633" s="120"/>
      <c r="K633" s="120"/>
      <c r="L633" s="122"/>
      <c r="M633" s="123"/>
      <c r="N633" s="124"/>
      <c r="O633" s="122"/>
      <c r="P633" s="122"/>
      <c r="Q633" s="122" t="s">
        <v>51</v>
      </c>
      <c r="R633" s="122"/>
      <c r="S633" s="119"/>
      <c r="T633" s="119"/>
      <c r="U633" s="119"/>
      <c r="V633" s="119"/>
      <c r="W633" s="119"/>
      <c r="X633" s="1"/>
      <c r="BB633" s="2" t="e">
        <v>#N/A</v>
      </c>
    </row>
    <row r="634" spans="1:54" ht="31.4" customHeight="1" x14ac:dyDescent="0.35">
      <c r="A634" s="118"/>
      <c r="B634" s="119"/>
      <c r="C634" s="119"/>
      <c r="D634" s="120"/>
      <c r="E634" s="121" t="str">
        <f>IF($D634="","",WORKDAY($D634,1,$Y$33:$Y$47))</f>
        <v/>
      </c>
      <c r="F634" s="121" t="str">
        <f>IF($D634="","",WORKDAY($D634,10,$Y$33:$Y$47))</f>
        <v/>
      </c>
      <c r="G634" s="121" t="str">
        <f>IF($D634="","",WORKDAY($D634,20,$Y$33:$Y$47))</f>
        <v/>
      </c>
      <c r="H634" s="120" t="str">
        <f t="shared" si="17"/>
        <v/>
      </c>
      <c r="I634" s="120"/>
      <c r="J634" s="120"/>
      <c r="K634" s="120"/>
      <c r="L634" s="122"/>
      <c r="M634" s="123"/>
      <c r="N634" s="124"/>
      <c r="O634" s="122"/>
      <c r="P634" s="122"/>
      <c r="Q634" s="122" t="s">
        <v>51</v>
      </c>
      <c r="R634" s="122"/>
      <c r="S634" s="119"/>
      <c r="T634" s="119"/>
      <c r="U634" s="119"/>
      <c r="V634" s="119"/>
      <c r="W634" s="119"/>
      <c r="X634" s="1"/>
      <c r="BB634" s="2" t="e">
        <v>#N/A</v>
      </c>
    </row>
    <row r="635" spans="1:54" ht="31.4" customHeight="1" x14ac:dyDescent="0.35">
      <c r="A635" s="118"/>
      <c r="B635" s="119"/>
      <c r="C635" s="119"/>
      <c r="D635" s="120"/>
      <c r="E635" s="121" t="str">
        <f>IF($D635="","",WORKDAY($D635,1,$Y$33:$Y$47))</f>
        <v/>
      </c>
      <c r="F635" s="121" t="str">
        <f>IF($D635="","",WORKDAY($D635,10,$Y$33:$Y$47))</f>
        <v/>
      </c>
      <c r="G635" s="121" t="str">
        <f>IF($D635="","",WORKDAY($D635,20,$Y$33:$Y$47))</f>
        <v/>
      </c>
      <c r="H635" s="120" t="str">
        <f t="shared" si="17"/>
        <v/>
      </c>
      <c r="I635" s="120"/>
      <c r="J635" s="120"/>
      <c r="K635" s="120"/>
      <c r="L635" s="122"/>
      <c r="M635" s="123"/>
      <c r="N635" s="124"/>
      <c r="O635" s="122"/>
      <c r="P635" s="122"/>
      <c r="Q635" s="122" t="s">
        <v>51</v>
      </c>
      <c r="R635" s="122"/>
      <c r="S635" s="119"/>
      <c r="T635" s="119"/>
      <c r="U635" s="119"/>
      <c r="V635" s="119"/>
      <c r="W635" s="119"/>
      <c r="X635" s="1"/>
      <c r="BB635" s="2" t="e">
        <v>#N/A</v>
      </c>
    </row>
    <row r="636" spans="1:54" ht="31.4" customHeight="1" x14ac:dyDescent="0.35">
      <c r="A636" s="118"/>
      <c r="B636" s="119"/>
      <c r="C636" s="119"/>
      <c r="D636" s="120"/>
      <c r="E636" s="121" t="str">
        <f>IF($D636="","",WORKDAY($D636,1,$Y$33:$Y$47))</f>
        <v/>
      </c>
      <c r="F636" s="121" t="str">
        <f>IF($D636="","",WORKDAY($D636,10,$Y$33:$Y$47))</f>
        <v/>
      </c>
      <c r="G636" s="121" t="str">
        <f>IF($D636="","",WORKDAY($D636,20,$Y$33:$Y$47))</f>
        <v/>
      </c>
      <c r="H636" s="120" t="str">
        <f t="shared" si="17"/>
        <v/>
      </c>
      <c r="I636" s="120"/>
      <c r="J636" s="120"/>
      <c r="K636" s="120"/>
      <c r="L636" s="122"/>
      <c r="M636" s="123"/>
      <c r="N636" s="124"/>
      <c r="O636" s="122"/>
      <c r="P636" s="122"/>
      <c r="Q636" s="122" t="s">
        <v>51</v>
      </c>
      <c r="R636" s="122"/>
      <c r="S636" s="119"/>
      <c r="T636" s="119"/>
      <c r="U636" s="119"/>
      <c r="V636" s="119"/>
      <c r="W636" s="119"/>
      <c r="X636" s="1"/>
      <c r="BB636" s="2" t="e">
        <v>#N/A</v>
      </c>
    </row>
    <row r="637" spans="1:54" ht="31.4" customHeight="1" x14ac:dyDescent="0.35">
      <c r="A637" s="118"/>
      <c r="B637" s="119"/>
      <c r="C637" s="119"/>
      <c r="D637" s="120"/>
      <c r="E637" s="121" t="str">
        <f>IF($D637="","",WORKDAY($D637,1,$Y$33:$Y$47))</f>
        <v/>
      </c>
      <c r="F637" s="121" t="str">
        <f>IF($D637="","",WORKDAY($D637,10,$Y$33:$Y$47))</f>
        <v/>
      </c>
      <c r="G637" s="121" t="str">
        <f>IF($D637="","",WORKDAY($D637,20,$Y$33:$Y$47))</f>
        <v/>
      </c>
      <c r="H637" s="120" t="str">
        <f t="shared" si="17"/>
        <v/>
      </c>
      <c r="I637" s="120"/>
      <c r="J637" s="120"/>
      <c r="K637" s="120"/>
      <c r="L637" s="122"/>
      <c r="M637" s="123"/>
      <c r="N637" s="124"/>
      <c r="O637" s="122"/>
      <c r="P637" s="122"/>
      <c r="Q637" s="122" t="s">
        <v>51</v>
      </c>
      <c r="R637" s="122"/>
      <c r="S637" s="119"/>
      <c r="T637" s="119"/>
      <c r="U637" s="119"/>
      <c r="V637" s="119"/>
      <c r="W637" s="119"/>
      <c r="X637" s="1"/>
      <c r="BB637" s="2" t="e">
        <v>#N/A</v>
      </c>
    </row>
    <row r="638" spans="1:54" ht="31.4" customHeight="1" x14ac:dyDescent="0.35">
      <c r="A638" s="118"/>
      <c r="B638" s="119"/>
      <c r="C638" s="119"/>
      <c r="D638" s="120"/>
      <c r="E638" s="121" t="str">
        <f>IF($D638="","",WORKDAY($D638,1,$Y$33:$Y$47))</f>
        <v/>
      </c>
      <c r="F638" s="121" t="str">
        <f>IF($D638="","",WORKDAY($D638,10,$Y$33:$Y$47))</f>
        <v/>
      </c>
      <c r="G638" s="121" t="str">
        <f>IF($D638="","",WORKDAY($D638,20,$Y$33:$Y$47))</f>
        <v/>
      </c>
      <c r="H638" s="120" t="str">
        <f t="shared" si="17"/>
        <v/>
      </c>
      <c r="I638" s="120"/>
      <c r="J638" s="120"/>
      <c r="K638" s="120"/>
      <c r="L638" s="122"/>
      <c r="M638" s="123"/>
      <c r="N638" s="124"/>
      <c r="O638" s="122"/>
      <c r="P638" s="122"/>
      <c r="Q638" s="122" t="s">
        <v>51</v>
      </c>
      <c r="R638" s="122"/>
      <c r="S638" s="119"/>
      <c r="T638" s="119"/>
      <c r="U638" s="119"/>
      <c r="V638" s="119"/>
      <c r="W638" s="119"/>
      <c r="X638" s="1"/>
      <c r="BB638" s="2" t="e">
        <v>#N/A</v>
      </c>
    </row>
    <row r="639" spans="1:54" ht="31.4" customHeight="1" x14ac:dyDescent="0.35">
      <c r="A639" s="118"/>
      <c r="B639" s="119"/>
      <c r="C639" s="119"/>
      <c r="D639" s="120"/>
      <c r="E639" s="121" t="str">
        <f>IF($D639="","",WORKDAY($D639,1,$Y$33:$Y$47))</f>
        <v/>
      </c>
      <c r="F639" s="121" t="str">
        <f>IF($D639="","",WORKDAY($D639,10,$Y$33:$Y$47))</f>
        <v/>
      </c>
      <c r="G639" s="121" t="str">
        <f>IF($D639="","",WORKDAY($D639,20,$Y$33:$Y$47))</f>
        <v/>
      </c>
      <c r="H639" s="120" t="str">
        <f t="shared" si="17"/>
        <v/>
      </c>
      <c r="I639" s="120"/>
      <c r="J639" s="120"/>
      <c r="K639" s="120"/>
      <c r="L639" s="122"/>
      <c r="M639" s="123"/>
      <c r="N639" s="124"/>
      <c r="O639" s="122"/>
      <c r="P639" s="122"/>
      <c r="Q639" s="122" t="s">
        <v>51</v>
      </c>
      <c r="R639" s="122"/>
      <c r="S639" s="119"/>
      <c r="T639" s="119"/>
      <c r="U639" s="119"/>
      <c r="V639" s="119"/>
      <c r="W639" s="119"/>
      <c r="X639" s="1"/>
      <c r="BB639" s="2" t="e">
        <v>#N/A</v>
      </c>
    </row>
    <row r="640" spans="1:54" ht="31.4" customHeight="1" x14ac:dyDescent="0.35">
      <c r="A640" s="118"/>
      <c r="B640" s="119"/>
      <c r="C640" s="119"/>
      <c r="D640" s="120"/>
      <c r="E640" s="121" t="str">
        <f>IF($D640="","",WORKDAY($D640,1,$Y$33:$Y$47))</f>
        <v/>
      </c>
      <c r="F640" s="121" t="str">
        <f>IF($D640="","",WORKDAY($D640,10,$Y$33:$Y$47))</f>
        <v/>
      </c>
      <c r="G640" s="121" t="str">
        <f>IF($D640="","",WORKDAY($D640,20,$Y$33:$Y$47))</f>
        <v/>
      </c>
      <c r="H640" s="120" t="str">
        <f t="shared" si="17"/>
        <v/>
      </c>
      <c r="I640" s="120"/>
      <c r="J640" s="120"/>
      <c r="K640" s="120"/>
      <c r="L640" s="122"/>
      <c r="M640" s="123"/>
      <c r="N640" s="124"/>
      <c r="O640" s="122"/>
      <c r="P640" s="122"/>
      <c r="Q640" s="122" t="s">
        <v>51</v>
      </c>
      <c r="R640" s="122"/>
      <c r="S640" s="119"/>
      <c r="T640" s="119"/>
      <c r="U640" s="119"/>
      <c r="V640" s="119"/>
      <c r="W640" s="119"/>
      <c r="X640" s="1"/>
      <c r="BB640" s="2" t="e">
        <v>#N/A</v>
      </c>
    </row>
    <row r="641" spans="1:54" ht="31.4" customHeight="1" x14ac:dyDescent="0.35">
      <c r="A641" s="118"/>
      <c r="B641" s="119"/>
      <c r="C641" s="119"/>
      <c r="D641" s="120"/>
      <c r="E641" s="121" t="str">
        <f>IF($D641="","",WORKDAY($D641,1,$Y$33:$Y$47))</f>
        <v/>
      </c>
      <c r="F641" s="121" t="str">
        <f>IF($D641="","",WORKDAY($D641,10,$Y$33:$Y$47))</f>
        <v/>
      </c>
      <c r="G641" s="121" t="str">
        <f>IF($D641="","",WORKDAY($D641,20,$Y$33:$Y$47))</f>
        <v/>
      </c>
      <c r="H641" s="120" t="str">
        <f t="shared" si="17"/>
        <v/>
      </c>
      <c r="I641" s="120"/>
      <c r="J641" s="120"/>
      <c r="K641" s="120"/>
      <c r="L641" s="122"/>
      <c r="M641" s="123"/>
      <c r="N641" s="124"/>
      <c r="O641" s="122"/>
      <c r="P641" s="122"/>
      <c r="Q641" s="122" t="s">
        <v>51</v>
      </c>
      <c r="R641" s="122"/>
      <c r="S641" s="119"/>
      <c r="T641" s="119"/>
      <c r="U641" s="119"/>
      <c r="V641" s="119"/>
      <c r="W641" s="119"/>
      <c r="X641" s="1"/>
      <c r="BB641" s="2" t="e">
        <v>#N/A</v>
      </c>
    </row>
    <row r="642" spans="1:54" ht="31.4" customHeight="1" x14ac:dyDescent="0.35">
      <c r="A642" s="118"/>
      <c r="B642" s="119"/>
      <c r="C642" s="119"/>
      <c r="D642" s="120"/>
      <c r="E642" s="121" t="str">
        <f>IF($D642="","",WORKDAY($D642,1,$Y$33:$Y$47))</f>
        <v/>
      </c>
      <c r="F642" s="121" t="str">
        <f>IF($D642="","",WORKDAY($D642,10,$Y$33:$Y$47))</f>
        <v/>
      </c>
      <c r="G642" s="121" t="str">
        <f>IF($D642="","",WORKDAY($D642,20,$Y$33:$Y$47))</f>
        <v/>
      </c>
      <c r="H642" s="120" t="str">
        <f t="shared" ref="H642:H705" si="18">IF(ISBLANK(D642),"",TEXT(D642,"mmm"))</f>
        <v/>
      </c>
      <c r="I642" s="120"/>
      <c r="J642" s="120"/>
      <c r="K642" s="120"/>
      <c r="L642" s="122"/>
      <c r="M642" s="123"/>
      <c r="N642" s="124"/>
      <c r="O642" s="122"/>
      <c r="P642" s="122"/>
      <c r="Q642" s="122" t="s">
        <v>51</v>
      </c>
      <c r="R642" s="122"/>
      <c r="S642" s="119"/>
      <c r="T642" s="119"/>
      <c r="U642" s="119"/>
      <c r="V642" s="119"/>
      <c r="W642" s="119"/>
      <c r="X642" s="1"/>
      <c r="BB642" s="2" t="e">
        <v>#N/A</v>
      </c>
    </row>
    <row r="643" spans="1:54" ht="31.4" customHeight="1" x14ac:dyDescent="0.35">
      <c r="A643" s="118"/>
      <c r="B643" s="119"/>
      <c r="C643" s="119"/>
      <c r="D643" s="120"/>
      <c r="E643" s="121" t="str">
        <f>IF($D643="","",WORKDAY($D643,1,$Y$33:$Y$47))</f>
        <v/>
      </c>
      <c r="F643" s="121" t="str">
        <f>IF($D643="","",WORKDAY($D643,10,$Y$33:$Y$47))</f>
        <v/>
      </c>
      <c r="G643" s="121" t="str">
        <f>IF($D643="","",WORKDAY($D643,20,$Y$33:$Y$47))</f>
        <v/>
      </c>
      <c r="H643" s="120" t="str">
        <f t="shared" si="18"/>
        <v/>
      </c>
      <c r="I643" s="120"/>
      <c r="J643" s="120"/>
      <c r="K643" s="120"/>
      <c r="L643" s="122"/>
      <c r="M643" s="123"/>
      <c r="N643" s="124"/>
      <c r="O643" s="122"/>
      <c r="P643" s="122"/>
      <c r="Q643" s="122" t="s">
        <v>51</v>
      </c>
      <c r="R643" s="122"/>
      <c r="S643" s="119"/>
      <c r="T643" s="119"/>
      <c r="U643" s="119"/>
      <c r="V643" s="119"/>
      <c r="W643" s="119"/>
      <c r="X643" s="1"/>
      <c r="BB643" s="2" t="e">
        <v>#N/A</v>
      </c>
    </row>
    <row r="644" spans="1:54" ht="31.4" customHeight="1" x14ac:dyDescent="0.35">
      <c r="A644" s="118"/>
      <c r="B644" s="119"/>
      <c r="C644" s="119"/>
      <c r="D644" s="120"/>
      <c r="E644" s="121" t="str">
        <f>IF($D644="","",WORKDAY($D644,1,$Y$33:$Y$47))</f>
        <v/>
      </c>
      <c r="F644" s="121" t="str">
        <f>IF($D644="","",WORKDAY($D644,10,$Y$33:$Y$47))</f>
        <v/>
      </c>
      <c r="G644" s="121" t="str">
        <f>IF($D644="","",WORKDAY($D644,20,$Y$33:$Y$47))</f>
        <v/>
      </c>
      <c r="H644" s="120" t="str">
        <f t="shared" si="18"/>
        <v/>
      </c>
      <c r="I644" s="120"/>
      <c r="J644" s="120"/>
      <c r="K644" s="120"/>
      <c r="L644" s="122"/>
      <c r="M644" s="123"/>
      <c r="N644" s="124"/>
      <c r="O644" s="122"/>
      <c r="P644" s="122"/>
      <c r="Q644" s="122" t="s">
        <v>51</v>
      </c>
      <c r="R644" s="122"/>
      <c r="S644" s="119"/>
      <c r="T644" s="119"/>
      <c r="U644" s="119"/>
      <c r="V644" s="119"/>
      <c r="W644" s="119"/>
      <c r="X644" s="1"/>
      <c r="BB644" s="2" t="e">
        <v>#N/A</v>
      </c>
    </row>
    <row r="645" spans="1:54" ht="31.4" customHeight="1" x14ac:dyDescent="0.35">
      <c r="A645" s="118"/>
      <c r="B645" s="119"/>
      <c r="C645" s="119"/>
      <c r="D645" s="120"/>
      <c r="E645" s="121" t="str">
        <f>IF($D645="","",WORKDAY($D645,1,$Y$33:$Y$47))</f>
        <v/>
      </c>
      <c r="F645" s="121" t="str">
        <f>IF($D645="","",WORKDAY($D645,10,$Y$33:$Y$47))</f>
        <v/>
      </c>
      <c r="G645" s="121" t="str">
        <f>IF($D645="","",WORKDAY($D645,20,$Y$33:$Y$47))</f>
        <v/>
      </c>
      <c r="H645" s="120" t="str">
        <f t="shared" si="18"/>
        <v/>
      </c>
      <c r="I645" s="120"/>
      <c r="J645" s="120"/>
      <c r="K645" s="120"/>
      <c r="L645" s="122"/>
      <c r="M645" s="123"/>
      <c r="N645" s="124"/>
      <c r="O645" s="122"/>
      <c r="P645" s="122"/>
      <c r="Q645" s="122" t="s">
        <v>51</v>
      </c>
      <c r="R645" s="122"/>
      <c r="S645" s="119"/>
      <c r="T645" s="119"/>
      <c r="U645" s="119"/>
      <c r="V645" s="119"/>
      <c r="W645" s="119"/>
      <c r="X645" s="1"/>
      <c r="BB645" s="2" t="e">
        <v>#N/A</v>
      </c>
    </row>
    <row r="646" spans="1:54" ht="31.4" customHeight="1" x14ac:dyDescent="0.35">
      <c r="A646" s="118"/>
      <c r="B646" s="119"/>
      <c r="C646" s="119"/>
      <c r="D646" s="120"/>
      <c r="E646" s="121" t="str">
        <f>IF($D646="","",WORKDAY($D646,1,$Y$33:$Y$47))</f>
        <v/>
      </c>
      <c r="F646" s="121" t="str">
        <f>IF($D646="","",WORKDAY($D646,10,$Y$33:$Y$47))</f>
        <v/>
      </c>
      <c r="G646" s="121" t="str">
        <f>IF($D646="","",WORKDAY($D646,20,$Y$33:$Y$47))</f>
        <v/>
      </c>
      <c r="H646" s="120" t="str">
        <f t="shared" si="18"/>
        <v/>
      </c>
      <c r="I646" s="120"/>
      <c r="J646" s="120"/>
      <c r="K646" s="120"/>
      <c r="L646" s="122"/>
      <c r="M646" s="123"/>
      <c r="N646" s="124"/>
      <c r="O646" s="122"/>
      <c r="P646" s="122"/>
      <c r="Q646" s="122" t="s">
        <v>51</v>
      </c>
      <c r="R646" s="122"/>
      <c r="S646" s="119"/>
      <c r="T646" s="119"/>
      <c r="U646" s="119"/>
      <c r="V646" s="119"/>
      <c r="W646" s="119"/>
      <c r="X646" s="1"/>
      <c r="BB646" s="2" t="e">
        <v>#N/A</v>
      </c>
    </row>
    <row r="647" spans="1:54" ht="31.4" customHeight="1" x14ac:dyDescent="0.35">
      <c r="A647" s="118"/>
      <c r="B647" s="119"/>
      <c r="C647" s="119"/>
      <c r="D647" s="120"/>
      <c r="E647" s="121" t="str">
        <f>IF($D647="","",WORKDAY($D647,1,$Y$33:$Y$47))</f>
        <v/>
      </c>
      <c r="F647" s="121" t="str">
        <f>IF($D647="","",WORKDAY($D647,10,$Y$33:$Y$47))</f>
        <v/>
      </c>
      <c r="G647" s="121" t="str">
        <f>IF($D647="","",WORKDAY($D647,20,$Y$33:$Y$47))</f>
        <v/>
      </c>
      <c r="H647" s="120" t="str">
        <f t="shared" si="18"/>
        <v/>
      </c>
      <c r="I647" s="120"/>
      <c r="J647" s="120"/>
      <c r="K647" s="120"/>
      <c r="L647" s="122"/>
      <c r="M647" s="123"/>
      <c r="N647" s="124"/>
      <c r="O647" s="122"/>
      <c r="P647" s="122"/>
      <c r="Q647" s="122" t="s">
        <v>51</v>
      </c>
      <c r="R647" s="122"/>
      <c r="S647" s="119"/>
      <c r="T647" s="119"/>
      <c r="U647" s="119"/>
      <c r="V647" s="119"/>
      <c r="W647" s="119"/>
      <c r="X647" s="1"/>
      <c r="BB647" s="2" t="e">
        <v>#N/A</v>
      </c>
    </row>
    <row r="648" spans="1:54" ht="31.4" customHeight="1" x14ac:dyDescent="0.35">
      <c r="A648" s="118"/>
      <c r="B648" s="119"/>
      <c r="C648" s="119"/>
      <c r="D648" s="120"/>
      <c r="E648" s="121" t="str">
        <f>IF($D648="","",WORKDAY($D648,1,$Y$33:$Y$47))</f>
        <v/>
      </c>
      <c r="F648" s="121" t="str">
        <f>IF($D648="","",WORKDAY($D648,10,$Y$33:$Y$47))</f>
        <v/>
      </c>
      <c r="G648" s="121" t="str">
        <f>IF($D648="","",WORKDAY($D648,20,$Y$33:$Y$47))</f>
        <v/>
      </c>
      <c r="H648" s="120" t="str">
        <f t="shared" si="18"/>
        <v/>
      </c>
      <c r="I648" s="120"/>
      <c r="J648" s="120"/>
      <c r="K648" s="120"/>
      <c r="L648" s="122"/>
      <c r="M648" s="123"/>
      <c r="N648" s="124"/>
      <c r="O648" s="122"/>
      <c r="P648" s="122"/>
      <c r="Q648" s="122" t="s">
        <v>51</v>
      </c>
      <c r="R648" s="122"/>
      <c r="S648" s="119"/>
      <c r="T648" s="119"/>
      <c r="U648" s="119"/>
      <c r="V648" s="119"/>
      <c r="W648" s="119"/>
      <c r="X648" s="1"/>
      <c r="BB648" s="2" t="e">
        <v>#N/A</v>
      </c>
    </row>
    <row r="649" spans="1:54" ht="31.4" customHeight="1" x14ac:dyDescent="0.35">
      <c r="A649" s="118"/>
      <c r="B649" s="119"/>
      <c r="C649" s="119"/>
      <c r="D649" s="120"/>
      <c r="E649" s="121" t="str">
        <f>IF($D649="","",WORKDAY($D649,1,$Y$33:$Y$47))</f>
        <v/>
      </c>
      <c r="F649" s="121" t="str">
        <f>IF($D649="","",WORKDAY($D649,10,$Y$33:$Y$47))</f>
        <v/>
      </c>
      <c r="G649" s="121" t="str">
        <f>IF($D649="","",WORKDAY($D649,20,$Y$33:$Y$47))</f>
        <v/>
      </c>
      <c r="H649" s="120" t="str">
        <f t="shared" si="18"/>
        <v/>
      </c>
      <c r="I649" s="120"/>
      <c r="J649" s="120"/>
      <c r="K649" s="120"/>
      <c r="L649" s="122"/>
      <c r="M649" s="123"/>
      <c r="N649" s="124"/>
      <c r="O649" s="122"/>
      <c r="P649" s="122"/>
      <c r="Q649" s="122" t="s">
        <v>51</v>
      </c>
      <c r="R649" s="122"/>
      <c r="S649" s="119"/>
      <c r="T649" s="119"/>
      <c r="U649" s="119"/>
      <c r="V649" s="119"/>
      <c r="W649" s="119"/>
      <c r="X649" s="1"/>
      <c r="BB649" s="2" t="e">
        <v>#N/A</v>
      </c>
    </row>
    <row r="650" spans="1:54" ht="31.4" customHeight="1" x14ac:dyDescent="0.35">
      <c r="A650" s="118"/>
      <c r="B650" s="119"/>
      <c r="C650" s="119"/>
      <c r="D650" s="120"/>
      <c r="E650" s="121" t="str">
        <f>IF($D650="","",WORKDAY($D650,1,$Y$33:$Y$47))</f>
        <v/>
      </c>
      <c r="F650" s="121" t="str">
        <f>IF($D650="","",WORKDAY($D650,10,$Y$33:$Y$47))</f>
        <v/>
      </c>
      <c r="G650" s="121" t="str">
        <f>IF($D650="","",WORKDAY($D650,20,$Y$33:$Y$47))</f>
        <v/>
      </c>
      <c r="H650" s="120" t="str">
        <f t="shared" si="18"/>
        <v/>
      </c>
      <c r="I650" s="120"/>
      <c r="J650" s="120"/>
      <c r="K650" s="120"/>
      <c r="L650" s="122"/>
      <c r="M650" s="123"/>
      <c r="N650" s="124"/>
      <c r="O650" s="122"/>
      <c r="P650" s="122"/>
      <c r="Q650" s="122" t="s">
        <v>51</v>
      </c>
      <c r="R650" s="122"/>
      <c r="S650" s="119"/>
      <c r="T650" s="119"/>
      <c r="U650" s="119"/>
      <c r="V650" s="119"/>
      <c r="W650" s="119"/>
      <c r="X650" s="1"/>
      <c r="BB650" s="2" t="e">
        <v>#N/A</v>
      </c>
    </row>
    <row r="651" spans="1:54" ht="31.4" customHeight="1" x14ac:dyDescent="0.35">
      <c r="A651" s="118"/>
      <c r="B651" s="119"/>
      <c r="C651" s="119"/>
      <c r="D651" s="120"/>
      <c r="E651" s="121" t="str">
        <f>IF($D651="","",WORKDAY($D651,1,$Y$33:$Y$47))</f>
        <v/>
      </c>
      <c r="F651" s="121" t="str">
        <f>IF($D651="","",WORKDAY($D651,10,$Y$33:$Y$47))</f>
        <v/>
      </c>
      <c r="G651" s="121" t="str">
        <f>IF($D651="","",WORKDAY($D651,20,$Y$33:$Y$47))</f>
        <v/>
      </c>
      <c r="H651" s="120" t="str">
        <f t="shared" si="18"/>
        <v/>
      </c>
      <c r="I651" s="120"/>
      <c r="J651" s="120"/>
      <c r="K651" s="120"/>
      <c r="L651" s="122"/>
      <c r="M651" s="123"/>
      <c r="N651" s="124"/>
      <c r="O651" s="122"/>
      <c r="P651" s="122"/>
      <c r="Q651" s="122" t="s">
        <v>51</v>
      </c>
      <c r="R651" s="122"/>
      <c r="S651" s="119"/>
      <c r="T651" s="119"/>
      <c r="U651" s="119"/>
      <c r="V651" s="119"/>
      <c r="W651" s="119"/>
      <c r="X651" s="1"/>
      <c r="BB651" s="2" t="e">
        <v>#N/A</v>
      </c>
    </row>
    <row r="652" spans="1:54" ht="31.4" customHeight="1" x14ac:dyDescent="0.35">
      <c r="A652" s="118"/>
      <c r="B652" s="119"/>
      <c r="C652" s="119"/>
      <c r="D652" s="120"/>
      <c r="E652" s="121" t="str">
        <f>IF($D652="","",WORKDAY($D652,1,$Y$33:$Y$47))</f>
        <v/>
      </c>
      <c r="F652" s="121" t="str">
        <f>IF($D652="","",WORKDAY($D652,10,$Y$33:$Y$47))</f>
        <v/>
      </c>
      <c r="G652" s="121" t="str">
        <f>IF($D652="","",WORKDAY($D652,20,$Y$33:$Y$47))</f>
        <v/>
      </c>
      <c r="H652" s="120" t="str">
        <f t="shared" si="18"/>
        <v/>
      </c>
      <c r="I652" s="120"/>
      <c r="J652" s="120"/>
      <c r="K652" s="120"/>
      <c r="L652" s="122"/>
      <c r="M652" s="123"/>
      <c r="N652" s="124"/>
      <c r="O652" s="122"/>
      <c r="P652" s="122"/>
      <c r="Q652" s="122" t="s">
        <v>51</v>
      </c>
      <c r="R652" s="122"/>
      <c r="S652" s="119"/>
      <c r="T652" s="119"/>
      <c r="U652" s="119"/>
      <c r="V652" s="119"/>
      <c r="W652" s="119"/>
      <c r="X652" s="1"/>
      <c r="BB652" s="2" t="e">
        <v>#N/A</v>
      </c>
    </row>
    <row r="653" spans="1:54" ht="31.4" customHeight="1" x14ac:dyDescent="0.35">
      <c r="A653" s="118"/>
      <c r="B653" s="119"/>
      <c r="C653" s="119"/>
      <c r="D653" s="120"/>
      <c r="E653" s="121" t="str">
        <f>IF($D653="","",WORKDAY($D653,1,$Y$33:$Y$47))</f>
        <v/>
      </c>
      <c r="F653" s="121" t="str">
        <f>IF($D653="","",WORKDAY($D653,10,$Y$33:$Y$47))</f>
        <v/>
      </c>
      <c r="G653" s="121" t="str">
        <f>IF($D653="","",WORKDAY($D653,20,$Y$33:$Y$47))</f>
        <v/>
      </c>
      <c r="H653" s="120" t="str">
        <f t="shared" si="18"/>
        <v/>
      </c>
      <c r="I653" s="120"/>
      <c r="J653" s="120"/>
      <c r="K653" s="120"/>
      <c r="L653" s="122"/>
      <c r="M653" s="123"/>
      <c r="N653" s="124"/>
      <c r="O653" s="122"/>
      <c r="P653" s="122"/>
      <c r="Q653" s="122" t="s">
        <v>51</v>
      </c>
      <c r="R653" s="122"/>
      <c r="S653" s="119"/>
      <c r="T653" s="119"/>
      <c r="U653" s="119"/>
      <c r="V653" s="119"/>
      <c r="W653" s="119"/>
      <c r="X653" s="1"/>
      <c r="BB653" s="2" t="e">
        <v>#N/A</v>
      </c>
    </row>
    <row r="654" spans="1:54" ht="31.4" customHeight="1" x14ac:dyDescent="0.35">
      <c r="A654" s="118"/>
      <c r="B654" s="119"/>
      <c r="C654" s="119"/>
      <c r="D654" s="120"/>
      <c r="E654" s="121" t="str">
        <f>IF($D654="","",WORKDAY($D654,1,$Y$33:$Y$47))</f>
        <v/>
      </c>
      <c r="F654" s="121" t="str">
        <f>IF($D654="","",WORKDAY($D654,10,$Y$33:$Y$47))</f>
        <v/>
      </c>
      <c r="G654" s="121" t="str">
        <f>IF($D654="","",WORKDAY($D654,20,$Y$33:$Y$47))</f>
        <v/>
      </c>
      <c r="H654" s="120" t="str">
        <f t="shared" si="18"/>
        <v/>
      </c>
      <c r="I654" s="120"/>
      <c r="J654" s="120"/>
      <c r="K654" s="120"/>
      <c r="L654" s="122"/>
      <c r="M654" s="123"/>
      <c r="N654" s="124"/>
      <c r="O654" s="122"/>
      <c r="P654" s="122"/>
      <c r="Q654" s="122" t="s">
        <v>51</v>
      </c>
      <c r="R654" s="122"/>
      <c r="S654" s="119"/>
      <c r="T654" s="119"/>
      <c r="U654" s="119"/>
      <c r="V654" s="119"/>
      <c r="W654" s="119"/>
      <c r="X654" s="1"/>
      <c r="BB654" s="2" t="e">
        <v>#N/A</v>
      </c>
    </row>
    <row r="655" spans="1:54" ht="31.4" customHeight="1" x14ac:dyDescent="0.35">
      <c r="A655" s="118"/>
      <c r="B655" s="119"/>
      <c r="C655" s="119"/>
      <c r="D655" s="120"/>
      <c r="E655" s="121" t="str">
        <f>IF($D655="","",WORKDAY($D655,1,$Y$33:$Y$47))</f>
        <v/>
      </c>
      <c r="F655" s="121" t="str">
        <f>IF($D655="","",WORKDAY($D655,10,$Y$33:$Y$47))</f>
        <v/>
      </c>
      <c r="G655" s="121" t="str">
        <f>IF($D655="","",WORKDAY($D655,20,$Y$33:$Y$47))</f>
        <v/>
      </c>
      <c r="H655" s="120" t="str">
        <f t="shared" si="18"/>
        <v/>
      </c>
      <c r="I655" s="120"/>
      <c r="J655" s="120"/>
      <c r="K655" s="120"/>
      <c r="L655" s="122"/>
      <c r="M655" s="123"/>
      <c r="N655" s="124"/>
      <c r="O655" s="122"/>
      <c r="P655" s="122"/>
      <c r="Q655" s="122" t="s">
        <v>51</v>
      </c>
      <c r="R655" s="122"/>
      <c r="S655" s="119"/>
      <c r="T655" s="119"/>
      <c r="U655" s="119"/>
      <c r="V655" s="119"/>
      <c r="W655" s="119"/>
      <c r="X655" s="1"/>
      <c r="BB655" s="2" t="e">
        <v>#N/A</v>
      </c>
    </row>
    <row r="656" spans="1:54" ht="31.4" customHeight="1" x14ac:dyDescent="0.35">
      <c r="A656" s="118"/>
      <c r="B656" s="119"/>
      <c r="C656" s="119"/>
      <c r="D656" s="120"/>
      <c r="E656" s="121" t="str">
        <f>IF($D656="","",WORKDAY($D656,1,$Y$33:$Y$47))</f>
        <v/>
      </c>
      <c r="F656" s="121" t="str">
        <f>IF($D656="","",WORKDAY($D656,10,$Y$33:$Y$47))</f>
        <v/>
      </c>
      <c r="G656" s="121" t="str">
        <f>IF($D656="","",WORKDAY($D656,20,$Y$33:$Y$47))</f>
        <v/>
      </c>
      <c r="H656" s="120" t="str">
        <f t="shared" si="18"/>
        <v/>
      </c>
      <c r="I656" s="120"/>
      <c r="J656" s="120"/>
      <c r="K656" s="120"/>
      <c r="L656" s="122"/>
      <c r="M656" s="123"/>
      <c r="N656" s="124"/>
      <c r="O656" s="122"/>
      <c r="P656" s="122"/>
      <c r="Q656" s="122" t="s">
        <v>51</v>
      </c>
      <c r="R656" s="122"/>
      <c r="S656" s="119"/>
      <c r="T656" s="119"/>
      <c r="U656" s="119"/>
      <c r="V656" s="119"/>
      <c r="W656" s="119"/>
      <c r="X656" s="1"/>
      <c r="BB656" s="2" t="e">
        <v>#N/A</v>
      </c>
    </row>
    <row r="657" spans="1:54" ht="31.4" customHeight="1" x14ac:dyDescent="0.35">
      <c r="A657" s="118"/>
      <c r="B657" s="119"/>
      <c r="C657" s="119"/>
      <c r="D657" s="120"/>
      <c r="E657" s="121" t="str">
        <f>IF($D657="","",WORKDAY($D657,1,$Y$33:$Y$47))</f>
        <v/>
      </c>
      <c r="F657" s="121" t="str">
        <f>IF($D657="","",WORKDAY($D657,10,$Y$33:$Y$47))</f>
        <v/>
      </c>
      <c r="G657" s="121" t="str">
        <f>IF($D657="","",WORKDAY($D657,20,$Y$33:$Y$47))</f>
        <v/>
      </c>
      <c r="H657" s="120" t="str">
        <f t="shared" si="18"/>
        <v/>
      </c>
      <c r="I657" s="120"/>
      <c r="J657" s="120"/>
      <c r="K657" s="120"/>
      <c r="L657" s="122"/>
      <c r="M657" s="123"/>
      <c r="N657" s="124"/>
      <c r="O657" s="122"/>
      <c r="P657" s="122"/>
      <c r="Q657" s="122" t="s">
        <v>51</v>
      </c>
      <c r="R657" s="122"/>
      <c r="S657" s="119"/>
      <c r="T657" s="119"/>
      <c r="U657" s="119"/>
      <c r="V657" s="119"/>
      <c r="W657" s="119"/>
      <c r="X657" s="1"/>
      <c r="BB657" s="2" t="e">
        <v>#N/A</v>
      </c>
    </row>
    <row r="658" spans="1:54" ht="31.4" customHeight="1" x14ac:dyDescent="0.35">
      <c r="A658" s="118"/>
      <c r="B658" s="119"/>
      <c r="C658" s="119"/>
      <c r="D658" s="120"/>
      <c r="E658" s="121" t="str">
        <f>IF($D658="","",WORKDAY($D658,1,$Y$33:$Y$47))</f>
        <v/>
      </c>
      <c r="F658" s="121" t="str">
        <f>IF($D658="","",WORKDAY($D658,10,$Y$33:$Y$47))</f>
        <v/>
      </c>
      <c r="G658" s="121" t="str">
        <f>IF($D658="","",WORKDAY($D658,20,$Y$33:$Y$47))</f>
        <v/>
      </c>
      <c r="H658" s="120" t="str">
        <f t="shared" si="18"/>
        <v/>
      </c>
      <c r="I658" s="120"/>
      <c r="J658" s="120"/>
      <c r="K658" s="120"/>
      <c r="L658" s="122"/>
      <c r="M658" s="123"/>
      <c r="N658" s="124"/>
      <c r="O658" s="122"/>
      <c r="P658" s="122"/>
      <c r="Q658" s="122" t="s">
        <v>51</v>
      </c>
      <c r="R658" s="122"/>
      <c r="S658" s="119"/>
      <c r="T658" s="119"/>
      <c r="U658" s="119"/>
      <c r="V658" s="119"/>
      <c r="W658" s="119"/>
      <c r="X658" s="1"/>
      <c r="BB658" s="2" t="e">
        <v>#N/A</v>
      </c>
    </row>
    <row r="659" spans="1:54" ht="31.4" customHeight="1" x14ac:dyDescent="0.35">
      <c r="A659" s="118"/>
      <c r="B659" s="119"/>
      <c r="C659" s="119"/>
      <c r="D659" s="120"/>
      <c r="E659" s="121" t="str">
        <f>IF($D659="","",WORKDAY($D659,1,$Y$33:$Y$47))</f>
        <v/>
      </c>
      <c r="F659" s="121" t="str">
        <f>IF($D659="","",WORKDAY($D659,10,$Y$33:$Y$47))</f>
        <v/>
      </c>
      <c r="G659" s="121" t="str">
        <f>IF($D659="","",WORKDAY($D659,20,$Y$33:$Y$47))</f>
        <v/>
      </c>
      <c r="H659" s="120" t="str">
        <f t="shared" si="18"/>
        <v/>
      </c>
      <c r="I659" s="120"/>
      <c r="J659" s="120"/>
      <c r="K659" s="120"/>
      <c r="L659" s="122"/>
      <c r="M659" s="123"/>
      <c r="N659" s="124"/>
      <c r="O659" s="122"/>
      <c r="P659" s="122"/>
      <c r="Q659" s="122" t="s">
        <v>51</v>
      </c>
      <c r="R659" s="122"/>
      <c r="S659" s="119"/>
      <c r="T659" s="119"/>
      <c r="U659" s="119"/>
      <c r="V659" s="119"/>
      <c r="W659" s="119"/>
      <c r="X659" s="1"/>
      <c r="BB659" s="2" t="e">
        <v>#N/A</v>
      </c>
    </row>
    <row r="660" spans="1:54" ht="31.4" customHeight="1" x14ac:dyDescent="0.35">
      <c r="A660" s="118"/>
      <c r="B660" s="119"/>
      <c r="C660" s="119"/>
      <c r="D660" s="120"/>
      <c r="E660" s="121" t="str">
        <f>IF($D660="","",WORKDAY($D660,1,$Y$33:$Y$47))</f>
        <v/>
      </c>
      <c r="F660" s="121" t="str">
        <f>IF($D660="","",WORKDAY($D660,10,$Y$33:$Y$47))</f>
        <v/>
      </c>
      <c r="G660" s="121" t="str">
        <f>IF($D660="","",WORKDAY($D660,20,$Y$33:$Y$47))</f>
        <v/>
      </c>
      <c r="H660" s="120" t="str">
        <f t="shared" si="18"/>
        <v/>
      </c>
      <c r="I660" s="120"/>
      <c r="J660" s="120"/>
      <c r="K660" s="120"/>
      <c r="L660" s="122"/>
      <c r="M660" s="123"/>
      <c r="N660" s="124"/>
      <c r="O660" s="122"/>
      <c r="P660" s="122"/>
      <c r="Q660" s="122" t="s">
        <v>51</v>
      </c>
      <c r="R660" s="122"/>
      <c r="S660" s="119"/>
      <c r="T660" s="119"/>
      <c r="U660" s="119"/>
      <c r="V660" s="119"/>
      <c r="W660" s="119"/>
      <c r="X660" s="1"/>
      <c r="BB660" s="2" t="e">
        <v>#N/A</v>
      </c>
    </row>
    <row r="661" spans="1:54" ht="31.4" customHeight="1" x14ac:dyDescent="0.35">
      <c r="A661" s="118"/>
      <c r="B661" s="119"/>
      <c r="C661" s="119"/>
      <c r="D661" s="120"/>
      <c r="E661" s="121" t="str">
        <f>IF($D661="","",WORKDAY($D661,1,$Y$33:$Y$47))</f>
        <v/>
      </c>
      <c r="F661" s="121" t="str">
        <f>IF($D661="","",WORKDAY($D661,10,$Y$33:$Y$47))</f>
        <v/>
      </c>
      <c r="G661" s="121" t="str">
        <f>IF($D661="","",WORKDAY($D661,20,$Y$33:$Y$47))</f>
        <v/>
      </c>
      <c r="H661" s="120" t="str">
        <f t="shared" si="18"/>
        <v/>
      </c>
      <c r="I661" s="120"/>
      <c r="J661" s="120"/>
      <c r="K661" s="120"/>
      <c r="L661" s="122"/>
      <c r="M661" s="123"/>
      <c r="N661" s="124"/>
      <c r="O661" s="122"/>
      <c r="P661" s="122"/>
      <c r="Q661" s="122" t="s">
        <v>51</v>
      </c>
      <c r="R661" s="122"/>
      <c r="S661" s="119"/>
      <c r="T661" s="119"/>
      <c r="U661" s="119"/>
      <c r="V661" s="119"/>
      <c r="W661" s="119"/>
      <c r="X661" s="1"/>
      <c r="BB661" s="2" t="e">
        <v>#N/A</v>
      </c>
    </row>
    <row r="662" spans="1:54" ht="31.4" customHeight="1" x14ac:dyDescent="0.35">
      <c r="A662" s="118"/>
      <c r="B662" s="119"/>
      <c r="C662" s="119"/>
      <c r="D662" s="120"/>
      <c r="E662" s="121" t="str">
        <f>IF($D662="","",WORKDAY($D662,1,$Y$33:$Y$47))</f>
        <v/>
      </c>
      <c r="F662" s="121" t="str">
        <f>IF($D662="","",WORKDAY($D662,10,$Y$33:$Y$47))</f>
        <v/>
      </c>
      <c r="G662" s="121" t="str">
        <f>IF($D662="","",WORKDAY($D662,20,$Y$33:$Y$47))</f>
        <v/>
      </c>
      <c r="H662" s="120" t="str">
        <f t="shared" si="18"/>
        <v/>
      </c>
      <c r="I662" s="120"/>
      <c r="J662" s="120"/>
      <c r="K662" s="120"/>
      <c r="L662" s="122"/>
      <c r="M662" s="123"/>
      <c r="N662" s="124"/>
      <c r="O662" s="122"/>
      <c r="P662" s="122"/>
      <c r="Q662" s="122" t="s">
        <v>51</v>
      </c>
      <c r="R662" s="122"/>
      <c r="S662" s="119"/>
      <c r="T662" s="119"/>
      <c r="U662" s="119"/>
      <c r="V662" s="119"/>
      <c r="W662" s="119"/>
      <c r="X662" s="1"/>
      <c r="BB662" s="2" t="e">
        <v>#N/A</v>
      </c>
    </row>
    <row r="663" spans="1:54" ht="31.4" customHeight="1" x14ac:dyDescent="0.35">
      <c r="A663" s="118"/>
      <c r="B663" s="119"/>
      <c r="C663" s="119"/>
      <c r="D663" s="120"/>
      <c r="E663" s="121" t="str">
        <f>IF($D663="","",WORKDAY($D663,1,$Y$33:$Y$47))</f>
        <v/>
      </c>
      <c r="F663" s="121" t="str">
        <f>IF($D663="","",WORKDAY($D663,10,$Y$33:$Y$47))</f>
        <v/>
      </c>
      <c r="G663" s="121" t="str">
        <f>IF($D663="","",WORKDAY($D663,20,$Y$33:$Y$47))</f>
        <v/>
      </c>
      <c r="H663" s="120" t="str">
        <f t="shared" si="18"/>
        <v/>
      </c>
      <c r="I663" s="120"/>
      <c r="J663" s="120"/>
      <c r="K663" s="120"/>
      <c r="L663" s="122"/>
      <c r="M663" s="123"/>
      <c r="N663" s="124"/>
      <c r="O663" s="122"/>
      <c r="P663" s="122"/>
      <c r="Q663" s="122" t="s">
        <v>51</v>
      </c>
      <c r="R663" s="122"/>
      <c r="S663" s="119"/>
      <c r="T663" s="119"/>
      <c r="U663" s="119"/>
      <c r="V663" s="119"/>
      <c r="W663" s="119"/>
      <c r="X663" s="1"/>
      <c r="BB663" s="2" t="e">
        <v>#N/A</v>
      </c>
    </row>
    <row r="664" spans="1:54" ht="31.4" customHeight="1" x14ac:dyDescent="0.35">
      <c r="A664" s="118"/>
      <c r="B664" s="119"/>
      <c r="C664" s="119"/>
      <c r="D664" s="120"/>
      <c r="E664" s="121" t="str">
        <f>IF($D664="","",WORKDAY($D664,1,$Y$33:$Y$47))</f>
        <v/>
      </c>
      <c r="F664" s="121" t="str">
        <f>IF($D664="","",WORKDAY($D664,10,$Y$33:$Y$47))</f>
        <v/>
      </c>
      <c r="G664" s="121" t="str">
        <f>IF($D664="","",WORKDAY($D664,20,$Y$33:$Y$47))</f>
        <v/>
      </c>
      <c r="H664" s="120" t="str">
        <f t="shared" si="18"/>
        <v/>
      </c>
      <c r="I664" s="120"/>
      <c r="J664" s="120"/>
      <c r="K664" s="120"/>
      <c r="L664" s="122"/>
      <c r="M664" s="123"/>
      <c r="N664" s="124"/>
      <c r="O664" s="122"/>
      <c r="P664" s="122"/>
      <c r="Q664" s="122" t="s">
        <v>51</v>
      </c>
      <c r="R664" s="122"/>
      <c r="S664" s="119"/>
      <c r="T664" s="119"/>
      <c r="U664" s="119"/>
      <c r="V664" s="119"/>
      <c r="W664" s="119"/>
      <c r="X664" s="1"/>
      <c r="BB664" s="2" t="e">
        <v>#N/A</v>
      </c>
    </row>
    <row r="665" spans="1:54" ht="31.4" customHeight="1" x14ac:dyDescent="0.35">
      <c r="A665" s="118"/>
      <c r="B665" s="119"/>
      <c r="C665" s="119"/>
      <c r="D665" s="120"/>
      <c r="E665" s="121" t="str">
        <f>IF($D665="","",WORKDAY($D665,1,$Y$33:$Y$47))</f>
        <v/>
      </c>
      <c r="F665" s="121" t="str">
        <f>IF($D665="","",WORKDAY($D665,10,$Y$33:$Y$47))</f>
        <v/>
      </c>
      <c r="G665" s="121" t="str">
        <f>IF($D665="","",WORKDAY($D665,20,$Y$33:$Y$47))</f>
        <v/>
      </c>
      <c r="H665" s="120" t="str">
        <f t="shared" si="18"/>
        <v/>
      </c>
      <c r="I665" s="120"/>
      <c r="J665" s="120"/>
      <c r="K665" s="120"/>
      <c r="L665" s="122"/>
      <c r="M665" s="123"/>
      <c r="N665" s="124"/>
      <c r="O665" s="122"/>
      <c r="P665" s="122"/>
      <c r="Q665" s="122" t="s">
        <v>51</v>
      </c>
      <c r="R665" s="122"/>
      <c r="S665" s="119"/>
      <c r="T665" s="119"/>
      <c r="U665" s="119"/>
      <c r="V665" s="119"/>
      <c r="W665" s="119"/>
      <c r="X665" s="1"/>
      <c r="BB665" s="2" t="e">
        <v>#N/A</v>
      </c>
    </row>
    <row r="666" spans="1:54" ht="31.4" customHeight="1" x14ac:dyDescent="0.35">
      <c r="A666" s="118"/>
      <c r="B666" s="119"/>
      <c r="C666" s="119"/>
      <c r="D666" s="120"/>
      <c r="E666" s="121" t="str">
        <f>IF($D666="","",WORKDAY($D666,1,$Y$33:$Y$47))</f>
        <v/>
      </c>
      <c r="F666" s="121" t="str">
        <f>IF($D666="","",WORKDAY($D666,10,$Y$33:$Y$47))</f>
        <v/>
      </c>
      <c r="G666" s="121" t="str">
        <f>IF($D666="","",WORKDAY($D666,20,$Y$33:$Y$47))</f>
        <v/>
      </c>
      <c r="H666" s="120" t="str">
        <f t="shared" si="18"/>
        <v/>
      </c>
      <c r="I666" s="120"/>
      <c r="J666" s="120"/>
      <c r="K666" s="120"/>
      <c r="L666" s="122"/>
      <c r="M666" s="123"/>
      <c r="N666" s="124"/>
      <c r="O666" s="122"/>
      <c r="P666" s="122"/>
      <c r="Q666" s="122" t="s">
        <v>51</v>
      </c>
      <c r="R666" s="122"/>
      <c r="S666" s="119"/>
      <c r="T666" s="119"/>
      <c r="U666" s="119"/>
      <c r="V666" s="119"/>
      <c r="W666" s="119"/>
      <c r="X666" s="1"/>
      <c r="BB666" s="2" t="e">
        <v>#N/A</v>
      </c>
    </row>
    <row r="667" spans="1:54" ht="31.4" customHeight="1" x14ac:dyDescent="0.35">
      <c r="A667" s="118"/>
      <c r="B667" s="119"/>
      <c r="C667" s="119"/>
      <c r="D667" s="120"/>
      <c r="E667" s="121" t="str">
        <f>IF($D667="","",WORKDAY($D667,1,$Y$33:$Y$47))</f>
        <v/>
      </c>
      <c r="F667" s="121" t="str">
        <f>IF($D667="","",WORKDAY($D667,10,$Y$33:$Y$47))</f>
        <v/>
      </c>
      <c r="G667" s="121" t="str">
        <f>IF($D667="","",WORKDAY($D667,20,$Y$33:$Y$47))</f>
        <v/>
      </c>
      <c r="H667" s="120" t="str">
        <f t="shared" si="18"/>
        <v/>
      </c>
      <c r="I667" s="120"/>
      <c r="J667" s="120"/>
      <c r="K667" s="120"/>
      <c r="L667" s="122"/>
      <c r="M667" s="123"/>
      <c r="N667" s="124"/>
      <c r="O667" s="122"/>
      <c r="P667" s="122"/>
      <c r="Q667" s="122" t="s">
        <v>51</v>
      </c>
      <c r="R667" s="122"/>
      <c r="S667" s="119"/>
      <c r="T667" s="119"/>
      <c r="U667" s="119"/>
      <c r="V667" s="119"/>
      <c r="W667" s="119"/>
      <c r="X667" s="1"/>
      <c r="BB667" s="2" t="e">
        <v>#N/A</v>
      </c>
    </row>
    <row r="668" spans="1:54" ht="31.4" customHeight="1" x14ac:dyDescent="0.35">
      <c r="A668" s="118"/>
      <c r="B668" s="119"/>
      <c r="C668" s="119"/>
      <c r="D668" s="120"/>
      <c r="E668" s="121" t="str">
        <f>IF($D668="","",WORKDAY($D668,1,$Y$33:$Y$47))</f>
        <v/>
      </c>
      <c r="F668" s="121" t="str">
        <f>IF($D668="","",WORKDAY($D668,10,$Y$33:$Y$47))</f>
        <v/>
      </c>
      <c r="G668" s="121" t="str">
        <f>IF($D668="","",WORKDAY($D668,20,$Y$33:$Y$47))</f>
        <v/>
      </c>
      <c r="H668" s="120" t="str">
        <f t="shared" si="18"/>
        <v/>
      </c>
      <c r="I668" s="120"/>
      <c r="J668" s="120"/>
      <c r="K668" s="120"/>
      <c r="L668" s="122"/>
      <c r="M668" s="123"/>
      <c r="N668" s="124"/>
      <c r="O668" s="122"/>
      <c r="P668" s="122"/>
      <c r="Q668" s="122" t="s">
        <v>51</v>
      </c>
      <c r="R668" s="122"/>
      <c r="S668" s="119"/>
      <c r="T668" s="119"/>
      <c r="U668" s="119"/>
      <c r="V668" s="119"/>
      <c r="W668" s="119"/>
      <c r="X668" s="1"/>
      <c r="BB668" s="2" t="e">
        <v>#N/A</v>
      </c>
    </row>
    <row r="669" spans="1:54" ht="31.4" customHeight="1" x14ac:dyDescent="0.35">
      <c r="A669" s="118"/>
      <c r="B669" s="119"/>
      <c r="C669" s="119"/>
      <c r="D669" s="120"/>
      <c r="E669" s="121" t="str">
        <f>IF($D669="","",WORKDAY($D669,1,$Y$33:$Y$47))</f>
        <v/>
      </c>
      <c r="F669" s="121" t="str">
        <f>IF($D669="","",WORKDAY($D669,10,$Y$33:$Y$47))</f>
        <v/>
      </c>
      <c r="G669" s="121" t="str">
        <f>IF($D669="","",WORKDAY($D669,20,$Y$33:$Y$47))</f>
        <v/>
      </c>
      <c r="H669" s="120" t="str">
        <f t="shared" si="18"/>
        <v/>
      </c>
      <c r="I669" s="120"/>
      <c r="J669" s="120"/>
      <c r="K669" s="120"/>
      <c r="L669" s="122"/>
      <c r="M669" s="123"/>
      <c r="N669" s="124"/>
      <c r="O669" s="122"/>
      <c r="P669" s="122"/>
      <c r="Q669" s="122" t="s">
        <v>51</v>
      </c>
      <c r="R669" s="122"/>
      <c r="S669" s="119"/>
      <c r="T669" s="119"/>
      <c r="U669" s="119"/>
      <c r="V669" s="119"/>
      <c r="W669" s="119"/>
      <c r="X669" s="1"/>
      <c r="BB669" s="2" t="e">
        <v>#N/A</v>
      </c>
    </row>
    <row r="670" spans="1:54" ht="31.4" customHeight="1" x14ac:dyDescent="0.35">
      <c r="A670" s="118"/>
      <c r="B670" s="119"/>
      <c r="C670" s="119"/>
      <c r="D670" s="120"/>
      <c r="E670" s="121" t="str">
        <f>IF($D670="","",WORKDAY($D670,1,$Y$33:$Y$47))</f>
        <v/>
      </c>
      <c r="F670" s="121" t="str">
        <f>IF($D670="","",WORKDAY($D670,10,$Y$33:$Y$47))</f>
        <v/>
      </c>
      <c r="G670" s="121" t="str">
        <f>IF($D670="","",WORKDAY($D670,20,$Y$33:$Y$47))</f>
        <v/>
      </c>
      <c r="H670" s="120" t="str">
        <f t="shared" si="18"/>
        <v/>
      </c>
      <c r="I670" s="120"/>
      <c r="J670" s="120"/>
      <c r="K670" s="120"/>
      <c r="L670" s="122"/>
      <c r="M670" s="123"/>
      <c r="N670" s="124"/>
      <c r="O670" s="122"/>
      <c r="P670" s="122"/>
      <c r="Q670" s="122" t="s">
        <v>51</v>
      </c>
      <c r="R670" s="122"/>
      <c r="S670" s="119"/>
      <c r="T670" s="119"/>
      <c r="U670" s="119"/>
      <c r="V670" s="119"/>
      <c r="W670" s="119"/>
      <c r="X670" s="1"/>
      <c r="BB670" s="2" t="e">
        <v>#N/A</v>
      </c>
    </row>
    <row r="671" spans="1:54" ht="31.4" customHeight="1" x14ac:dyDescent="0.35">
      <c r="A671" s="118"/>
      <c r="B671" s="119"/>
      <c r="C671" s="119"/>
      <c r="D671" s="120"/>
      <c r="E671" s="121" t="str">
        <f>IF($D671="","",WORKDAY($D671,1,$Y$33:$Y$47))</f>
        <v/>
      </c>
      <c r="F671" s="121" t="str">
        <f>IF($D671="","",WORKDAY($D671,10,$Y$33:$Y$47))</f>
        <v/>
      </c>
      <c r="G671" s="121" t="str">
        <f>IF($D671="","",WORKDAY($D671,20,$Y$33:$Y$47))</f>
        <v/>
      </c>
      <c r="H671" s="120" t="str">
        <f t="shared" si="18"/>
        <v/>
      </c>
      <c r="I671" s="120"/>
      <c r="J671" s="120"/>
      <c r="K671" s="120"/>
      <c r="L671" s="122"/>
      <c r="M671" s="123"/>
      <c r="N671" s="124"/>
      <c r="O671" s="122"/>
      <c r="P671" s="122"/>
      <c r="Q671" s="122" t="s">
        <v>51</v>
      </c>
      <c r="R671" s="122"/>
      <c r="S671" s="119"/>
      <c r="T671" s="119"/>
      <c r="U671" s="119"/>
      <c r="V671" s="119"/>
      <c r="W671" s="119"/>
      <c r="X671" s="1"/>
      <c r="BB671" s="2" t="e">
        <v>#N/A</v>
      </c>
    </row>
    <row r="672" spans="1:54" ht="31.4" customHeight="1" x14ac:dyDescent="0.35">
      <c r="A672" s="118"/>
      <c r="B672" s="119"/>
      <c r="C672" s="119"/>
      <c r="D672" s="120"/>
      <c r="E672" s="121" t="str">
        <f>IF($D672="","",WORKDAY($D672,1,$Y$33:$Y$47))</f>
        <v/>
      </c>
      <c r="F672" s="121" t="str">
        <f>IF($D672="","",WORKDAY($D672,10,$Y$33:$Y$47))</f>
        <v/>
      </c>
      <c r="G672" s="121" t="str">
        <f>IF($D672="","",WORKDAY($D672,20,$Y$33:$Y$47))</f>
        <v/>
      </c>
      <c r="H672" s="120" t="str">
        <f t="shared" si="18"/>
        <v/>
      </c>
      <c r="I672" s="120"/>
      <c r="J672" s="120"/>
      <c r="K672" s="120"/>
      <c r="L672" s="122"/>
      <c r="M672" s="123"/>
      <c r="N672" s="124"/>
      <c r="O672" s="122"/>
      <c r="P672" s="122"/>
      <c r="Q672" s="122" t="s">
        <v>51</v>
      </c>
      <c r="R672" s="122"/>
      <c r="S672" s="119"/>
      <c r="T672" s="119"/>
      <c r="U672" s="119"/>
      <c r="V672" s="119"/>
      <c r="W672" s="119"/>
      <c r="X672" s="1"/>
      <c r="BB672" s="2" t="e">
        <v>#N/A</v>
      </c>
    </row>
    <row r="673" spans="1:54" ht="31.4" customHeight="1" x14ac:dyDescent="0.35">
      <c r="A673" s="118"/>
      <c r="B673" s="119"/>
      <c r="C673" s="119"/>
      <c r="D673" s="120"/>
      <c r="E673" s="121" t="str">
        <f>IF($D673="","",WORKDAY($D673,1,$Y$33:$Y$47))</f>
        <v/>
      </c>
      <c r="F673" s="121" t="str">
        <f>IF($D673="","",WORKDAY($D673,10,$Y$33:$Y$47))</f>
        <v/>
      </c>
      <c r="G673" s="121" t="str">
        <f>IF($D673="","",WORKDAY($D673,20,$Y$33:$Y$47))</f>
        <v/>
      </c>
      <c r="H673" s="120" t="str">
        <f t="shared" si="18"/>
        <v/>
      </c>
      <c r="I673" s="120"/>
      <c r="J673" s="120"/>
      <c r="K673" s="120"/>
      <c r="L673" s="122"/>
      <c r="M673" s="123"/>
      <c r="N673" s="124"/>
      <c r="O673" s="122"/>
      <c r="P673" s="122"/>
      <c r="Q673" s="122" t="s">
        <v>51</v>
      </c>
      <c r="R673" s="122"/>
      <c r="S673" s="119"/>
      <c r="T673" s="119"/>
      <c r="U673" s="119"/>
      <c r="V673" s="119"/>
      <c r="W673" s="119"/>
      <c r="X673" s="1"/>
      <c r="BB673" s="2" t="e">
        <v>#N/A</v>
      </c>
    </row>
    <row r="674" spans="1:54" ht="31.4" customHeight="1" x14ac:dyDescent="0.35">
      <c r="A674" s="118"/>
      <c r="B674" s="119"/>
      <c r="C674" s="119"/>
      <c r="D674" s="120"/>
      <c r="E674" s="121" t="str">
        <f>IF($D674="","",WORKDAY($D674,1,$Y$33:$Y$47))</f>
        <v/>
      </c>
      <c r="F674" s="121" t="str">
        <f>IF($D674="","",WORKDAY($D674,10,$Y$33:$Y$47))</f>
        <v/>
      </c>
      <c r="G674" s="121" t="str">
        <f>IF($D674="","",WORKDAY($D674,20,$Y$33:$Y$47))</f>
        <v/>
      </c>
      <c r="H674" s="120" t="str">
        <f t="shared" si="18"/>
        <v/>
      </c>
      <c r="I674" s="120"/>
      <c r="J674" s="120"/>
      <c r="K674" s="120"/>
      <c r="L674" s="122"/>
      <c r="M674" s="123"/>
      <c r="N674" s="124"/>
      <c r="O674" s="122"/>
      <c r="P674" s="122"/>
      <c r="Q674" s="122" t="s">
        <v>51</v>
      </c>
      <c r="R674" s="122"/>
      <c r="S674" s="119"/>
      <c r="T674" s="119"/>
      <c r="U674" s="119"/>
      <c r="V674" s="119"/>
      <c r="W674" s="119"/>
      <c r="X674" s="1"/>
      <c r="BB674" s="2" t="e">
        <v>#N/A</v>
      </c>
    </row>
    <row r="675" spans="1:54" ht="31.4" customHeight="1" x14ac:dyDescent="0.35">
      <c r="A675" s="118"/>
      <c r="B675" s="119"/>
      <c r="C675" s="119"/>
      <c r="D675" s="120"/>
      <c r="E675" s="121" t="str">
        <f>IF($D675="","",WORKDAY($D675,1,$Y$33:$Y$47))</f>
        <v/>
      </c>
      <c r="F675" s="121" t="str">
        <f>IF($D675="","",WORKDAY($D675,10,$Y$33:$Y$47))</f>
        <v/>
      </c>
      <c r="G675" s="121" t="str">
        <f>IF($D675="","",WORKDAY($D675,20,$Y$33:$Y$47))</f>
        <v/>
      </c>
      <c r="H675" s="120" t="str">
        <f t="shared" si="18"/>
        <v/>
      </c>
      <c r="I675" s="120"/>
      <c r="J675" s="120"/>
      <c r="K675" s="120"/>
      <c r="L675" s="122"/>
      <c r="M675" s="123"/>
      <c r="N675" s="124"/>
      <c r="O675" s="122"/>
      <c r="P675" s="122"/>
      <c r="Q675" s="122" t="s">
        <v>51</v>
      </c>
      <c r="R675" s="122"/>
      <c r="S675" s="119"/>
      <c r="T675" s="119"/>
      <c r="U675" s="119"/>
      <c r="V675" s="119"/>
      <c r="W675" s="119"/>
      <c r="X675" s="1"/>
      <c r="BB675" s="2" t="e">
        <v>#N/A</v>
      </c>
    </row>
    <row r="676" spans="1:54" ht="31.4" customHeight="1" x14ac:dyDescent="0.35">
      <c r="A676" s="118"/>
      <c r="B676" s="119"/>
      <c r="C676" s="119"/>
      <c r="D676" s="120"/>
      <c r="E676" s="121" t="str">
        <f>IF($D676="","",WORKDAY($D676,1,$Y$33:$Y$47))</f>
        <v/>
      </c>
      <c r="F676" s="121" t="str">
        <f>IF($D676="","",WORKDAY($D676,10,$Y$33:$Y$47))</f>
        <v/>
      </c>
      <c r="G676" s="121" t="str">
        <f>IF($D676="","",WORKDAY($D676,20,$Y$33:$Y$47))</f>
        <v/>
      </c>
      <c r="H676" s="120" t="str">
        <f t="shared" si="18"/>
        <v/>
      </c>
      <c r="I676" s="120"/>
      <c r="J676" s="120"/>
      <c r="K676" s="120"/>
      <c r="L676" s="122"/>
      <c r="M676" s="123"/>
      <c r="N676" s="124"/>
      <c r="O676" s="122"/>
      <c r="P676" s="122"/>
      <c r="Q676" s="122" t="s">
        <v>51</v>
      </c>
      <c r="R676" s="122"/>
      <c r="S676" s="119"/>
      <c r="T676" s="119"/>
      <c r="U676" s="119"/>
      <c r="V676" s="119"/>
      <c r="W676" s="119"/>
      <c r="X676" s="1"/>
      <c r="BB676" s="2" t="e">
        <v>#N/A</v>
      </c>
    </row>
    <row r="677" spans="1:54" ht="31.4" customHeight="1" x14ac:dyDescent="0.35">
      <c r="A677" s="118"/>
      <c r="B677" s="119"/>
      <c r="C677" s="119"/>
      <c r="D677" s="120"/>
      <c r="E677" s="121" t="str">
        <f>IF($D677="","",WORKDAY($D677,1,$Y$33:$Y$47))</f>
        <v/>
      </c>
      <c r="F677" s="121" t="str">
        <f>IF($D677="","",WORKDAY($D677,10,$Y$33:$Y$47))</f>
        <v/>
      </c>
      <c r="G677" s="121" t="str">
        <f>IF($D677="","",WORKDAY($D677,20,$Y$33:$Y$47))</f>
        <v/>
      </c>
      <c r="H677" s="120" t="str">
        <f t="shared" si="18"/>
        <v/>
      </c>
      <c r="I677" s="120"/>
      <c r="J677" s="120"/>
      <c r="K677" s="120"/>
      <c r="L677" s="122"/>
      <c r="M677" s="123"/>
      <c r="N677" s="124"/>
      <c r="O677" s="122"/>
      <c r="P677" s="122"/>
      <c r="Q677" s="122" t="s">
        <v>51</v>
      </c>
      <c r="R677" s="122"/>
      <c r="S677" s="119"/>
      <c r="T677" s="119"/>
      <c r="U677" s="119"/>
      <c r="V677" s="119"/>
      <c r="W677" s="119"/>
      <c r="X677" s="1"/>
      <c r="BB677" s="2" t="e">
        <v>#N/A</v>
      </c>
    </row>
    <row r="678" spans="1:54" ht="31.4" customHeight="1" x14ac:dyDescent="0.35">
      <c r="A678" s="118"/>
      <c r="B678" s="119"/>
      <c r="C678" s="119"/>
      <c r="D678" s="120"/>
      <c r="E678" s="121" t="str">
        <f>IF($D678="","",WORKDAY($D678,1,$Y$33:$Y$47))</f>
        <v/>
      </c>
      <c r="F678" s="121" t="str">
        <f>IF($D678="","",WORKDAY($D678,10,$Y$33:$Y$47))</f>
        <v/>
      </c>
      <c r="G678" s="121" t="str">
        <f>IF($D678="","",WORKDAY($D678,20,$Y$33:$Y$47))</f>
        <v/>
      </c>
      <c r="H678" s="120" t="str">
        <f t="shared" si="18"/>
        <v/>
      </c>
      <c r="I678" s="120"/>
      <c r="J678" s="120"/>
      <c r="K678" s="120"/>
      <c r="L678" s="122"/>
      <c r="M678" s="123"/>
      <c r="N678" s="124"/>
      <c r="O678" s="122"/>
      <c r="P678" s="122"/>
      <c r="Q678" s="122" t="s">
        <v>51</v>
      </c>
      <c r="R678" s="122"/>
      <c r="S678" s="119"/>
      <c r="T678" s="119"/>
      <c r="U678" s="119"/>
      <c r="V678" s="119"/>
      <c r="W678" s="119"/>
      <c r="X678" s="1"/>
      <c r="BB678" s="2" t="e">
        <v>#N/A</v>
      </c>
    </row>
    <row r="679" spans="1:54" ht="31.4" customHeight="1" x14ac:dyDescent="0.35">
      <c r="A679" s="118"/>
      <c r="B679" s="119"/>
      <c r="C679" s="119"/>
      <c r="D679" s="120"/>
      <c r="E679" s="121" t="str">
        <f>IF($D679="","",WORKDAY($D679,1,$Y$33:$Y$47))</f>
        <v/>
      </c>
      <c r="F679" s="121" t="str">
        <f>IF($D679="","",WORKDAY($D679,10,$Y$33:$Y$47))</f>
        <v/>
      </c>
      <c r="G679" s="121" t="str">
        <f>IF($D679="","",WORKDAY($D679,20,$Y$33:$Y$47))</f>
        <v/>
      </c>
      <c r="H679" s="120" t="str">
        <f t="shared" si="18"/>
        <v/>
      </c>
      <c r="I679" s="120"/>
      <c r="J679" s="120"/>
      <c r="K679" s="120"/>
      <c r="L679" s="122"/>
      <c r="M679" s="123"/>
      <c r="N679" s="124"/>
      <c r="O679" s="122"/>
      <c r="P679" s="122"/>
      <c r="Q679" s="122" t="s">
        <v>51</v>
      </c>
      <c r="R679" s="122"/>
      <c r="S679" s="119"/>
      <c r="T679" s="119"/>
      <c r="U679" s="119"/>
      <c r="V679" s="119"/>
      <c r="W679" s="119"/>
      <c r="X679" s="1"/>
      <c r="BB679" s="2" t="e">
        <v>#N/A</v>
      </c>
    </row>
    <row r="680" spans="1:54" ht="31.4" customHeight="1" x14ac:dyDescent="0.35">
      <c r="A680" s="118"/>
      <c r="B680" s="119"/>
      <c r="C680" s="119"/>
      <c r="D680" s="120"/>
      <c r="E680" s="121" t="str">
        <f>IF($D680="","",WORKDAY($D680,1,$Y$33:$Y$47))</f>
        <v/>
      </c>
      <c r="F680" s="121" t="str">
        <f>IF($D680="","",WORKDAY($D680,10,$Y$33:$Y$47))</f>
        <v/>
      </c>
      <c r="G680" s="121" t="str">
        <f>IF($D680="","",WORKDAY($D680,20,$Y$33:$Y$47))</f>
        <v/>
      </c>
      <c r="H680" s="120" t="str">
        <f t="shared" si="18"/>
        <v/>
      </c>
      <c r="I680" s="120"/>
      <c r="J680" s="120"/>
      <c r="K680" s="120"/>
      <c r="L680" s="122"/>
      <c r="M680" s="123"/>
      <c r="N680" s="124"/>
      <c r="O680" s="122"/>
      <c r="P680" s="122"/>
      <c r="Q680" s="122" t="s">
        <v>51</v>
      </c>
      <c r="R680" s="122"/>
      <c r="S680" s="119"/>
      <c r="T680" s="119"/>
      <c r="U680" s="119"/>
      <c r="V680" s="119"/>
      <c r="W680" s="119"/>
      <c r="X680" s="1"/>
      <c r="BB680" s="2" t="e">
        <v>#N/A</v>
      </c>
    </row>
    <row r="681" spans="1:54" ht="31.4" customHeight="1" x14ac:dyDescent="0.35">
      <c r="A681" s="118"/>
      <c r="B681" s="119"/>
      <c r="C681" s="119"/>
      <c r="D681" s="120"/>
      <c r="E681" s="121" t="str">
        <f>IF($D681="","",WORKDAY($D681,1,$Y$33:$Y$47))</f>
        <v/>
      </c>
      <c r="F681" s="121" t="str">
        <f>IF($D681="","",WORKDAY($D681,10,$Y$33:$Y$47))</f>
        <v/>
      </c>
      <c r="G681" s="121" t="str">
        <f>IF($D681="","",WORKDAY($D681,20,$Y$33:$Y$47))</f>
        <v/>
      </c>
      <c r="H681" s="120" t="str">
        <f t="shared" si="18"/>
        <v/>
      </c>
      <c r="I681" s="120"/>
      <c r="J681" s="120"/>
      <c r="K681" s="120"/>
      <c r="L681" s="122"/>
      <c r="M681" s="123"/>
      <c r="N681" s="124"/>
      <c r="O681" s="122"/>
      <c r="P681" s="122"/>
      <c r="Q681" s="122" t="s">
        <v>51</v>
      </c>
      <c r="R681" s="122"/>
      <c r="S681" s="119"/>
      <c r="T681" s="119"/>
      <c r="U681" s="119"/>
      <c r="V681" s="119"/>
      <c r="W681" s="119"/>
      <c r="X681" s="1"/>
      <c r="BB681" s="2" t="e">
        <v>#N/A</v>
      </c>
    </row>
    <row r="682" spans="1:54" ht="31.4" customHeight="1" x14ac:dyDescent="0.35">
      <c r="A682" s="118"/>
      <c r="B682" s="119"/>
      <c r="C682" s="119"/>
      <c r="D682" s="120"/>
      <c r="E682" s="121" t="str">
        <f>IF($D682="","",WORKDAY($D682,1,$Y$33:$Y$47))</f>
        <v/>
      </c>
      <c r="F682" s="121" t="str">
        <f>IF($D682="","",WORKDAY($D682,10,$Y$33:$Y$47))</f>
        <v/>
      </c>
      <c r="G682" s="121" t="str">
        <f>IF($D682="","",WORKDAY($D682,20,$Y$33:$Y$47))</f>
        <v/>
      </c>
      <c r="H682" s="120" t="str">
        <f t="shared" si="18"/>
        <v/>
      </c>
      <c r="I682" s="120"/>
      <c r="J682" s="120"/>
      <c r="K682" s="120"/>
      <c r="L682" s="122"/>
      <c r="M682" s="123"/>
      <c r="N682" s="124"/>
      <c r="O682" s="122"/>
      <c r="P682" s="122"/>
      <c r="Q682" s="122" t="s">
        <v>51</v>
      </c>
      <c r="R682" s="122"/>
      <c r="S682" s="119"/>
      <c r="T682" s="119"/>
      <c r="U682" s="119"/>
      <c r="V682" s="119"/>
      <c r="W682" s="119"/>
      <c r="X682" s="1"/>
      <c r="BB682" s="2" t="e">
        <v>#N/A</v>
      </c>
    </row>
    <row r="683" spans="1:54" ht="31.4" customHeight="1" x14ac:dyDescent="0.35">
      <c r="A683" s="118"/>
      <c r="B683" s="119"/>
      <c r="C683" s="145"/>
      <c r="D683" s="120"/>
      <c r="E683" s="121" t="str">
        <f>IF($D683="","",WORKDAY($D683,1,$Y$33:$Y$47))</f>
        <v/>
      </c>
      <c r="F683" s="121" t="str">
        <f>IF($D683="","",WORKDAY($D683,10,$Y$33:$Y$47))</f>
        <v/>
      </c>
      <c r="G683" s="121" t="str">
        <f>IF($D683="","",WORKDAY($D683,20,$Y$33:$Y$47))</f>
        <v/>
      </c>
      <c r="H683" s="120" t="str">
        <f t="shared" si="18"/>
        <v/>
      </c>
      <c r="I683" s="120"/>
      <c r="J683" s="120"/>
      <c r="K683" s="120"/>
      <c r="L683" s="122"/>
      <c r="M683" s="123"/>
      <c r="N683" s="124"/>
      <c r="O683" s="122"/>
      <c r="P683" s="122"/>
      <c r="Q683" s="122" t="s">
        <v>51</v>
      </c>
      <c r="R683" s="122"/>
      <c r="S683" s="119"/>
      <c r="T683" s="119"/>
      <c r="U683" s="119"/>
      <c r="V683" s="119"/>
      <c r="W683" s="119"/>
      <c r="X683" s="1"/>
      <c r="BB683" s="2" t="e">
        <v>#N/A</v>
      </c>
    </row>
    <row r="684" spans="1:54" ht="31.4" customHeight="1" x14ac:dyDescent="0.35">
      <c r="A684" s="118"/>
      <c r="B684" s="119"/>
      <c r="C684" s="119"/>
      <c r="D684" s="120"/>
      <c r="E684" s="121" t="str">
        <f>IF($D684="","",WORKDAY($D684,1,$Y$33:$Y$47))</f>
        <v/>
      </c>
      <c r="F684" s="121" t="str">
        <f>IF($D684="","",WORKDAY($D684,10,$Y$33:$Y$47))</f>
        <v/>
      </c>
      <c r="G684" s="121" t="str">
        <f>IF($D684="","",WORKDAY($D684,20,$Y$33:$Y$47))</f>
        <v/>
      </c>
      <c r="H684" s="120" t="str">
        <f t="shared" si="18"/>
        <v/>
      </c>
      <c r="I684" s="120"/>
      <c r="J684" s="120"/>
      <c r="K684" s="120"/>
      <c r="L684" s="122"/>
      <c r="M684" s="123"/>
      <c r="N684" s="124"/>
      <c r="O684" s="122"/>
      <c r="P684" s="122"/>
      <c r="Q684" s="122" t="s">
        <v>51</v>
      </c>
      <c r="R684" s="122"/>
      <c r="S684" s="119"/>
      <c r="T684" s="119"/>
      <c r="U684" s="119"/>
      <c r="V684" s="119"/>
      <c r="W684" s="119"/>
      <c r="X684" s="1"/>
      <c r="BB684" s="2" t="e">
        <v>#N/A</v>
      </c>
    </row>
    <row r="685" spans="1:54" ht="31.4" customHeight="1" x14ac:dyDescent="0.35">
      <c r="A685" s="118"/>
      <c r="B685" s="119"/>
      <c r="C685" s="119"/>
      <c r="D685" s="120"/>
      <c r="E685" s="121" t="str">
        <f>IF($D685="","",WORKDAY($D685,1,$Y$33:$Y$47))</f>
        <v/>
      </c>
      <c r="F685" s="121" t="str">
        <f>IF($D685="","",WORKDAY($D685,10,$Y$33:$Y$47))</f>
        <v/>
      </c>
      <c r="G685" s="121" t="str">
        <f>IF($D685="","",WORKDAY($D685,20,$Y$33:$Y$47))</f>
        <v/>
      </c>
      <c r="H685" s="120" t="str">
        <f t="shared" si="18"/>
        <v/>
      </c>
      <c r="I685" s="120"/>
      <c r="J685" s="120"/>
      <c r="K685" s="120"/>
      <c r="L685" s="122"/>
      <c r="M685" s="123"/>
      <c r="N685" s="124"/>
      <c r="O685" s="122"/>
      <c r="P685" s="122"/>
      <c r="Q685" s="122" t="s">
        <v>51</v>
      </c>
      <c r="R685" s="122"/>
      <c r="S685" s="119"/>
      <c r="T685" s="119"/>
      <c r="U685" s="119"/>
      <c r="V685" s="119"/>
      <c r="W685" s="119"/>
      <c r="X685" s="1"/>
      <c r="BB685" s="2" t="e">
        <v>#N/A</v>
      </c>
    </row>
    <row r="686" spans="1:54" ht="31.4" customHeight="1" x14ac:dyDescent="0.35">
      <c r="A686" s="118"/>
      <c r="B686" s="119"/>
      <c r="C686" s="119"/>
      <c r="D686" s="120"/>
      <c r="E686" s="121" t="str">
        <f>IF($D686="","",WORKDAY($D686,1,$Y$33:$Y$47))</f>
        <v/>
      </c>
      <c r="F686" s="121" t="str">
        <f>IF($D686="","",WORKDAY($D686,10,$Y$33:$Y$47))</f>
        <v/>
      </c>
      <c r="G686" s="121" t="str">
        <f>IF($D686="","",WORKDAY($D686,20,$Y$33:$Y$47))</f>
        <v/>
      </c>
      <c r="H686" s="120" t="str">
        <f t="shared" si="18"/>
        <v/>
      </c>
      <c r="I686" s="120"/>
      <c r="J686" s="120"/>
      <c r="K686" s="120"/>
      <c r="L686" s="122"/>
      <c r="M686" s="123"/>
      <c r="N686" s="124"/>
      <c r="O686" s="122"/>
      <c r="P686" s="122"/>
      <c r="Q686" s="122" t="s">
        <v>51</v>
      </c>
      <c r="R686" s="122"/>
      <c r="S686" s="119"/>
      <c r="T686" s="119"/>
      <c r="U686" s="119"/>
      <c r="V686" s="119"/>
      <c r="W686" s="119"/>
      <c r="X686" s="1"/>
      <c r="BB686" s="2" t="e">
        <v>#N/A</v>
      </c>
    </row>
    <row r="687" spans="1:54" ht="31.4" customHeight="1" x14ac:dyDescent="0.35">
      <c r="A687" s="118"/>
      <c r="B687" s="119"/>
      <c r="C687" s="119"/>
      <c r="D687" s="120"/>
      <c r="E687" s="121" t="str">
        <f>IF($D687="","",WORKDAY($D687,1,$Y$33:$Y$47))</f>
        <v/>
      </c>
      <c r="F687" s="121" t="str">
        <f>IF($D687="","",WORKDAY($D687,10,$Y$33:$Y$47))</f>
        <v/>
      </c>
      <c r="G687" s="121" t="str">
        <f>IF($D687="","",WORKDAY($D687,20,$Y$33:$Y$47))</f>
        <v/>
      </c>
      <c r="H687" s="120" t="str">
        <f t="shared" si="18"/>
        <v/>
      </c>
      <c r="I687" s="120"/>
      <c r="J687" s="120"/>
      <c r="K687" s="120"/>
      <c r="L687" s="122"/>
      <c r="M687" s="123"/>
      <c r="N687" s="124"/>
      <c r="O687" s="122"/>
      <c r="P687" s="122"/>
      <c r="Q687" s="122" t="s">
        <v>51</v>
      </c>
      <c r="R687" s="122"/>
      <c r="S687" s="119"/>
      <c r="T687" s="119"/>
      <c r="U687" s="119"/>
      <c r="V687" s="119"/>
      <c r="W687" s="119"/>
      <c r="X687" s="1"/>
      <c r="BB687" s="2" t="e">
        <v>#N/A</v>
      </c>
    </row>
    <row r="688" spans="1:54" ht="31.4" customHeight="1" x14ac:dyDescent="0.35">
      <c r="A688" s="118"/>
      <c r="B688" s="119"/>
      <c r="C688" s="119"/>
      <c r="D688" s="120"/>
      <c r="E688" s="121" t="str">
        <f>IF($D688="","",WORKDAY($D688,1,$Y$33:$Y$47))</f>
        <v/>
      </c>
      <c r="F688" s="121" t="str">
        <f>IF($D688="","",WORKDAY($D688,10,$Y$33:$Y$47))</f>
        <v/>
      </c>
      <c r="G688" s="121" t="str">
        <f>IF($D688="","",WORKDAY($D688,20,$Y$33:$Y$47))</f>
        <v/>
      </c>
      <c r="H688" s="120" t="str">
        <f t="shared" si="18"/>
        <v/>
      </c>
      <c r="I688" s="120"/>
      <c r="J688" s="120"/>
      <c r="K688" s="120"/>
      <c r="L688" s="122"/>
      <c r="M688" s="123"/>
      <c r="N688" s="124"/>
      <c r="O688" s="122"/>
      <c r="P688" s="122"/>
      <c r="Q688" s="122" t="s">
        <v>51</v>
      </c>
      <c r="R688" s="122"/>
      <c r="S688" s="119"/>
      <c r="T688" s="119"/>
      <c r="U688" s="119"/>
      <c r="V688" s="119"/>
      <c r="W688" s="119"/>
      <c r="X688" s="1"/>
      <c r="BB688" s="2" t="e">
        <v>#N/A</v>
      </c>
    </row>
    <row r="689" spans="1:54" ht="31.4" customHeight="1" x14ac:dyDescent="0.35">
      <c r="A689" s="118"/>
      <c r="B689" s="119"/>
      <c r="C689" s="119"/>
      <c r="D689" s="120"/>
      <c r="E689" s="121" t="str">
        <f>IF($D689="","",WORKDAY($D689,1,$Y$33:$Y$47))</f>
        <v/>
      </c>
      <c r="F689" s="121" t="str">
        <f>IF($D689="","",WORKDAY($D689,10,$Y$33:$Y$47))</f>
        <v/>
      </c>
      <c r="G689" s="121" t="str">
        <f>IF($D689="","",WORKDAY($D689,20,$Y$33:$Y$47))</f>
        <v/>
      </c>
      <c r="H689" s="120" t="str">
        <f t="shared" si="18"/>
        <v/>
      </c>
      <c r="I689" s="120"/>
      <c r="J689" s="120"/>
      <c r="K689" s="120"/>
      <c r="L689" s="122"/>
      <c r="M689" s="123"/>
      <c r="N689" s="124"/>
      <c r="O689" s="122"/>
      <c r="P689" s="122"/>
      <c r="Q689" s="122" t="s">
        <v>51</v>
      </c>
      <c r="R689" s="122"/>
      <c r="S689" s="119"/>
      <c r="T689" s="119"/>
      <c r="U689" s="119"/>
      <c r="V689" s="119"/>
      <c r="W689" s="119"/>
      <c r="X689" s="1"/>
      <c r="BB689" s="2" t="e">
        <v>#N/A</v>
      </c>
    </row>
    <row r="690" spans="1:54" ht="31.4" customHeight="1" x14ac:dyDescent="0.35">
      <c r="A690" s="118"/>
      <c r="B690" s="119"/>
      <c r="C690" s="119"/>
      <c r="D690" s="120"/>
      <c r="E690" s="121" t="str">
        <f>IF($D690="","",WORKDAY($D690,1,$Y$33:$Y$47))</f>
        <v/>
      </c>
      <c r="F690" s="121" t="str">
        <f>IF($D690="","",WORKDAY($D690,10,$Y$33:$Y$47))</f>
        <v/>
      </c>
      <c r="G690" s="121" t="str">
        <f>IF($D690="","",WORKDAY($D690,20,$Y$33:$Y$47))</f>
        <v/>
      </c>
      <c r="H690" s="120" t="str">
        <f t="shared" si="18"/>
        <v/>
      </c>
      <c r="I690" s="120"/>
      <c r="J690" s="120"/>
      <c r="K690" s="120"/>
      <c r="L690" s="122"/>
      <c r="M690" s="123"/>
      <c r="N690" s="124"/>
      <c r="O690" s="122"/>
      <c r="P690" s="122"/>
      <c r="Q690" s="122"/>
      <c r="R690" s="122"/>
      <c r="S690" s="119"/>
      <c r="T690" s="119"/>
      <c r="U690" s="119"/>
      <c r="V690" s="119"/>
      <c r="W690" s="119"/>
      <c r="X690" s="1"/>
      <c r="BB690" s="2" t="e">
        <v>#N/A</v>
      </c>
    </row>
    <row r="691" spans="1:54" ht="31.4" customHeight="1" x14ac:dyDescent="0.35">
      <c r="A691" s="118"/>
      <c r="B691" s="119"/>
      <c r="C691" s="119"/>
      <c r="D691" s="120"/>
      <c r="E691" s="121" t="str">
        <f>IF($D691="","",WORKDAY($D691,1,$Y$33:$Y$47))</f>
        <v/>
      </c>
      <c r="F691" s="121" t="str">
        <f>IF($D691="","",WORKDAY($D691,10,$Y$33:$Y$47))</f>
        <v/>
      </c>
      <c r="G691" s="121" t="str">
        <f>IF($D691="","",WORKDAY($D691,20,$Y$33:$Y$47))</f>
        <v/>
      </c>
      <c r="H691" s="120" t="str">
        <f t="shared" si="18"/>
        <v/>
      </c>
      <c r="I691" s="120"/>
      <c r="J691" s="120"/>
      <c r="K691" s="120"/>
      <c r="L691" s="122"/>
      <c r="M691" s="123"/>
      <c r="N691" s="124"/>
      <c r="O691" s="122"/>
      <c r="P691" s="122"/>
      <c r="Q691" s="122"/>
      <c r="R691" s="122"/>
      <c r="S691" s="119"/>
      <c r="T691" s="119"/>
      <c r="U691" s="119"/>
      <c r="V691" s="119"/>
      <c r="W691" s="119"/>
      <c r="X691" s="1"/>
      <c r="BB691" s="2" t="e">
        <v>#N/A</v>
      </c>
    </row>
    <row r="692" spans="1:54" ht="31.4" customHeight="1" x14ac:dyDescent="0.35">
      <c r="A692" s="118"/>
      <c r="B692" s="119"/>
      <c r="C692" s="119"/>
      <c r="D692" s="120"/>
      <c r="E692" s="121" t="str">
        <f>IF($D692="","",WORKDAY($D692,1,$Y$33:$Y$47))</f>
        <v/>
      </c>
      <c r="F692" s="121" t="str">
        <f>IF($D692="","",WORKDAY($D692,10,$Y$33:$Y$47))</f>
        <v/>
      </c>
      <c r="G692" s="121" t="str">
        <f>IF($D692="","",WORKDAY($D692,20,$Y$33:$Y$47))</f>
        <v/>
      </c>
      <c r="H692" s="120" t="str">
        <f t="shared" si="18"/>
        <v/>
      </c>
      <c r="I692" s="120"/>
      <c r="J692" s="120"/>
      <c r="K692" s="120"/>
      <c r="L692" s="122"/>
      <c r="M692" s="123"/>
      <c r="N692" s="124"/>
      <c r="O692" s="122"/>
      <c r="P692" s="122"/>
      <c r="Q692" s="122"/>
      <c r="R692" s="122"/>
      <c r="S692" s="119"/>
      <c r="T692" s="119"/>
      <c r="U692" s="119"/>
      <c r="V692" s="119"/>
      <c r="W692" s="119"/>
      <c r="X692" s="1"/>
      <c r="BB692" s="2" t="e">
        <v>#N/A</v>
      </c>
    </row>
    <row r="693" spans="1:54" ht="31.4" customHeight="1" x14ac:dyDescent="0.35">
      <c r="A693" s="118"/>
      <c r="B693" s="119"/>
      <c r="C693" s="119"/>
      <c r="D693" s="120"/>
      <c r="E693" s="121" t="str">
        <f>IF($D693="","",WORKDAY($D693,1,$Y$33:$Y$47))</f>
        <v/>
      </c>
      <c r="F693" s="121" t="str">
        <f>IF($D693="","",WORKDAY($D693,10,$Y$33:$Y$47))</f>
        <v/>
      </c>
      <c r="G693" s="121" t="str">
        <f>IF($D693="","",WORKDAY($D693,20,$Y$33:$Y$47))</f>
        <v/>
      </c>
      <c r="H693" s="120" t="str">
        <f t="shared" si="18"/>
        <v/>
      </c>
      <c r="I693" s="120"/>
      <c r="J693" s="120"/>
      <c r="K693" s="120"/>
      <c r="L693" s="122"/>
      <c r="M693" s="123"/>
      <c r="N693" s="124"/>
      <c r="O693" s="122"/>
      <c r="P693" s="122"/>
      <c r="Q693" s="122"/>
      <c r="R693" s="122"/>
      <c r="S693" s="119"/>
      <c r="T693" s="119"/>
      <c r="U693" s="119"/>
      <c r="V693" s="119"/>
      <c r="W693" s="119"/>
      <c r="X693" s="1"/>
      <c r="BB693" s="2" t="e">
        <v>#N/A</v>
      </c>
    </row>
    <row r="694" spans="1:54" ht="31.4" customHeight="1" x14ac:dyDescent="0.35">
      <c r="A694" s="118"/>
      <c r="B694" s="119"/>
      <c r="C694" s="119"/>
      <c r="D694" s="120"/>
      <c r="E694" s="121" t="str">
        <f>IF($D694="","",WORKDAY($D694,1,$Y$33:$Y$47))</f>
        <v/>
      </c>
      <c r="F694" s="121" t="str">
        <f>IF($D694="","",WORKDAY($D694,10,$Y$33:$Y$47))</f>
        <v/>
      </c>
      <c r="G694" s="121" t="str">
        <f>IF($D694="","",WORKDAY($D694,20,$Y$33:$Y$47))</f>
        <v/>
      </c>
      <c r="H694" s="120" t="str">
        <f t="shared" si="18"/>
        <v/>
      </c>
      <c r="I694" s="120"/>
      <c r="J694" s="120"/>
      <c r="K694" s="120"/>
      <c r="L694" s="122"/>
      <c r="M694" s="123"/>
      <c r="N694" s="124"/>
      <c r="O694" s="122"/>
      <c r="P694" s="122"/>
      <c r="Q694" s="122"/>
      <c r="R694" s="122"/>
      <c r="S694" s="119"/>
      <c r="T694" s="119"/>
      <c r="U694" s="119"/>
      <c r="V694" s="119"/>
      <c r="W694" s="119"/>
      <c r="X694" s="1"/>
      <c r="BB694" s="2" t="e">
        <v>#N/A</v>
      </c>
    </row>
    <row r="695" spans="1:54" ht="31.4" customHeight="1" x14ac:dyDescent="0.35">
      <c r="A695" s="118"/>
      <c r="B695" s="119"/>
      <c r="C695" s="119"/>
      <c r="D695" s="120"/>
      <c r="E695" s="121" t="str">
        <f>IF($D695="","",WORKDAY($D695,1,$Y$33:$Y$47))</f>
        <v/>
      </c>
      <c r="F695" s="121" t="str">
        <f>IF($D695="","",WORKDAY($D695,10,$Y$33:$Y$47))</f>
        <v/>
      </c>
      <c r="G695" s="121" t="str">
        <f>IF($D695="","",WORKDAY($D695,20,$Y$33:$Y$47))</f>
        <v/>
      </c>
      <c r="H695" s="120" t="str">
        <f t="shared" si="18"/>
        <v/>
      </c>
      <c r="I695" s="120"/>
      <c r="J695" s="120"/>
      <c r="K695" s="120"/>
      <c r="L695" s="122"/>
      <c r="M695" s="123"/>
      <c r="N695" s="124"/>
      <c r="O695" s="122"/>
      <c r="P695" s="122"/>
      <c r="Q695" s="122"/>
      <c r="R695" s="122"/>
      <c r="S695" s="119"/>
      <c r="T695" s="119"/>
      <c r="U695" s="119"/>
      <c r="V695" s="119"/>
      <c r="W695" s="119"/>
      <c r="X695" s="1"/>
      <c r="BB695" s="2" t="e">
        <v>#N/A</v>
      </c>
    </row>
    <row r="696" spans="1:54" ht="31.4" customHeight="1" x14ac:dyDescent="0.35">
      <c r="A696" s="118"/>
      <c r="B696" s="119"/>
      <c r="C696" s="119"/>
      <c r="D696" s="120"/>
      <c r="E696" s="121" t="str">
        <f>IF($D696="","",WORKDAY($D696,1,$Y$33:$Y$47))</f>
        <v/>
      </c>
      <c r="F696" s="121" t="str">
        <f>IF($D696="","",WORKDAY($D696,10,$Y$33:$Y$47))</f>
        <v/>
      </c>
      <c r="G696" s="121" t="str">
        <f>IF($D696="","",WORKDAY($D696,20,$Y$33:$Y$47))</f>
        <v/>
      </c>
      <c r="H696" s="120" t="str">
        <f t="shared" si="18"/>
        <v/>
      </c>
      <c r="I696" s="120"/>
      <c r="J696" s="120"/>
      <c r="K696" s="120"/>
      <c r="L696" s="122"/>
      <c r="M696" s="123"/>
      <c r="N696" s="124"/>
      <c r="O696" s="122"/>
      <c r="P696" s="122"/>
      <c r="Q696" s="122"/>
      <c r="R696" s="122"/>
      <c r="S696" s="119"/>
      <c r="T696" s="119"/>
      <c r="U696" s="119"/>
      <c r="V696" s="119"/>
      <c r="W696" s="119"/>
      <c r="X696" s="1"/>
      <c r="BB696" s="2" t="e">
        <v>#N/A</v>
      </c>
    </row>
    <row r="697" spans="1:54" ht="31.4" customHeight="1" x14ac:dyDescent="0.35">
      <c r="A697" s="118"/>
      <c r="B697" s="119"/>
      <c r="C697" s="119"/>
      <c r="D697" s="120"/>
      <c r="E697" s="121" t="str">
        <f>IF($D697="","",WORKDAY($D697,1,$Y$33:$Y$47))</f>
        <v/>
      </c>
      <c r="F697" s="121" t="str">
        <f>IF($D697="","",WORKDAY($D697,10,$Y$33:$Y$47))</f>
        <v/>
      </c>
      <c r="G697" s="121" t="str">
        <f>IF($D697="","",WORKDAY($D697,20,$Y$33:$Y$47))</f>
        <v/>
      </c>
      <c r="H697" s="120" t="str">
        <f t="shared" si="18"/>
        <v/>
      </c>
      <c r="I697" s="120"/>
      <c r="J697" s="120"/>
      <c r="K697" s="120"/>
      <c r="L697" s="122"/>
      <c r="M697" s="123"/>
      <c r="N697" s="124"/>
      <c r="O697" s="122"/>
      <c r="P697" s="122"/>
      <c r="Q697" s="122"/>
      <c r="R697" s="122"/>
      <c r="S697" s="119"/>
      <c r="T697" s="119"/>
      <c r="U697" s="119"/>
      <c r="V697" s="119"/>
      <c r="W697" s="119"/>
      <c r="X697" s="1"/>
      <c r="BB697" s="2" t="e">
        <v>#N/A</v>
      </c>
    </row>
    <row r="698" spans="1:54" ht="31.4" customHeight="1" x14ac:dyDescent="0.35">
      <c r="A698" s="118"/>
      <c r="B698" s="119"/>
      <c r="C698" s="119"/>
      <c r="D698" s="120"/>
      <c r="E698" s="121" t="str">
        <f>IF($D698="","",WORKDAY($D698,1,$Y$33:$Y$47))</f>
        <v/>
      </c>
      <c r="F698" s="121" t="str">
        <f>IF($D698="","",WORKDAY($D698,10,$Y$33:$Y$47))</f>
        <v/>
      </c>
      <c r="G698" s="121" t="str">
        <f>IF($D698="","",WORKDAY($D698,20,$Y$33:$Y$47))</f>
        <v/>
      </c>
      <c r="H698" s="120" t="str">
        <f t="shared" si="18"/>
        <v/>
      </c>
      <c r="I698" s="120"/>
      <c r="J698" s="120"/>
      <c r="K698" s="120"/>
      <c r="L698" s="122"/>
      <c r="M698" s="123"/>
      <c r="N698" s="124"/>
      <c r="O698" s="122"/>
      <c r="P698" s="122"/>
      <c r="Q698" s="122"/>
      <c r="R698" s="122"/>
      <c r="S698" s="119"/>
      <c r="T698" s="119"/>
      <c r="U698" s="119"/>
      <c r="V698" s="119"/>
      <c r="W698" s="119"/>
      <c r="X698" s="1"/>
      <c r="BB698" s="2" t="e">
        <v>#N/A</v>
      </c>
    </row>
    <row r="699" spans="1:54" ht="31.4" customHeight="1" x14ac:dyDescent="0.35">
      <c r="A699" s="118"/>
      <c r="B699" s="119"/>
      <c r="C699" s="119"/>
      <c r="D699" s="120"/>
      <c r="E699" s="121" t="str">
        <f>IF($D699="","",WORKDAY($D699,1,$Y$33:$Y$47))</f>
        <v/>
      </c>
      <c r="F699" s="121" t="str">
        <f>IF($D699="","",WORKDAY($D699,10,$Y$33:$Y$47))</f>
        <v/>
      </c>
      <c r="G699" s="121" t="str">
        <f>IF($D699="","",WORKDAY($D699,20,$Y$33:$Y$47))</f>
        <v/>
      </c>
      <c r="H699" s="120" t="str">
        <f t="shared" si="18"/>
        <v/>
      </c>
      <c r="I699" s="120"/>
      <c r="J699" s="120"/>
      <c r="K699" s="120"/>
      <c r="L699" s="122"/>
      <c r="M699" s="123"/>
      <c r="N699" s="124"/>
      <c r="O699" s="122"/>
      <c r="P699" s="122"/>
      <c r="Q699" s="122"/>
      <c r="R699" s="122"/>
      <c r="S699" s="119"/>
      <c r="T699" s="119"/>
      <c r="U699" s="119"/>
      <c r="V699" s="119"/>
      <c r="W699" s="119"/>
      <c r="X699" s="1"/>
      <c r="BB699" s="2" t="e">
        <v>#N/A</v>
      </c>
    </row>
    <row r="700" spans="1:54" ht="31.4" customHeight="1" x14ac:dyDescent="0.35">
      <c r="A700" s="118"/>
      <c r="B700" s="119"/>
      <c r="C700" s="119"/>
      <c r="D700" s="120"/>
      <c r="E700" s="121" t="str">
        <f>IF($D700="","",WORKDAY($D700,1,$Y$33:$Y$47))</f>
        <v/>
      </c>
      <c r="F700" s="121" t="str">
        <f>IF($D700="","",WORKDAY($D700,10,$Y$33:$Y$47))</f>
        <v/>
      </c>
      <c r="G700" s="121" t="str">
        <f>IF($D700="","",WORKDAY($D700,20,$Y$33:$Y$47))</f>
        <v/>
      </c>
      <c r="H700" s="120" t="str">
        <f t="shared" si="18"/>
        <v/>
      </c>
      <c r="I700" s="120"/>
      <c r="J700" s="120"/>
      <c r="K700" s="120"/>
      <c r="L700" s="122"/>
      <c r="M700" s="123"/>
      <c r="N700" s="124"/>
      <c r="O700" s="122"/>
      <c r="P700" s="122"/>
      <c r="Q700" s="122"/>
      <c r="R700" s="122"/>
      <c r="S700" s="119"/>
      <c r="T700" s="119"/>
      <c r="U700" s="119"/>
      <c r="V700" s="119"/>
      <c r="W700" s="119"/>
      <c r="X700" s="1"/>
      <c r="BB700" s="2" t="e">
        <v>#N/A</v>
      </c>
    </row>
    <row r="701" spans="1:54" ht="31.4" customHeight="1" x14ac:dyDescent="0.35">
      <c r="A701" s="118"/>
      <c r="B701" s="119"/>
      <c r="C701" s="119"/>
      <c r="D701" s="120"/>
      <c r="E701" s="121" t="str">
        <f>IF($D701="","",WORKDAY($D701,1,$Y$33:$Y$47))</f>
        <v/>
      </c>
      <c r="F701" s="121" t="str">
        <f>IF($D701="","",WORKDAY($D701,10,$Y$33:$Y$47))</f>
        <v/>
      </c>
      <c r="G701" s="121" t="str">
        <f>IF($D701="","",WORKDAY($D701,20,$Y$33:$Y$47))</f>
        <v/>
      </c>
      <c r="H701" s="120" t="str">
        <f t="shared" si="18"/>
        <v/>
      </c>
      <c r="I701" s="120"/>
      <c r="J701" s="120"/>
      <c r="K701" s="120"/>
      <c r="L701" s="122"/>
      <c r="M701" s="123"/>
      <c r="N701" s="124"/>
      <c r="O701" s="122"/>
      <c r="P701" s="122"/>
      <c r="Q701" s="122"/>
      <c r="R701" s="122"/>
      <c r="S701" s="119"/>
      <c r="T701" s="119"/>
      <c r="U701" s="119"/>
      <c r="V701" s="119"/>
      <c r="W701" s="119"/>
      <c r="X701" s="1"/>
      <c r="BB701" s="2" t="e">
        <v>#N/A</v>
      </c>
    </row>
    <row r="702" spans="1:54" ht="31.4" customHeight="1" x14ac:dyDescent="0.35">
      <c r="A702" s="118"/>
      <c r="B702" s="119"/>
      <c r="C702" s="119"/>
      <c r="D702" s="120"/>
      <c r="E702" s="121" t="str">
        <f>IF($D702="","",WORKDAY($D702,1,$Y$33:$Y$47))</f>
        <v/>
      </c>
      <c r="F702" s="121" t="str">
        <f>IF($D702="","",WORKDAY($D702,10,$Y$33:$Y$47))</f>
        <v/>
      </c>
      <c r="G702" s="121" t="str">
        <f>IF($D702="","",WORKDAY($D702,20,$Y$33:$Y$47))</f>
        <v/>
      </c>
      <c r="H702" s="120" t="str">
        <f t="shared" si="18"/>
        <v/>
      </c>
      <c r="I702" s="120"/>
      <c r="J702" s="120"/>
      <c r="K702" s="120"/>
      <c r="L702" s="122"/>
      <c r="M702" s="123"/>
      <c r="N702" s="124"/>
      <c r="O702" s="122"/>
      <c r="P702" s="122"/>
      <c r="Q702" s="122"/>
      <c r="R702" s="122"/>
      <c r="S702" s="119"/>
      <c r="T702" s="119"/>
      <c r="U702" s="119"/>
      <c r="V702" s="119"/>
      <c r="W702" s="119"/>
      <c r="X702" s="1"/>
      <c r="BB702" s="2" t="e">
        <v>#N/A</v>
      </c>
    </row>
    <row r="703" spans="1:54" ht="31.4" customHeight="1" x14ac:dyDescent="0.35">
      <c r="A703" s="118"/>
      <c r="B703" s="119"/>
      <c r="C703" s="119"/>
      <c r="D703" s="120"/>
      <c r="E703" s="121" t="str">
        <f>IF($D703="","",WORKDAY($D703,1,$Y$33:$Y$47))</f>
        <v/>
      </c>
      <c r="F703" s="121" t="str">
        <f>IF($D703="","",WORKDAY($D703,10,$Y$33:$Y$47))</f>
        <v/>
      </c>
      <c r="G703" s="121" t="str">
        <f>IF($D703="","",WORKDAY($D703,20,$Y$33:$Y$47))</f>
        <v/>
      </c>
      <c r="H703" s="120" t="str">
        <f t="shared" si="18"/>
        <v/>
      </c>
      <c r="I703" s="120"/>
      <c r="J703" s="120"/>
      <c r="K703" s="120"/>
      <c r="L703" s="122"/>
      <c r="M703" s="123"/>
      <c r="N703" s="124"/>
      <c r="O703" s="122"/>
      <c r="P703" s="122"/>
      <c r="Q703" s="122"/>
      <c r="R703" s="122"/>
      <c r="S703" s="119"/>
      <c r="T703" s="119"/>
      <c r="U703" s="119"/>
      <c r="V703" s="119"/>
      <c r="W703" s="119"/>
      <c r="X703" s="1"/>
      <c r="BB703" s="2" t="e">
        <v>#N/A</v>
      </c>
    </row>
    <row r="704" spans="1:54" ht="31.4" customHeight="1" x14ac:dyDescent="0.35">
      <c r="A704" s="118"/>
      <c r="B704" s="119"/>
      <c r="C704" s="119"/>
      <c r="D704" s="120"/>
      <c r="E704" s="121" t="str">
        <f>IF($D704="","",WORKDAY($D704,1,$Y$33:$Y$47))</f>
        <v/>
      </c>
      <c r="F704" s="121" t="str">
        <f>IF($D704="","",WORKDAY($D704,10,$Y$33:$Y$47))</f>
        <v/>
      </c>
      <c r="G704" s="121" t="str">
        <f>IF($D704="","",WORKDAY($D704,20,$Y$33:$Y$47))</f>
        <v/>
      </c>
      <c r="H704" s="120" t="str">
        <f t="shared" si="18"/>
        <v/>
      </c>
      <c r="I704" s="120"/>
      <c r="J704" s="120"/>
      <c r="K704" s="120"/>
      <c r="L704" s="122"/>
      <c r="M704" s="123"/>
      <c r="N704" s="124"/>
      <c r="O704" s="122"/>
      <c r="P704" s="122"/>
      <c r="Q704" s="122"/>
      <c r="R704" s="122"/>
      <c r="S704" s="119"/>
      <c r="T704" s="119"/>
      <c r="U704" s="119"/>
      <c r="V704" s="119"/>
      <c r="W704" s="119"/>
      <c r="X704" s="1"/>
      <c r="BB704" s="2" t="e">
        <v>#N/A</v>
      </c>
    </row>
    <row r="705" spans="1:54" ht="31.4" customHeight="1" x14ac:dyDescent="0.35">
      <c r="A705" s="118"/>
      <c r="B705" s="119"/>
      <c r="C705" s="119"/>
      <c r="D705" s="120"/>
      <c r="E705" s="121" t="str">
        <f>IF($D705="","",WORKDAY($D705,1,$Y$33:$Y$47))</f>
        <v/>
      </c>
      <c r="F705" s="121" t="str">
        <f>IF($D705="","",WORKDAY($D705,10,$Y$33:$Y$47))</f>
        <v/>
      </c>
      <c r="G705" s="121" t="str">
        <f>IF($D705="","",WORKDAY($D705,20,$Y$33:$Y$47))</f>
        <v/>
      </c>
      <c r="H705" s="120" t="str">
        <f t="shared" si="18"/>
        <v/>
      </c>
      <c r="I705" s="120"/>
      <c r="J705" s="120"/>
      <c r="K705" s="120"/>
      <c r="L705" s="122"/>
      <c r="M705" s="123"/>
      <c r="N705" s="124"/>
      <c r="O705" s="122"/>
      <c r="P705" s="122"/>
      <c r="Q705" s="122"/>
      <c r="R705" s="122"/>
      <c r="S705" s="119"/>
      <c r="T705" s="119"/>
      <c r="U705" s="119"/>
      <c r="V705" s="119"/>
      <c r="W705" s="119"/>
      <c r="X705" s="1"/>
      <c r="BB705" s="2" t="e">
        <v>#N/A</v>
      </c>
    </row>
    <row r="706" spans="1:54" ht="31.4" customHeight="1" x14ac:dyDescent="0.35">
      <c r="A706" s="118"/>
      <c r="B706" s="119"/>
      <c r="C706" s="119"/>
      <c r="D706" s="120"/>
      <c r="E706" s="121" t="str">
        <f>IF($D706="","",WORKDAY($D706,1,$Y$33:$Y$47))</f>
        <v/>
      </c>
      <c r="F706" s="121" t="str">
        <f>IF($D706="","",WORKDAY($D706,10,$Y$33:$Y$47))</f>
        <v/>
      </c>
      <c r="G706" s="121" t="str">
        <f>IF($D706="","",WORKDAY($D706,20,$Y$33:$Y$47))</f>
        <v/>
      </c>
      <c r="H706" s="120" t="str">
        <f t="shared" ref="H706:H769" si="19">IF(ISBLANK(D706),"",TEXT(D706,"mmm"))</f>
        <v/>
      </c>
      <c r="I706" s="120"/>
      <c r="J706" s="120"/>
      <c r="K706" s="120"/>
      <c r="L706" s="122"/>
      <c r="M706" s="123"/>
      <c r="N706" s="124"/>
      <c r="O706" s="122"/>
      <c r="P706" s="122"/>
      <c r="Q706" s="122"/>
      <c r="R706" s="122"/>
      <c r="S706" s="119"/>
      <c r="T706" s="119"/>
      <c r="U706" s="119"/>
      <c r="V706" s="119"/>
      <c r="W706" s="119"/>
      <c r="X706" s="1"/>
      <c r="BB706" s="2" t="e">
        <v>#N/A</v>
      </c>
    </row>
    <row r="707" spans="1:54" ht="31.4" customHeight="1" x14ac:dyDescent="0.35">
      <c r="A707" s="118"/>
      <c r="B707" s="119"/>
      <c r="C707" s="119"/>
      <c r="D707" s="120"/>
      <c r="E707" s="121" t="str">
        <f>IF($D707="","",WORKDAY($D707,1,$Y$33:$Y$47))</f>
        <v/>
      </c>
      <c r="F707" s="121" t="str">
        <f>IF($D707="","",WORKDAY($D707,10,$Y$33:$Y$47))</f>
        <v/>
      </c>
      <c r="G707" s="121" t="str">
        <f>IF($D707="","",WORKDAY($D707,20,$Y$33:$Y$47))</f>
        <v/>
      </c>
      <c r="H707" s="120" t="str">
        <f t="shared" si="19"/>
        <v/>
      </c>
      <c r="I707" s="120"/>
      <c r="J707" s="120"/>
      <c r="K707" s="120"/>
      <c r="L707" s="122"/>
      <c r="M707" s="123"/>
      <c r="N707" s="124"/>
      <c r="O707" s="122"/>
      <c r="P707" s="122"/>
      <c r="Q707" s="122"/>
      <c r="R707" s="122"/>
      <c r="S707" s="119"/>
      <c r="T707" s="119"/>
      <c r="U707" s="119"/>
      <c r="V707" s="119"/>
      <c r="W707" s="119"/>
      <c r="X707" s="1"/>
      <c r="BB707" s="2" t="e">
        <v>#N/A</v>
      </c>
    </row>
    <row r="708" spans="1:54" ht="31.4" customHeight="1" x14ac:dyDescent="0.35">
      <c r="A708" s="118"/>
      <c r="B708" s="119"/>
      <c r="C708" s="119"/>
      <c r="D708" s="120"/>
      <c r="E708" s="121" t="str">
        <f>IF($D708="","",WORKDAY($D708,1,$Y$33:$Y$47))</f>
        <v/>
      </c>
      <c r="F708" s="121" t="str">
        <f>IF($D708="","",WORKDAY($D708,10,$Y$33:$Y$47))</f>
        <v/>
      </c>
      <c r="G708" s="121" t="str">
        <f>IF($D708="","",WORKDAY($D708,20,$Y$33:$Y$47))</f>
        <v/>
      </c>
      <c r="H708" s="120" t="str">
        <f t="shared" si="19"/>
        <v/>
      </c>
      <c r="I708" s="120"/>
      <c r="J708" s="120"/>
      <c r="K708" s="120"/>
      <c r="L708" s="122"/>
      <c r="M708" s="123"/>
      <c r="N708" s="124"/>
      <c r="O708" s="122"/>
      <c r="P708" s="122"/>
      <c r="Q708" s="122"/>
      <c r="R708" s="122"/>
      <c r="S708" s="119"/>
      <c r="T708" s="119"/>
      <c r="U708" s="119"/>
      <c r="V708" s="119"/>
      <c r="W708" s="119"/>
      <c r="X708" s="1"/>
      <c r="BB708" s="2" t="e">
        <v>#N/A</v>
      </c>
    </row>
    <row r="709" spans="1:54" ht="31.4" customHeight="1" x14ac:dyDescent="0.35">
      <c r="A709" s="118"/>
      <c r="B709" s="119"/>
      <c r="C709" s="119"/>
      <c r="D709" s="120"/>
      <c r="E709" s="121" t="str">
        <f>IF($D709="","",WORKDAY($D709,1,$Y$33:$Y$47))</f>
        <v/>
      </c>
      <c r="F709" s="121" t="str">
        <f>IF($D709="","",WORKDAY($D709,10,$Y$33:$Y$47))</f>
        <v/>
      </c>
      <c r="G709" s="121" t="str">
        <f>IF($D709="","",WORKDAY($D709,20,$Y$33:$Y$47))</f>
        <v/>
      </c>
      <c r="H709" s="120" t="str">
        <f t="shared" si="19"/>
        <v/>
      </c>
      <c r="I709" s="120"/>
      <c r="J709" s="120"/>
      <c r="K709" s="120"/>
      <c r="L709" s="122"/>
      <c r="M709" s="123"/>
      <c r="N709" s="124"/>
      <c r="O709" s="122"/>
      <c r="P709" s="122"/>
      <c r="Q709" s="122"/>
      <c r="R709" s="122"/>
      <c r="S709" s="119"/>
      <c r="T709" s="119"/>
      <c r="U709" s="119"/>
      <c r="V709" s="119"/>
      <c r="W709" s="119"/>
      <c r="X709" s="1"/>
      <c r="BB709" s="2" t="e">
        <v>#N/A</v>
      </c>
    </row>
    <row r="710" spans="1:54" ht="31.4" customHeight="1" x14ac:dyDescent="0.35">
      <c r="A710" s="118"/>
      <c r="B710" s="119"/>
      <c r="C710" s="119"/>
      <c r="D710" s="120"/>
      <c r="E710" s="121" t="str">
        <f>IF($D710="","",WORKDAY($D710,1,$Y$33:$Y$47))</f>
        <v/>
      </c>
      <c r="F710" s="121" t="str">
        <f>IF($D710="","",WORKDAY($D710,10,$Y$33:$Y$47))</f>
        <v/>
      </c>
      <c r="G710" s="121" t="str">
        <f>IF($D710="","",WORKDAY($D710,20,$Y$33:$Y$47))</f>
        <v/>
      </c>
      <c r="H710" s="120" t="str">
        <f t="shared" si="19"/>
        <v/>
      </c>
      <c r="I710" s="120"/>
      <c r="J710" s="120"/>
      <c r="K710" s="120"/>
      <c r="L710" s="122"/>
      <c r="M710" s="123"/>
      <c r="N710" s="124"/>
      <c r="O710" s="122"/>
      <c r="P710" s="122"/>
      <c r="Q710" s="122"/>
      <c r="R710" s="122"/>
      <c r="S710" s="119"/>
      <c r="T710" s="119"/>
      <c r="U710" s="119"/>
      <c r="V710" s="119"/>
      <c r="W710" s="119"/>
      <c r="X710" s="1"/>
      <c r="BB710" s="2" t="e">
        <v>#N/A</v>
      </c>
    </row>
    <row r="711" spans="1:54" ht="31.4" customHeight="1" x14ac:dyDescent="0.35">
      <c r="A711" s="118"/>
      <c r="B711" s="119"/>
      <c r="C711" s="119"/>
      <c r="D711" s="120"/>
      <c r="E711" s="121" t="str">
        <f>IF($D711="","",WORKDAY($D711,1,$Y$33:$Y$47))</f>
        <v/>
      </c>
      <c r="F711" s="121" t="str">
        <f>IF($D711="","",WORKDAY($D711,10,$Y$33:$Y$47))</f>
        <v/>
      </c>
      <c r="G711" s="121" t="str">
        <f>IF($D711="","",WORKDAY($D711,20,$Y$33:$Y$47))</f>
        <v/>
      </c>
      <c r="H711" s="120" t="str">
        <f t="shared" si="19"/>
        <v/>
      </c>
      <c r="I711" s="120"/>
      <c r="J711" s="120"/>
      <c r="K711" s="120"/>
      <c r="L711" s="122"/>
      <c r="M711" s="123"/>
      <c r="N711" s="124"/>
      <c r="O711" s="122"/>
      <c r="P711" s="122"/>
      <c r="Q711" s="122"/>
      <c r="R711" s="122"/>
      <c r="S711" s="119"/>
      <c r="T711" s="119"/>
      <c r="U711" s="119"/>
      <c r="V711" s="119"/>
      <c r="W711" s="119"/>
      <c r="X711" s="1"/>
      <c r="BB711" s="2" t="e">
        <v>#N/A</v>
      </c>
    </row>
    <row r="712" spans="1:54" ht="31.4" customHeight="1" x14ac:dyDescent="0.35">
      <c r="A712" s="118"/>
      <c r="B712" s="119"/>
      <c r="C712" s="119"/>
      <c r="D712" s="120"/>
      <c r="E712" s="121" t="str">
        <f>IF($D712="","",WORKDAY($D712,1,$Y$33:$Y$47))</f>
        <v/>
      </c>
      <c r="F712" s="121" t="str">
        <f>IF($D712="","",WORKDAY($D712,10,$Y$33:$Y$47))</f>
        <v/>
      </c>
      <c r="G712" s="121" t="str">
        <f>IF($D712="","",WORKDAY($D712,20,$Y$33:$Y$47))</f>
        <v/>
      </c>
      <c r="H712" s="120" t="str">
        <f t="shared" si="19"/>
        <v/>
      </c>
      <c r="I712" s="120"/>
      <c r="J712" s="120"/>
      <c r="K712" s="120"/>
      <c r="L712" s="122"/>
      <c r="M712" s="123"/>
      <c r="N712" s="124"/>
      <c r="O712" s="122"/>
      <c r="P712" s="122"/>
      <c r="Q712" s="122"/>
      <c r="R712" s="122"/>
      <c r="S712" s="119"/>
      <c r="T712" s="119"/>
      <c r="U712" s="119"/>
      <c r="V712" s="119"/>
      <c r="W712" s="119"/>
      <c r="X712" s="1"/>
      <c r="BB712" s="2" t="e">
        <v>#N/A</v>
      </c>
    </row>
    <row r="713" spans="1:54" ht="31.4" customHeight="1" x14ac:dyDescent="0.35">
      <c r="A713" s="118"/>
      <c r="B713" s="119"/>
      <c r="C713" s="119"/>
      <c r="D713" s="120"/>
      <c r="E713" s="121" t="str">
        <f>IF($D713="","",WORKDAY($D713,1,$Y$33:$Y$47))</f>
        <v/>
      </c>
      <c r="F713" s="121" t="str">
        <f>IF($D713="","",WORKDAY($D713,10,$Y$33:$Y$47))</f>
        <v/>
      </c>
      <c r="G713" s="121" t="str">
        <f>IF($D713="","",WORKDAY($D713,20,$Y$33:$Y$47))</f>
        <v/>
      </c>
      <c r="H713" s="120" t="str">
        <f t="shared" si="19"/>
        <v/>
      </c>
      <c r="I713" s="120"/>
      <c r="J713" s="120"/>
      <c r="K713" s="120"/>
      <c r="L713" s="122"/>
      <c r="M713" s="123"/>
      <c r="N713" s="124"/>
      <c r="O713" s="122"/>
      <c r="P713" s="122"/>
      <c r="Q713" s="122"/>
      <c r="R713" s="122"/>
      <c r="S713" s="119"/>
      <c r="T713" s="119"/>
      <c r="U713" s="119"/>
      <c r="V713" s="119"/>
      <c r="W713" s="133"/>
      <c r="X713" s="1"/>
      <c r="BB713" s="2" t="e">
        <v>#N/A</v>
      </c>
    </row>
    <row r="714" spans="1:54" ht="31.4" customHeight="1" x14ac:dyDescent="0.35">
      <c r="A714" s="118"/>
      <c r="B714" s="119"/>
      <c r="C714" s="119"/>
      <c r="D714" s="120"/>
      <c r="E714" s="121" t="str">
        <f>IF($D714="","",WORKDAY($D714,1,$Y$33:$Y$47))</f>
        <v/>
      </c>
      <c r="F714" s="121" t="str">
        <f>IF($D714="","",WORKDAY($D714,10,$Y$33:$Y$47))</f>
        <v/>
      </c>
      <c r="G714" s="121" t="str">
        <f>IF($D714="","",WORKDAY($D714,20,$Y$33:$Y$47))</f>
        <v/>
      </c>
      <c r="H714" s="120" t="str">
        <f t="shared" si="19"/>
        <v/>
      </c>
      <c r="I714" s="120"/>
      <c r="J714" s="120"/>
      <c r="K714" s="120"/>
      <c r="L714" s="122"/>
      <c r="M714" s="123"/>
      <c r="N714" s="124"/>
      <c r="O714" s="122"/>
      <c r="P714" s="122"/>
      <c r="Q714" s="122"/>
      <c r="R714" s="122"/>
      <c r="S714" s="119"/>
      <c r="T714" s="119"/>
      <c r="U714" s="119"/>
      <c r="V714" s="119"/>
      <c r="W714" s="119"/>
      <c r="X714" s="1"/>
      <c r="BB714" s="2" t="e">
        <v>#N/A</v>
      </c>
    </row>
    <row r="715" spans="1:54" ht="31.4" customHeight="1" x14ac:dyDescent="0.35">
      <c r="A715" s="118"/>
      <c r="B715" s="119"/>
      <c r="C715" s="119"/>
      <c r="D715" s="120"/>
      <c r="E715" s="121" t="str">
        <f>IF($D715="","",WORKDAY($D715,1,$Y$33:$Y$47))</f>
        <v/>
      </c>
      <c r="F715" s="121" t="str">
        <f>IF($D715="","",WORKDAY($D715,10,$Y$33:$Y$47))</f>
        <v/>
      </c>
      <c r="G715" s="121" t="str">
        <f>IF($D715="","",WORKDAY($D715,20,$Y$33:$Y$47))</f>
        <v/>
      </c>
      <c r="H715" s="120" t="str">
        <f t="shared" si="19"/>
        <v/>
      </c>
      <c r="I715" s="120"/>
      <c r="J715" s="120"/>
      <c r="K715" s="120"/>
      <c r="L715" s="122"/>
      <c r="M715" s="123"/>
      <c r="N715" s="124"/>
      <c r="O715" s="122"/>
      <c r="P715" s="122"/>
      <c r="Q715" s="122"/>
      <c r="R715" s="122"/>
      <c r="S715" s="119"/>
      <c r="T715" s="119"/>
      <c r="U715" s="119"/>
      <c r="V715" s="119"/>
      <c r="W715" s="119"/>
      <c r="X715" s="1"/>
      <c r="BB715" s="2" t="e">
        <v>#N/A</v>
      </c>
    </row>
    <row r="716" spans="1:54" ht="31.4" customHeight="1" x14ac:dyDescent="0.35">
      <c r="A716" s="118"/>
      <c r="B716" s="119"/>
      <c r="C716" s="119"/>
      <c r="D716" s="120"/>
      <c r="E716" s="121" t="str">
        <f>IF($D716="","",WORKDAY($D716,1,$Y$33:$Y$47))</f>
        <v/>
      </c>
      <c r="F716" s="121" t="str">
        <f>IF($D716="","",WORKDAY($D716,10,$Y$33:$Y$47))</f>
        <v/>
      </c>
      <c r="G716" s="121" t="str">
        <f>IF($D716="","",WORKDAY($D716,20,$Y$33:$Y$47))</f>
        <v/>
      </c>
      <c r="H716" s="120" t="str">
        <f t="shared" si="19"/>
        <v/>
      </c>
      <c r="I716" s="120"/>
      <c r="J716" s="120"/>
      <c r="K716" s="120"/>
      <c r="L716" s="122"/>
      <c r="M716" s="123"/>
      <c r="N716" s="124"/>
      <c r="O716" s="122"/>
      <c r="P716" s="122"/>
      <c r="Q716" s="122"/>
      <c r="R716" s="122"/>
      <c r="S716" s="119"/>
      <c r="T716" s="119"/>
      <c r="U716" s="119"/>
      <c r="V716" s="119"/>
      <c r="W716" s="119"/>
      <c r="X716" s="1"/>
      <c r="BB716" s="2" t="e">
        <v>#N/A</v>
      </c>
    </row>
    <row r="717" spans="1:54" ht="31.4" customHeight="1" x14ac:dyDescent="0.35">
      <c r="A717" s="118"/>
      <c r="B717" s="119"/>
      <c r="C717" s="119"/>
      <c r="D717" s="120"/>
      <c r="E717" s="121" t="str">
        <f>IF($D717="","",WORKDAY($D717,1,$Y$33:$Y$47))</f>
        <v/>
      </c>
      <c r="F717" s="121" t="str">
        <f>IF($D717="","",WORKDAY($D717,10,$Y$33:$Y$47))</f>
        <v/>
      </c>
      <c r="G717" s="121" t="str">
        <f>IF($D717="","",WORKDAY($D717,20,$Y$33:$Y$47))</f>
        <v/>
      </c>
      <c r="H717" s="120" t="str">
        <f t="shared" si="19"/>
        <v/>
      </c>
      <c r="I717" s="120"/>
      <c r="J717" s="120"/>
      <c r="K717" s="120"/>
      <c r="L717" s="122"/>
      <c r="M717" s="123"/>
      <c r="N717" s="124"/>
      <c r="O717" s="122"/>
      <c r="P717" s="122"/>
      <c r="Q717" s="122"/>
      <c r="R717" s="122"/>
      <c r="S717" s="119"/>
      <c r="T717" s="119"/>
      <c r="U717" s="119"/>
      <c r="V717" s="119"/>
      <c r="W717" s="119"/>
      <c r="X717" s="1"/>
      <c r="BB717" s="2" t="e">
        <v>#N/A</v>
      </c>
    </row>
    <row r="718" spans="1:54" ht="31.4" customHeight="1" x14ac:dyDescent="0.35">
      <c r="A718" s="118"/>
      <c r="B718" s="119"/>
      <c r="C718" s="119"/>
      <c r="D718" s="120"/>
      <c r="E718" s="121" t="str">
        <f>IF($D718="","",WORKDAY($D718,1,$Y$33:$Y$47))</f>
        <v/>
      </c>
      <c r="F718" s="121" t="str">
        <f>IF($D718="","",WORKDAY($D718,10,$Y$33:$Y$47))</f>
        <v/>
      </c>
      <c r="G718" s="121" t="str">
        <f>IF($D718="","",WORKDAY($D718,20,$Y$33:$Y$47))</f>
        <v/>
      </c>
      <c r="H718" s="120" t="str">
        <f t="shared" si="19"/>
        <v/>
      </c>
      <c r="I718" s="120"/>
      <c r="J718" s="120"/>
      <c r="K718" s="120"/>
      <c r="L718" s="122"/>
      <c r="M718" s="123"/>
      <c r="N718" s="124"/>
      <c r="O718" s="122"/>
      <c r="P718" s="122"/>
      <c r="Q718" s="122"/>
      <c r="R718" s="122"/>
      <c r="S718" s="119"/>
      <c r="T718" s="119"/>
      <c r="U718" s="119"/>
      <c r="V718" s="119"/>
      <c r="W718" s="119"/>
      <c r="X718" s="1"/>
      <c r="BB718" s="2" t="e">
        <v>#N/A</v>
      </c>
    </row>
    <row r="719" spans="1:54" ht="31.4" customHeight="1" x14ac:dyDescent="0.35">
      <c r="A719" s="118"/>
      <c r="B719" s="119"/>
      <c r="C719" s="119"/>
      <c r="D719" s="120"/>
      <c r="E719" s="121" t="str">
        <f>IF($D719="","",WORKDAY($D719,1,$Y$33:$Y$47))</f>
        <v/>
      </c>
      <c r="F719" s="121" t="str">
        <f>IF($D719="","",WORKDAY($D719,10,$Y$33:$Y$47))</f>
        <v/>
      </c>
      <c r="G719" s="121" t="str">
        <f>IF($D719="","",WORKDAY($D719,20,$Y$33:$Y$47))</f>
        <v/>
      </c>
      <c r="H719" s="120" t="str">
        <f t="shared" si="19"/>
        <v/>
      </c>
      <c r="I719" s="120"/>
      <c r="J719" s="120"/>
      <c r="K719" s="120"/>
      <c r="L719" s="122"/>
      <c r="M719" s="123"/>
      <c r="N719" s="124"/>
      <c r="O719" s="122"/>
      <c r="P719" s="122"/>
      <c r="Q719" s="122"/>
      <c r="R719" s="122"/>
      <c r="S719" s="119"/>
      <c r="T719" s="119"/>
      <c r="U719" s="119"/>
      <c r="V719" s="119"/>
      <c r="W719" s="119"/>
      <c r="X719" s="1"/>
      <c r="BB719" s="2" t="e">
        <v>#N/A</v>
      </c>
    </row>
    <row r="720" spans="1:54" ht="31.4" customHeight="1" x14ac:dyDescent="0.35">
      <c r="A720" s="118"/>
      <c r="B720" s="119"/>
      <c r="C720" s="119"/>
      <c r="D720" s="120"/>
      <c r="E720" s="121" t="str">
        <f>IF($D720="","",WORKDAY($D720,1,$Y$33:$Y$47))</f>
        <v/>
      </c>
      <c r="F720" s="121" t="str">
        <f>IF($D720="","",WORKDAY($D720,10,$Y$33:$Y$47))</f>
        <v/>
      </c>
      <c r="G720" s="121" t="str">
        <f>IF($D720="","",WORKDAY($D720,20,$Y$33:$Y$47))</f>
        <v/>
      </c>
      <c r="H720" s="120" t="str">
        <f t="shared" si="19"/>
        <v/>
      </c>
      <c r="I720" s="120"/>
      <c r="J720" s="120"/>
      <c r="K720" s="120"/>
      <c r="L720" s="122"/>
      <c r="M720" s="123"/>
      <c r="N720" s="124"/>
      <c r="O720" s="122"/>
      <c r="P720" s="122"/>
      <c r="Q720" s="122"/>
      <c r="R720" s="122"/>
      <c r="S720" s="119"/>
      <c r="T720" s="119"/>
      <c r="U720" s="119"/>
      <c r="V720" s="119"/>
      <c r="W720" s="119"/>
      <c r="X720" s="1"/>
      <c r="BB720" s="2" t="e">
        <v>#N/A</v>
      </c>
    </row>
    <row r="721" spans="1:54" ht="31.4" customHeight="1" x14ac:dyDescent="0.35">
      <c r="A721" s="118"/>
      <c r="B721" s="119"/>
      <c r="C721" s="119"/>
      <c r="D721" s="120"/>
      <c r="E721" s="121" t="str">
        <f>IF($D721="","",WORKDAY($D721,1,$Y$33:$Y$47))</f>
        <v/>
      </c>
      <c r="F721" s="121" t="str">
        <f>IF($D721="","",WORKDAY($D721,10,$Y$33:$Y$47))</f>
        <v/>
      </c>
      <c r="G721" s="121" t="str">
        <f>IF($D721="","",WORKDAY($D721,20,$Y$33:$Y$47))</f>
        <v/>
      </c>
      <c r="H721" s="120" t="str">
        <f t="shared" si="19"/>
        <v/>
      </c>
      <c r="I721" s="120"/>
      <c r="J721" s="120"/>
      <c r="K721" s="120"/>
      <c r="L721" s="122"/>
      <c r="M721" s="123"/>
      <c r="N721" s="124"/>
      <c r="O721" s="122"/>
      <c r="P721" s="122"/>
      <c r="Q721" s="122"/>
      <c r="R721" s="122"/>
      <c r="S721" s="119"/>
      <c r="T721" s="119"/>
      <c r="U721" s="119"/>
      <c r="V721" s="119"/>
      <c r="W721" s="119"/>
      <c r="X721" s="1"/>
      <c r="BB721" s="2" t="e">
        <v>#N/A</v>
      </c>
    </row>
    <row r="722" spans="1:54" ht="31.4" customHeight="1" x14ac:dyDescent="0.35">
      <c r="A722" s="118"/>
      <c r="B722" s="119"/>
      <c r="C722" s="119"/>
      <c r="D722" s="120"/>
      <c r="E722" s="121" t="str">
        <f>IF($D722="","",WORKDAY($D722,1,$Y$33:$Y$47))</f>
        <v/>
      </c>
      <c r="F722" s="121" t="str">
        <f>IF($D722="","",WORKDAY($D722,10,$Y$33:$Y$47))</f>
        <v/>
      </c>
      <c r="G722" s="121" t="str">
        <f>IF($D722="","",WORKDAY($D722,20,$Y$33:$Y$47))</f>
        <v/>
      </c>
      <c r="H722" s="120" t="str">
        <f t="shared" si="19"/>
        <v/>
      </c>
      <c r="I722" s="120"/>
      <c r="J722" s="120"/>
      <c r="K722" s="120"/>
      <c r="L722" s="122"/>
      <c r="M722" s="123"/>
      <c r="N722" s="124"/>
      <c r="O722" s="122"/>
      <c r="P722" s="122"/>
      <c r="Q722" s="122"/>
      <c r="R722" s="122"/>
      <c r="S722" s="119"/>
      <c r="T722" s="119"/>
      <c r="U722" s="119"/>
      <c r="V722" s="119"/>
      <c r="W722" s="119"/>
      <c r="X722" s="1"/>
      <c r="BB722" s="2" t="e">
        <v>#N/A</v>
      </c>
    </row>
    <row r="723" spans="1:54" ht="31.4" customHeight="1" x14ac:dyDescent="0.35">
      <c r="A723" s="118"/>
      <c r="B723" s="119"/>
      <c r="C723" s="119"/>
      <c r="D723" s="120"/>
      <c r="E723" s="121" t="str">
        <f>IF($D723="","",WORKDAY($D723,1,$Y$33:$Y$47))</f>
        <v/>
      </c>
      <c r="F723" s="121" t="str">
        <f>IF($D723="","",WORKDAY($D723,10,$Y$33:$Y$47))</f>
        <v/>
      </c>
      <c r="G723" s="121" t="str">
        <f>IF($D723="","",WORKDAY($D723,20,$Y$33:$Y$47))</f>
        <v/>
      </c>
      <c r="H723" s="120" t="str">
        <f t="shared" si="19"/>
        <v/>
      </c>
      <c r="I723" s="120"/>
      <c r="J723" s="120"/>
      <c r="K723" s="120"/>
      <c r="L723" s="122"/>
      <c r="M723" s="123"/>
      <c r="N723" s="124"/>
      <c r="O723" s="122"/>
      <c r="P723" s="122"/>
      <c r="Q723" s="122"/>
      <c r="R723" s="122"/>
      <c r="S723" s="119"/>
      <c r="T723" s="119"/>
      <c r="U723" s="119"/>
      <c r="V723" s="119"/>
      <c r="W723" s="119"/>
      <c r="X723" s="1"/>
      <c r="BB723" s="2" t="e">
        <v>#N/A</v>
      </c>
    </row>
    <row r="724" spans="1:54" ht="31.4" customHeight="1" x14ac:dyDescent="0.35">
      <c r="A724" s="118"/>
      <c r="B724" s="119"/>
      <c r="C724" s="119"/>
      <c r="D724" s="120"/>
      <c r="E724" s="121" t="str">
        <f>IF($D724="","",WORKDAY($D724,1,$Y$33:$Y$47))</f>
        <v/>
      </c>
      <c r="F724" s="121" t="str">
        <f>IF($D724="","",WORKDAY($D724,10,$Y$33:$Y$47))</f>
        <v/>
      </c>
      <c r="G724" s="121" t="str">
        <f>IF($D724="","",WORKDAY($D724,20,$Y$33:$Y$47))</f>
        <v/>
      </c>
      <c r="H724" s="120" t="str">
        <f t="shared" si="19"/>
        <v/>
      </c>
      <c r="I724" s="120"/>
      <c r="J724" s="120"/>
      <c r="K724" s="120"/>
      <c r="L724" s="122"/>
      <c r="M724" s="123"/>
      <c r="N724" s="124"/>
      <c r="O724" s="122"/>
      <c r="P724" s="122"/>
      <c r="Q724" s="122"/>
      <c r="R724" s="122"/>
      <c r="S724" s="119"/>
      <c r="T724" s="119"/>
      <c r="U724" s="119"/>
      <c r="V724" s="119"/>
      <c r="W724" s="119"/>
      <c r="X724" s="1"/>
      <c r="BB724" s="2" t="e">
        <v>#N/A</v>
      </c>
    </row>
    <row r="725" spans="1:54" ht="31.4" customHeight="1" x14ac:dyDescent="0.35">
      <c r="A725" s="118"/>
      <c r="B725" s="119"/>
      <c r="C725" s="119"/>
      <c r="D725" s="120"/>
      <c r="E725" s="121" t="str">
        <f>IF($D725="","",WORKDAY($D725,1,$Y$33:$Y$47))</f>
        <v/>
      </c>
      <c r="F725" s="121" t="str">
        <f>IF($D725="","",WORKDAY($D725,10,$Y$33:$Y$47))</f>
        <v/>
      </c>
      <c r="G725" s="121" t="str">
        <f>IF($D725="","",WORKDAY($D725,20,$Y$33:$Y$47))</f>
        <v/>
      </c>
      <c r="H725" s="120" t="str">
        <f t="shared" si="19"/>
        <v/>
      </c>
      <c r="I725" s="120"/>
      <c r="J725" s="120"/>
      <c r="K725" s="120"/>
      <c r="L725" s="122"/>
      <c r="M725" s="123"/>
      <c r="N725" s="124"/>
      <c r="O725" s="122"/>
      <c r="P725" s="122"/>
      <c r="Q725" s="122"/>
      <c r="R725" s="122"/>
      <c r="S725" s="119"/>
      <c r="T725" s="119"/>
      <c r="U725" s="119"/>
      <c r="V725" s="119"/>
      <c r="W725" s="119"/>
      <c r="X725" s="1"/>
      <c r="BB725" s="2" t="e">
        <v>#N/A</v>
      </c>
    </row>
    <row r="726" spans="1:54" ht="31.4" customHeight="1" x14ac:dyDescent="0.35">
      <c r="A726" s="118"/>
      <c r="B726" s="119"/>
      <c r="C726" s="119"/>
      <c r="D726" s="120"/>
      <c r="E726" s="121" t="str">
        <f>IF($D726="","",WORKDAY($D726,1,$Y$33:$Y$47))</f>
        <v/>
      </c>
      <c r="F726" s="121" t="str">
        <f>IF($D726="","",WORKDAY($D726,10,$Y$33:$Y$47))</f>
        <v/>
      </c>
      <c r="G726" s="121" t="str">
        <f>IF($D726="","",WORKDAY($D726,20,$Y$33:$Y$47))</f>
        <v/>
      </c>
      <c r="H726" s="120" t="str">
        <f t="shared" si="19"/>
        <v/>
      </c>
      <c r="I726" s="120"/>
      <c r="J726" s="120"/>
      <c r="K726" s="120"/>
      <c r="L726" s="122"/>
      <c r="M726" s="123"/>
      <c r="N726" s="124"/>
      <c r="O726" s="122"/>
      <c r="P726" s="122"/>
      <c r="Q726" s="122"/>
      <c r="R726" s="122"/>
      <c r="S726" s="119"/>
      <c r="T726" s="119"/>
      <c r="U726" s="119"/>
      <c r="V726" s="119"/>
      <c r="W726" s="119"/>
      <c r="X726" s="1"/>
      <c r="BB726" s="2" t="e">
        <v>#N/A</v>
      </c>
    </row>
    <row r="727" spans="1:54" ht="31.4" customHeight="1" x14ac:dyDescent="0.35">
      <c r="A727" s="118"/>
      <c r="B727" s="119"/>
      <c r="C727" s="119"/>
      <c r="D727" s="120"/>
      <c r="E727" s="121" t="str">
        <f>IF($D727="","",WORKDAY($D727,1,$Y$33:$Y$47))</f>
        <v/>
      </c>
      <c r="F727" s="121" t="str">
        <f>IF($D727="","",WORKDAY($D727,10,$Y$33:$Y$47))</f>
        <v/>
      </c>
      <c r="G727" s="121" t="str">
        <f>IF($D727="","",WORKDAY($D727,20,$Y$33:$Y$47))</f>
        <v/>
      </c>
      <c r="H727" s="120" t="str">
        <f t="shared" si="19"/>
        <v/>
      </c>
      <c r="I727" s="120"/>
      <c r="J727" s="120"/>
      <c r="K727" s="120"/>
      <c r="L727" s="122"/>
      <c r="M727" s="123"/>
      <c r="N727" s="124"/>
      <c r="O727" s="122"/>
      <c r="P727" s="122"/>
      <c r="Q727" s="122"/>
      <c r="R727" s="122"/>
      <c r="S727" s="119"/>
      <c r="T727" s="119"/>
      <c r="U727" s="119"/>
      <c r="V727" s="119"/>
      <c r="W727" s="119"/>
      <c r="X727" s="1"/>
      <c r="BB727" s="2" t="e">
        <v>#N/A</v>
      </c>
    </row>
    <row r="728" spans="1:54" ht="31.4" customHeight="1" x14ac:dyDescent="0.35">
      <c r="A728" s="118"/>
      <c r="B728" s="119"/>
      <c r="C728" s="119"/>
      <c r="D728" s="120"/>
      <c r="E728" s="121" t="str">
        <f>IF($D728="","",WORKDAY($D728,1,$Y$33:$Y$47))</f>
        <v/>
      </c>
      <c r="F728" s="121" t="str">
        <f>IF($D728="","",WORKDAY($D728,10,$Y$33:$Y$47))</f>
        <v/>
      </c>
      <c r="G728" s="121" t="str">
        <f>IF($D728="","",WORKDAY($D728,20,$Y$33:$Y$47))</f>
        <v/>
      </c>
      <c r="H728" s="120" t="str">
        <f t="shared" si="19"/>
        <v/>
      </c>
      <c r="I728" s="120"/>
      <c r="J728" s="120"/>
      <c r="K728" s="120"/>
      <c r="L728" s="122"/>
      <c r="M728" s="123"/>
      <c r="N728" s="124"/>
      <c r="O728" s="122"/>
      <c r="P728" s="122"/>
      <c r="Q728" s="122"/>
      <c r="R728" s="122"/>
      <c r="S728" s="119"/>
      <c r="T728" s="119"/>
      <c r="U728" s="119"/>
      <c r="V728" s="119"/>
      <c r="W728" s="119"/>
      <c r="X728" s="1"/>
      <c r="BB728" s="2" t="e">
        <v>#N/A</v>
      </c>
    </row>
    <row r="729" spans="1:54" ht="31.4" customHeight="1" x14ac:dyDescent="0.35">
      <c r="A729" s="118"/>
      <c r="B729" s="119"/>
      <c r="C729" s="119"/>
      <c r="D729" s="120"/>
      <c r="E729" s="121" t="str">
        <f>IF($D729="","",WORKDAY($D729,1,$Y$33:$Y$47))</f>
        <v/>
      </c>
      <c r="F729" s="121" t="str">
        <f>IF($D729="","",WORKDAY($D729,10,$Y$33:$Y$47))</f>
        <v/>
      </c>
      <c r="G729" s="121" t="str">
        <f>IF($D729="","",WORKDAY($D729,20,$Y$33:$Y$47))</f>
        <v/>
      </c>
      <c r="H729" s="120" t="str">
        <f t="shared" si="19"/>
        <v/>
      </c>
      <c r="I729" s="120"/>
      <c r="J729" s="120"/>
      <c r="K729" s="120"/>
      <c r="L729" s="122"/>
      <c r="M729" s="123"/>
      <c r="N729" s="124"/>
      <c r="O729" s="122"/>
      <c r="P729" s="122"/>
      <c r="Q729" s="122"/>
      <c r="R729" s="122"/>
      <c r="S729" s="119"/>
      <c r="T729" s="119"/>
      <c r="U729" s="119"/>
      <c r="V729" s="119"/>
      <c r="W729" s="119"/>
      <c r="X729" s="1"/>
      <c r="BB729" s="2" t="e">
        <v>#N/A</v>
      </c>
    </row>
    <row r="730" spans="1:54" ht="31.4" customHeight="1" x14ac:dyDescent="0.35">
      <c r="A730" s="118"/>
      <c r="B730" s="119"/>
      <c r="C730" s="119"/>
      <c r="D730" s="120"/>
      <c r="E730" s="121" t="str">
        <f>IF($D730="","",WORKDAY($D730,1,$Y$33:$Y$47))</f>
        <v/>
      </c>
      <c r="F730" s="121" t="str">
        <f>IF($D730="","",WORKDAY($D730,10,$Y$33:$Y$47))</f>
        <v/>
      </c>
      <c r="G730" s="121" t="str">
        <f>IF($D730="","",WORKDAY($D730,20,$Y$33:$Y$47))</f>
        <v/>
      </c>
      <c r="H730" s="120" t="str">
        <f t="shared" si="19"/>
        <v/>
      </c>
      <c r="I730" s="120"/>
      <c r="J730" s="120"/>
      <c r="K730" s="120"/>
      <c r="L730" s="122"/>
      <c r="M730" s="123"/>
      <c r="N730" s="124"/>
      <c r="O730" s="122"/>
      <c r="P730" s="122"/>
      <c r="Q730" s="122"/>
      <c r="R730" s="122"/>
      <c r="S730" s="119"/>
      <c r="T730" s="119"/>
      <c r="U730" s="119"/>
      <c r="V730" s="119"/>
      <c r="W730" s="119"/>
      <c r="X730" s="1"/>
      <c r="BB730" s="2" t="e">
        <v>#N/A</v>
      </c>
    </row>
    <row r="731" spans="1:54" ht="31.4" customHeight="1" x14ac:dyDescent="0.35">
      <c r="A731" s="118"/>
      <c r="B731" s="119"/>
      <c r="C731" s="119"/>
      <c r="D731" s="120"/>
      <c r="E731" s="121" t="str">
        <f>IF($D731="","",WORKDAY($D731,1,$Y$33:$Y$47))</f>
        <v/>
      </c>
      <c r="F731" s="121" t="str">
        <f>IF($D731="","",WORKDAY($D731,10,$Y$33:$Y$47))</f>
        <v/>
      </c>
      <c r="G731" s="121" t="str">
        <f>IF($D731="","",WORKDAY($D731,20,$Y$33:$Y$47))</f>
        <v/>
      </c>
      <c r="H731" s="120" t="str">
        <f t="shared" si="19"/>
        <v/>
      </c>
      <c r="I731" s="120"/>
      <c r="J731" s="120"/>
      <c r="K731" s="120"/>
      <c r="L731" s="122"/>
      <c r="M731" s="123"/>
      <c r="N731" s="124"/>
      <c r="O731" s="122"/>
      <c r="P731" s="122"/>
      <c r="Q731" s="122"/>
      <c r="R731" s="122"/>
      <c r="S731" s="119"/>
      <c r="T731" s="119"/>
      <c r="U731" s="119"/>
      <c r="V731" s="119"/>
      <c r="W731" s="119"/>
      <c r="X731" s="1"/>
      <c r="BB731" s="2" t="e">
        <v>#N/A</v>
      </c>
    </row>
    <row r="732" spans="1:54" ht="31.4" customHeight="1" x14ac:dyDescent="0.35">
      <c r="A732" s="118"/>
      <c r="B732" s="119"/>
      <c r="C732" s="119"/>
      <c r="D732" s="120"/>
      <c r="E732" s="121" t="str">
        <f>IF($D732="","",WORKDAY($D732,1,$Y$33:$Y$47))</f>
        <v/>
      </c>
      <c r="F732" s="121" t="str">
        <f>IF($D732="","",WORKDAY($D732,10,$Y$33:$Y$47))</f>
        <v/>
      </c>
      <c r="G732" s="121" t="str">
        <f>IF($D732="","",WORKDAY($D732,20,$Y$33:$Y$47))</f>
        <v/>
      </c>
      <c r="H732" s="120" t="str">
        <f t="shared" si="19"/>
        <v/>
      </c>
      <c r="I732" s="120"/>
      <c r="J732" s="120"/>
      <c r="K732" s="120"/>
      <c r="L732" s="122"/>
      <c r="M732" s="123"/>
      <c r="N732" s="124"/>
      <c r="O732" s="122"/>
      <c r="P732" s="122"/>
      <c r="Q732" s="122"/>
      <c r="R732" s="122"/>
      <c r="S732" s="119"/>
      <c r="T732" s="119"/>
      <c r="U732" s="119"/>
      <c r="V732" s="119"/>
      <c r="W732" s="119"/>
      <c r="X732" s="1"/>
      <c r="BB732" s="2" t="e">
        <v>#N/A</v>
      </c>
    </row>
    <row r="733" spans="1:54" ht="31.4" customHeight="1" x14ac:dyDescent="0.35">
      <c r="A733" s="118"/>
      <c r="B733" s="119"/>
      <c r="C733" s="119"/>
      <c r="D733" s="120"/>
      <c r="E733" s="121" t="str">
        <f>IF($D733="","",WORKDAY($D733,1,$Y$33:$Y$47))</f>
        <v/>
      </c>
      <c r="F733" s="121" t="str">
        <f>IF($D733="","",WORKDAY($D733,10,$Y$33:$Y$47))</f>
        <v/>
      </c>
      <c r="G733" s="121" t="str">
        <f>IF($D733="","",WORKDAY($D733,20,$Y$33:$Y$47))</f>
        <v/>
      </c>
      <c r="H733" s="120" t="str">
        <f t="shared" si="19"/>
        <v/>
      </c>
      <c r="I733" s="120"/>
      <c r="J733" s="120"/>
      <c r="K733" s="120"/>
      <c r="L733" s="122"/>
      <c r="M733" s="123"/>
      <c r="N733" s="124"/>
      <c r="O733" s="122"/>
      <c r="P733" s="122"/>
      <c r="Q733" s="122"/>
      <c r="R733" s="122"/>
      <c r="S733" s="119"/>
      <c r="T733" s="119"/>
      <c r="U733" s="119"/>
      <c r="V733" s="119"/>
      <c r="W733" s="119"/>
      <c r="X733" s="1"/>
      <c r="BB733" s="2" t="e">
        <v>#N/A</v>
      </c>
    </row>
    <row r="734" spans="1:54" ht="31.4" customHeight="1" x14ac:dyDescent="0.35">
      <c r="A734" s="118"/>
      <c r="B734" s="119"/>
      <c r="C734" s="119"/>
      <c r="D734" s="120"/>
      <c r="E734" s="121" t="str">
        <f>IF($D734="","",WORKDAY($D734,1,$Y$33:$Y$47))</f>
        <v/>
      </c>
      <c r="F734" s="121" t="str">
        <f>IF($D734="","",WORKDAY($D734,10,$Y$33:$Y$47))</f>
        <v/>
      </c>
      <c r="G734" s="121" t="str">
        <f>IF($D734="","",WORKDAY($D734,20,$Y$33:$Y$47))</f>
        <v/>
      </c>
      <c r="H734" s="120" t="str">
        <f t="shared" si="19"/>
        <v/>
      </c>
      <c r="I734" s="120"/>
      <c r="J734" s="120"/>
      <c r="K734" s="120"/>
      <c r="L734" s="122"/>
      <c r="M734" s="123"/>
      <c r="N734" s="124"/>
      <c r="O734" s="122"/>
      <c r="P734" s="122"/>
      <c r="Q734" s="122"/>
      <c r="R734" s="122"/>
      <c r="S734" s="119"/>
      <c r="T734" s="119"/>
      <c r="U734" s="119"/>
      <c r="V734" s="119"/>
      <c r="W734" s="119"/>
      <c r="X734" s="1"/>
      <c r="BB734" s="2" t="e">
        <v>#N/A</v>
      </c>
    </row>
    <row r="735" spans="1:54" ht="31.4" customHeight="1" x14ac:dyDescent="0.35">
      <c r="A735" s="118"/>
      <c r="B735" s="119"/>
      <c r="C735" s="119"/>
      <c r="D735" s="120"/>
      <c r="E735" s="121" t="str">
        <f>IF($D735="","",WORKDAY($D735,1,$Y$33:$Y$47))</f>
        <v/>
      </c>
      <c r="F735" s="121" t="str">
        <f>IF($D735="","",WORKDAY($D735,10,$Y$33:$Y$47))</f>
        <v/>
      </c>
      <c r="G735" s="121" t="str">
        <f>IF($D735="","",WORKDAY($D735,20,$Y$33:$Y$47))</f>
        <v/>
      </c>
      <c r="H735" s="120" t="str">
        <f t="shared" si="19"/>
        <v/>
      </c>
      <c r="I735" s="120"/>
      <c r="J735" s="120"/>
      <c r="K735" s="120"/>
      <c r="L735" s="122"/>
      <c r="M735" s="123"/>
      <c r="N735" s="124"/>
      <c r="O735" s="122"/>
      <c r="P735" s="122"/>
      <c r="Q735" s="122"/>
      <c r="R735" s="122"/>
      <c r="S735" s="119"/>
      <c r="T735" s="119"/>
      <c r="U735" s="119"/>
      <c r="V735" s="119"/>
      <c r="W735" s="119"/>
      <c r="X735" s="1"/>
      <c r="BB735" s="2" t="e">
        <v>#N/A</v>
      </c>
    </row>
    <row r="736" spans="1:54" ht="31.4" customHeight="1" x14ac:dyDescent="0.35">
      <c r="A736" s="118"/>
      <c r="B736" s="119"/>
      <c r="C736" s="119"/>
      <c r="D736" s="120"/>
      <c r="E736" s="121" t="str">
        <f>IF($D736="","",WORKDAY($D736,1,$Y$33:$Y$47))</f>
        <v/>
      </c>
      <c r="F736" s="121" t="str">
        <f>IF($D736="","",WORKDAY($D736,10,$Y$33:$Y$47))</f>
        <v/>
      </c>
      <c r="G736" s="121" t="str">
        <f>IF($D736="","",WORKDAY($D736,20,$Y$33:$Y$47))</f>
        <v/>
      </c>
      <c r="H736" s="120" t="str">
        <f t="shared" si="19"/>
        <v/>
      </c>
      <c r="I736" s="120"/>
      <c r="J736" s="120"/>
      <c r="K736" s="120"/>
      <c r="L736" s="122"/>
      <c r="M736" s="123"/>
      <c r="N736" s="124"/>
      <c r="O736" s="122"/>
      <c r="P736" s="122"/>
      <c r="Q736" s="122"/>
      <c r="R736" s="122"/>
      <c r="S736" s="119"/>
      <c r="T736" s="119"/>
      <c r="U736" s="119"/>
      <c r="V736" s="119"/>
      <c r="W736" s="119"/>
      <c r="X736" s="1"/>
      <c r="BB736" s="2" t="e">
        <v>#N/A</v>
      </c>
    </row>
    <row r="737" spans="1:54" ht="31.4" customHeight="1" x14ac:dyDescent="0.35">
      <c r="A737" s="118"/>
      <c r="B737" s="119"/>
      <c r="C737" s="119"/>
      <c r="D737" s="120"/>
      <c r="E737" s="121" t="str">
        <f>IF($D737="","",WORKDAY($D737,1,$Y$33:$Y$47))</f>
        <v/>
      </c>
      <c r="F737" s="121" t="str">
        <f>IF($D737="","",WORKDAY($D737,10,$Y$33:$Y$47))</f>
        <v/>
      </c>
      <c r="G737" s="121" t="str">
        <f>IF($D737="","",WORKDAY($D737,20,$Y$33:$Y$47))</f>
        <v/>
      </c>
      <c r="H737" s="120" t="str">
        <f t="shared" si="19"/>
        <v/>
      </c>
      <c r="I737" s="120"/>
      <c r="J737" s="120"/>
      <c r="K737" s="120"/>
      <c r="L737" s="122"/>
      <c r="M737" s="123"/>
      <c r="N737" s="124"/>
      <c r="O737" s="122"/>
      <c r="P737" s="122"/>
      <c r="Q737" s="122"/>
      <c r="R737" s="122"/>
      <c r="S737" s="119"/>
      <c r="T737" s="119"/>
      <c r="U737" s="119"/>
      <c r="V737" s="119"/>
      <c r="W737" s="119"/>
      <c r="X737" s="1"/>
      <c r="BB737" s="2" t="e">
        <v>#N/A</v>
      </c>
    </row>
    <row r="738" spans="1:54" ht="31.4" customHeight="1" x14ac:dyDescent="0.35">
      <c r="A738" s="118"/>
      <c r="B738" s="119"/>
      <c r="C738" s="119"/>
      <c r="D738" s="120"/>
      <c r="E738" s="121" t="str">
        <f>IF($D738="","",WORKDAY($D738,1,$Y$33:$Y$47))</f>
        <v/>
      </c>
      <c r="F738" s="121" t="str">
        <f>IF($D738="","",WORKDAY($D738,10,$Y$33:$Y$47))</f>
        <v/>
      </c>
      <c r="G738" s="121" t="str">
        <f>IF($D738="","",WORKDAY($D738,20,$Y$33:$Y$47))</f>
        <v/>
      </c>
      <c r="H738" s="120" t="str">
        <f t="shared" si="19"/>
        <v/>
      </c>
      <c r="I738" s="120"/>
      <c r="J738" s="120"/>
      <c r="K738" s="120"/>
      <c r="L738" s="122"/>
      <c r="M738" s="123"/>
      <c r="N738" s="124"/>
      <c r="O738" s="122"/>
      <c r="P738" s="122"/>
      <c r="Q738" s="122"/>
      <c r="R738" s="122"/>
      <c r="S738" s="119"/>
      <c r="T738" s="119"/>
      <c r="U738" s="119"/>
      <c r="V738" s="119"/>
      <c r="W738" s="119"/>
      <c r="X738" s="1"/>
      <c r="BB738" s="2" t="e">
        <v>#N/A</v>
      </c>
    </row>
    <row r="739" spans="1:54" ht="31.4" customHeight="1" x14ac:dyDescent="0.35">
      <c r="A739" s="118"/>
      <c r="B739" s="119"/>
      <c r="C739" s="119"/>
      <c r="D739" s="120"/>
      <c r="E739" s="121" t="str">
        <f>IF($D739="","",WORKDAY($D739,1,$Y$33:$Y$47))</f>
        <v/>
      </c>
      <c r="F739" s="121" t="str">
        <f>IF($D739="","",WORKDAY($D739,10,$Y$33:$Y$47))</f>
        <v/>
      </c>
      <c r="G739" s="121" t="str">
        <f>IF($D739="","",WORKDAY($D739,20,$Y$33:$Y$47))</f>
        <v/>
      </c>
      <c r="H739" s="120" t="str">
        <f t="shared" si="19"/>
        <v/>
      </c>
      <c r="I739" s="120"/>
      <c r="J739" s="120"/>
      <c r="K739" s="120"/>
      <c r="L739" s="122"/>
      <c r="M739" s="123"/>
      <c r="N739" s="124"/>
      <c r="O739" s="122"/>
      <c r="P739" s="122"/>
      <c r="Q739" s="122"/>
      <c r="R739" s="122"/>
      <c r="S739" s="119"/>
      <c r="T739" s="119"/>
      <c r="U739" s="119"/>
      <c r="V739" s="119"/>
      <c r="W739" s="119"/>
      <c r="X739" s="1"/>
      <c r="BB739" s="2" t="e">
        <v>#N/A</v>
      </c>
    </row>
    <row r="740" spans="1:54" ht="31.4" customHeight="1" x14ac:dyDescent="0.35">
      <c r="A740" s="118"/>
      <c r="B740" s="119"/>
      <c r="C740" s="119"/>
      <c r="D740" s="120"/>
      <c r="E740" s="121" t="str">
        <f>IF($D740="","",WORKDAY($D740,1,$Y$33:$Y$47))</f>
        <v/>
      </c>
      <c r="F740" s="121" t="str">
        <f>IF($D740="","",WORKDAY($D740,10,$Y$33:$Y$47))</f>
        <v/>
      </c>
      <c r="G740" s="121" t="str">
        <f>IF($D740="","",WORKDAY($D740,20,$Y$33:$Y$47))</f>
        <v/>
      </c>
      <c r="H740" s="120" t="str">
        <f t="shared" si="19"/>
        <v/>
      </c>
      <c r="I740" s="120"/>
      <c r="J740" s="120"/>
      <c r="K740" s="120"/>
      <c r="L740" s="122"/>
      <c r="M740" s="123"/>
      <c r="N740" s="124"/>
      <c r="O740" s="122"/>
      <c r="P740" s="122"/>
      <c r="Q740" s="122"/>
      <c r="R740" s="122"/>
      <c r="S740" s="119"/>
      <c r="T740" s="119"/>
      <c r="U740" s="119"/>
      <c r="V740" s="119"/>
      <c r="W740" s="119"/>
      <c r="X740" s="1"/>
      <c r="BB740" s="2" t="e">
        <v>#N/A</v>
      </c>
    </row>
    <row r="741" spans="1:54" ht="31.4" customHeight="1" x14ac:dyDescent="0.35">
      <c r="A741" s="118"/>
      <c r="B741" s="119"/>
      <c r="C741" s="119"/>
      <c r="D741" s="120"/>
      <c r="E741" s="121" t="str">
        <f>IF($D741="","",WORKDAY($D741,1,$Y$33:$Y$47))</f>
        <v/>
      </c>
      <c r="F741" s="121" t="str">
        <f>IF($D741="","",WORKDAY($D741,10,$Y$33:$Y$47))</f>
        <v/>
      </c>
      <c r="G741" s="121" t="str">
        <f>IF($D741="","",WORKDAY($D741,20,$Y$33:$Y$47))</f>
        <v/>
      </c>
      <c r="H741" s="120" t="str">
        <f t="shared" si="19"/>
        <v/>
      </c>
      <c r="I741" s="120"/>
      <c r="J741" s="120"/>
      <c r="K741" s="120"/>
      <c r="L741" s="122"/>
      <c r="M741" s="123"/>
      <c r="N741" s="124"/>
      <c r="O741" s="122"/>
      <c r="P741" s="122"/>
      <c r="Q741" s="122"/>
      <c r="R741" s="122"/>
      <c r="S741" s="119"/>
      <c r="T741" s="119"/>
      <c r="U741" s="119"/>
      <c r="V741" s="119"/>
      <c r="W741" s="119"/>
      <c r="X741" s="1"/>
      <c r="BB741" s="2" t="e">
        <v>#N/A</v>
      </c>
    </row>
    <row r="742" spans="1:54" ht="31.4" customHeight="1" x14ac:dyDescent="0.35">
      <c r="A742" s="118"/>
      <c r="B742" s="119"/>
      <c r="C742" s="119"/>
      <c r="D742" s="120"/>
      <c r="E742" s="121" t="str">
        <f>IF($D742="","",WORKDAY($D742,1,$Y$33:$Y$47))</f>
        <v/>
      </c>
      <c r="F742" s="121" t="str">
        <f>IF($D742="","",WORKDAY($D742,10,$Y$33:$Y$47))</f>
        <v/>
      </c>
      <c r="G742" s="121" t="str">
        <f>IF($D742="","",WORKDAY($D742,20,$Y$33:$Y$47))</f>
        <v/>
      </c>
      <c r="H742" s="120" t="str">
        <f t="shared" si="19"/>
        <v/>
      </c>
      <c r="I742" s="120"/>
      <c r="J742" s="120"/>
      <c r="K742" s="120"/>
      <c r="L742" s="122"/>
      <c r="M742" s="123"/>
      <c r="N742" s="124"/>
      <c r="O742" s="122"/>
      <c r="P742" s="122"/>
      <c r="Q742" s="122"/>
      <c r="R742" s="122"/>
      <c r="S742" s="119"/>
      <c r="T742" s="119"/>
      <c r="U742" s="119"/>
      <c r="V742" s="119"/>
      <c r="W742" s="119"/>
      <c r="X742" s="1"/>
      <c r="BB742" s="2" t="e">
        <v>#N/A</v>
      </c>
    </row>
    <row r="743" spans="1:54" ht="31.4" customHeight="1" x14ac:dyDescent="0.35">
      <c r="A743" s="118"/>
      <c r="B743" s="119"/>
      <c r="C743" s="145"/>
      <c r="D743" s="120"/>
      <c r="E743" s="121" t="str">
        <f>IF($D743="","",WORKDAY($D743,1,$Y$33:$Y$47))</f>
        <v/>
      </c>
      <c r="F743" s="121" t="str">
        <f>IF($D743="","",WORKDAY($D743,10,$Y$33:$Y$47))</f>
        <v/>
      </c>
      <c r="G743" s="121" t="str">
        <f>IF($D743="","",WORKDAY($D743,20,$Y$33:$Y$47))</f>
        <v/>
      </c>
      <c r="H743" s="120" t="str">
        <f t="shared" si="19"/>
        <v/>
      </c>
      <c r="I743" s="120"/>
      <c r="J743" s="120"/>
      <c r="K743" s="120"/>
      <c r="L743" s="122"/>
      <c r="M743" s="123"/>
      <c r="N743" s="124"/>
      <c r="O743" s="122"/>
      <c r="P743" s="122"/>
      <c r="Q743" s="122"/>
      <c r="R743" s="122"/>
      <c r="S743" s="119"/>
      <c r="T743" s="119"/>
      <c r="U743" s="119"/>
      <c r="V743" s="119"/>
      <c r="W743" s="119"/>
      <c r="X743" s="1"/>
      <c r="BB743" s="2" t="e">
        <v>#N/A</v>
      </c>
    </row>
    <row r="744" spans="1:54" ht="31.4" customHeight="1" x14ac:dyDescent="0.35">
      <c r="A744" s="118"/>
      <c r="B744" s="119"/>
      <c r="C744" s="119"/>
      <c r="D744" s="120"/>
      <c r="E744" s="121" t="str">
        <f>IF($D744="","",WORKDAY($D744,1,$Y$33:$Y$47))</f>
        <v/>
      </c>
      <c r="F744" s="121" t="str">
        <f>IF($D744="","",WORKDAY($D744,10,$Y$33:$Y$47))</f>
        <v/>
      </c>
      <c r="G744" s="121" t="str">
        <f>IF($D744="","",WORKDAY($D744,20,$Y$33:$Y$47))</f>
        <v/>
      </c>
      <c r="H744" s="120" t="str">
        <f t="shared" si="19"/>
        <v/>
      </c>
      <c r="I744" s="120"/>
      <c r="J744" s="120"/>
      <c r="K744" s="120"/>
      <c r="L744" s="122"/>
      <c r="M744" s="123"/>
      <c r="N744" s="124"/>
      <c r="O744" s="122"/>
      <c r="P744" s="122"/>
      <c r="Q744" s="122"/>
      <c r="R744" s="122"/>
      <c r="S744" s="119"/>
      <c r="T744" s="119"/>
      <c r="U744" s="119"/>
      <c r="V744" s="119"/>
      <c r="W744" s="119"/>
      <c r="X744" s="1"/>
      <c r="BB744" s="2" t="e">
        <v>#N/A</v>
      </c>
    </row>
    <row r="745" spans="1:54" ht="31.4" customHeight="1" x14ac:dyDescent="0.35">
      <c r="A745" s="118"/>
      <c r="B745" s="119"/>
      <c r="C745" s="119"/>
      <c r="D745" s="120"/>
      <c r="E745" s="121" t="str">
        <f>IF($D745="","",WORKDAY($D745,1,$Y$33:$Y$47))</f>
        <v/>
      </c>
      <c r="F745" s="121" t="str">
        <f>IF($D745="","",WORKDAY($D745,10,$Y$33:$Y$47))</f>
        <v/>
      </c>
      <c r="G745" s="121" t="str">
        <f>IF($D745="","",WORKDAY($D745,20,$Y$33:$Y$47))</f>
        <v/>
      </c>
      <c r="H745" s="120" t="str">
        <f t="shared" si="19"/>
        <v/>
      </c>
      <c r="I745" s="120"/>
      <c r="J745" s="120"/>
      <c r="K745" s="120"/>
      <c r="L745" s="122"/>
      <c r="M745" s="123"/>
      <c r="N745" s="124"/>
      <c r="O745" s="122"/>
      <c r="P745" s="122"/>
      <c r="Q745" s="122"/>
      <c r="R745" s="122"/>
      <c r="S745" s="119"/>
      <c r="T745" s="119"/>
      <c r="U745" s="119"/>
      <c r="V745" s="119"/>
      <c r="W745" s="119"/>
      <c r="X745" s="1"/>
      <c r="BB745" s="2" t="e">
        <v>#N/A</v>
      </c>
    </row>
    <row r="746" spans="1:54" ht="31.4" customHeight="1" x14ac:dyDescent="0.35">
      <c r="A746" s="118"/>
      <c r="B746" s="119"/>
      <c r="C746" s="119"/>
      <c r="D746" s="120"/>
      <c r="E746" s="121" t="str">
        <f>IF($D746="","",WORKDAY($D746,1,$Y$33:$Y$47))</f>
        <v/>
      </c>
      <c r="F746" s="121" t="str">
        <f>IF($D746="","",WORKDAY($D746,10,$Y$33:$Y$47))</f>
        <v/>
      </c>
      <c r="G746" s="121" t="str">
        <f>IF($D746="","",WORKDAY($D746,20,$Y$33:$Y$47))</f>
        <v/>
      </c>
      <c r="H746" s="120" t="str">
        <f t="shared" si="19"/>
        <v/>
      </c>
      <c r="I746" s="120"/>
      <c r="J746" s="120"/>
      <c r="K746" s="120"/>
      <c r="L746" s="122"/>
      <c r="M746" s="123"/>
      <c r="N746" s="124"/>
      <c r="O746" s="122"/>
      <c r="P746" s="122"/>
      <c r="Q746" s="122"/>
      <c r="R746" s="122"/>
      <c r="S746" s="119"/>
      <c r="T746" s="119"/>
      <c r="U746" s="119"/>
      <c r="V746" s="119"/>
      <c r="W746" s="119"/>
      <c r="X746" s="1"/>
      <c r="BB746" s="2" t="e">
        <v>#N/A</v>
      </c>
    </row>
    <row r="747" spans="1:54" ht="31.4" customHeight="1" x14ac:dyDescent="0.35">
      <c r="A747" s="118"/>
      <c r="B747" s="119"/>
      <c r="C747" s="119"/>
      <c r="D747" s="120"/>
      <c r="E747" s="121" t="str">
        <f>IF($D747="","",WORKDAY($D747,1,$Y$33:$Y$47))</f>
        <v/>
      </c>
      <c r="F747" s="121" t="str">
        <f>IF($D747="","",WORKDAY($D747,10,$Y$33:$Y$47))</f>
        <v/>
      </c>
      <c r="G747" s="121" t="str">
        <f>IF($D747="","",WORKDAY($D747,20,$Y$33:$Y$47))</f>
        <v/>
      </c>
      <c r="H747" s="120" t="str">
        <f t="shared" si="19"/>
        <v/>
      </c>
      <c r="I747" s="120"/>
      <c r="J747" s="120"/>
      <c r="K747" s="120"/>
      <c r="L747" s="122"/>
      <c r="M747" s="123"/>
      <c r="N747" s="124"/>
      <c r="O747" s="122"/>
      <c r="P747" s="122"/>
      <c r="Q747" s="122"/>
      <c r="R747" s="122"/>
      <c r="S747" s="119"/>
      <c r="T747" s="119"/>
      <c r="U747" s="119"/>
      <c r="V747" s="119"/>
      <c r="W747" s="119"/>
      <c r="X747" s="1"/>
      <c r="BB747" s="2" t="e">
        <v>#N/A</v>
      </c>
    </row>
    <row r="748" spans="1:54" ht="31.4" customHeight="1" x14ac:dyDescent="0.35">
      <c r="A748" s="118"/>
      <c r="B748" s="119"/>
      <c r="C748" s="119"/>
      <c r="D748" s="120"/>
      <c r="E748" s="121" t="str">
        <f>IF($D748="","",WORKDAY($D748,1,$Y$33:$Y$47))</f>
        <v/>
      </c>
      <c r="F748" s="121" t="str">
        <f>IF($D748="","",WORKDAY($D748,10,$Y$33:$Y$47))</f>
        <v/>
      </c>
      <c r="G748" s="121" t="str">
        <f>IF($D748="","",WORKDAY($D748,20,$Y$33:$Y$47))</f>
        <v/>
      </c>
      <c r="H748" s="120" t="str">
        <f t="shared" si="19"/>
        <v/>
      </c>
      <c r="I748" s="120"/>
      <c r="J748" s="120"/>
      <c r="K748" s="120"/>
      <c r="L748" s="122"/>
      <c r="M748" s="123"/>
      <c r="N748" s="124"/>
      <c r="O748" s="122"/>
      <c r="P748" s="122"/>
      <c r="Q748" s="122"/>
      <c r="R748" s="122"/>
      <c r="S748" s="119"/>
      <c r="T748" s="119"/>
      <c r="U748" s="119"/>
      <c r="V748" s="119"/>
      <c r="W748" s="119"/>
      <c r="X748" s="1"/>
      <c r="BB748" s="2" t="e">
        <v>#N/A</v>
      </c>
    </row>
    <row r="749" spans="1:54" ht="31.4" customHeight="1" x14ac:dyDescent="0.35">
      <c r="A749" s="118"/>
      <c r="B749" s="119"/>
      <c r="C749" s="119"/>
      <c r="D749" s="120"/>
      <c r="E749" s="121" t="str">
        <f>IF($D749="","",WORKDAY($D749,1,$Y$33:$Y$47))</f>
        <v/>
      </c>
      <c r="F749" s="121" t="str">
        <f>IF($D749="","",WORKDAY($D749,10,$Y$33:$Y$47))</f>
        <v/>
      </c>
      <c r="G749" s="121" t="str">
        <f>IF($D749="","",WORKDAY($D749,20,$Y$33:$Y$47))</f>
        <v/>
      </c>
      <c r="H749" s="120" t="str">
        <f t="shared" si="19"/>
        <v/>
      </c>
      <c r="I749" s="120"/>
      <c r="J749" s="120"/>
      <c r="K749" s="120"/>
      <c r="L749" s="122"/>
      <c r="M749" s="123"/>
      <c r="N749" s="124"/>
      <c r="O749" s="122"/>
      <c r="P749" s="122"/>
      <c r="Q749" s="122"/>
      <c r="R749" s="122"/>
      <c r="S749" s="119"/>
      <c r="T749" s="119"/>
      <c r="U749" s="119"/>
      <c r="V749" s="119"/>
      <c r="W749" s="119"/>
      <c r="X749" s="1"/>
      <c r="BB749" s="2" t="e">
        <v>#N/A</v>
      </c>
    </row>
    <row r="750" spans="1:54" ht="31.4" customHeight="1" x14ac:dyDescent="0.35">
      <c r="A750" s="118"/>
      <c r="B750" s="119"/>
      <c r="C750" s="119"/>
      <c r="D750" s="120"/>
      <c r="E750" s="121" t="str">
        <f>IF($D750="","",WORKDAY($D750,1,$Y$33:$Y$47))</f>
        <v/>
      </c>
      <c r="F750" s="121" t="str">
        <f>IF($D750="","",WORKDAY($D750,10,$Y$33:$Y$47))</f>
        <v/>
      </c>
      <c r="G750" s="121" t="str">
        <f>IF($D750="","",WORKDAY($D750,20,$Y$33:$Y$47))</f>
        <v/>
      </c>
      <c r="H750" s="120" t="str">
        <f t="shared" si="19"/>
        <v/>
      </c>
      <c r="I750" s="120"/>
      <c r="J750" s="120"/>
      <c r="K750" s="120"/>
      <c r="L750" s="122"/>
      <c r="M750" s="123"/>
      <c r="N750" s="124"/>
      <c r="O750" s="122"/>
      <c r="P750" s="122"/>
      <c r="Q750" s="122"/>
      <c r="R750" s="122"/>
      <c r="S750" s="119"/>
      <c r="T750" s="119"/>
      <c r="U750" s="119"/>
      <c r="V750" s="119"/>
      <c r="W750" s="119"/>
      <c r="X750" s="1"/>
      <c r="BB750" s="2" t="e">
        <v>#N/A</v>
      </c>
    </row>
    <row r="751" spans="1:54" ht="31.4" customHeight="1" x14ac:dyDescent="0.35">
      <c r="A751" s="118"/>
      <c r="B751" s="119"/>
      <c r="C751" s="145"/>
      <c r="D751" s="120"/>
      <c r="E751" s="121" t="str">
        <f>IF($D751="","",WORKDAY($D751,1,$Y$33:$Y$47))</f>
        <v/>
      </c>
      <c r="F751" s="121" t="str">
        <f>IF($D751="","",WORKDAY($D751,10,$Y$33:$Y$47))</f>
        <v/>
      </c>
      <c r="G751" s="121" t="str">
        <f>IF($D751="","",WORKDAY($D751,20,$Y$33:$Y$47))</f>
        <v/>
      </c>
      <c r="H751" s="120" t="str">
        <f t="shared" si="19"/>
        <v/>
      </c>
      <c r="I751" s="120"/>
      <c r="J751" s="120"/>
      <c r="K751" s="120"/>
      <c r="L751" s="122"/>
      <c r="M751" s="123"/>
      <c r="N751" s="124"/>
      <c r="O751" s="122"/>
      <c r="P751" s="122"/>
      <c r="Q751" s="122"/>
      <c r="R751" s="122"/>
      <c r="S751" s="119"/>
      <c r="T751" s="119"/>
      <c r="U751" s="119"/>
      <c r="V751" s="119"/>
      <c r="W751" s="119"/>
      <c r="X751" s="1"/>
      <c r="BB751" s="2" t="e">
        <v>#N/A</v>
      </c>
    </row>
    <row r="752" spans="1:54" ht="31.4" customHeight="1" x14ac:dyDescent="0.35">
      <c r="A752" s="118"/>
      <c r="B752" s="119"/>
      <c r="C752" s="119"/>
      <c r="D752" s="120"/>
      <c r="E752" s="121" t="str">
        <f>IF($D752="","",WORKDAY($D752,1,$Y$33:$Y$47))</f>
        <v/>
      </c>
      <c r="F752" s="121" t="str">
        <f>IF($D752="","",WORKDAY($D752,10,$Y$33:$Y$47))</f>
        <v/>
      </c>
      <c r="G752" s="121" t="str">
        <f>IF($D752="","",WORKDAY($D752,20,$Y$33:$Y$47))</f>
        <v/>
      </c>
      <c r="H752" s="120" t="str">
        <f t="shared" si="19"/>
        <v/>
      </c>
      <c r="I752" s="120"/>
      <c r="J752" s="120"/>
      <c r="K752" s="120"/>
      <c r="L752" s="122"/>
      <c r="M752" s="123"/>
      <c r="N752" s="124"/>
      <c r="O752" s="122"/>
      <c r="P752" s="122"/>
      <c r="Q752" s="122"/>
      <c r="R752" s="122"/>
      <c r="S752" s="119"/>
      <c r="T752" s="119"/>
      <c r="U752" s="119"/>
      <c r="V752" s="119"/>
      <c r="W752" s="119"/>
      <c r="X752" s="1"/>
      <c r="BB752" s="2" t="e">
        <v>#N/A</v>
      </c>
    </row>
    <row r="753" spans="1:54" ht="31.4" customHeight="1" x14ac:dyDescent="0.35">
      <c r="A753" s="118"/>
      <c r="B753" s="119"/>
      <c r="C753" s="119"/>
      <c r="D753" s="120"/>
      <c r="E753" s="121" t="str">
        <f>IF($D753="","",WORKDAY($D753,1,$Y$33:$Y$47))</f>
        <v/>
      </c>
      <c r="F753" s="121" t="str">
        <f>IF($D753="","",WORKDAY($D753,10,$Y$33:$Y$47))</f>
        <v/>
      </c>
      <c r="G753" s="121" t="str">
        <f>IF($D753="","",WORKDAY($D753,20,$Y$33:$Y$47))</f>
        <v/>
      </c>
      <c r="H753" s="120" t="str">
        <f t="shared" si="19"/>
        <v/>
      </c>
      <c r="I753" s="120"/>
      <c r="J753" s="120"/>
      <c r="K753" s="120"/>
      <c r="L753" s="122"/>
      <c r="M753" s="123"/>
      <c r="N753" s="124"/>
      <c r="O753" s="122"/>
      <c r="P753" s="122"/>
      <c r="Q753" s="122"/>
      <c r="R753" s="119"/>
      <c r="S753" s="119"/>
      <c r="T753" s="119"/>
      <c r="U753" s="119"/>
      <c r="V753" s="119"/>
      <c r="W753" s="119"/>
      <c r="X753" s="1"/>
      <c r="BB753" s="2" t="e">
        <v>#N/A</v>
      </c>
    </row>
    <row r="754" spans="1:54" ht="31.4" customHeight="1" x14ac:dyDescent="0.35">
      <c r="A754" s="118"/>
      <c r="B754" s="119"/>
      <c r="C754" s="119"/>
      <c r="D754" s="120"/>
      <c r="E754" s="121" t="str">
        <f>IF($D754="","",WORKDAY($D754,1,$Y$33:$Y$47))</f>
        <v/>
      </c>
      <c r="F754" s="121" t="str">
        <f>IF($D754="","",WORKDAY($D754,10,$Y$33:$Y$47))</f>
        <v/>
      </c>
      <c r="G754" s="121" t="str">
        <f>IF($D754="","",WORKDAY($D754,20,$Y$33:$Y$47))</f>
        <v/>
      </c>
      <c r="H754" s="120" t="str">
        <f t="shared" si="19"/>
        <v/>
      </c>
      <c r="I754" s="120"/>
      <c r="J754" s="120"/>
      <c r="K754" s="120"/>
      <c r="L754" s="122"/>
      <c r="M754" s="123"/>
      <c r="N754" s="124"/>
      <c r="O754" s="122"/>
      <c r="P754" s="122"/>
      <c r="Q754" s="122"/>
      <c r="R754" s="122"/>
      <c r="S754" s="119"/>
      <c r="T754" s="119"/>
      <c r="U754" s="119"/>
      <c r="V754" s="119"/>
      <c r="W754" s="119"/>
      <c r="X754" s="1"/>
      <c r="BB754" s="2" t="e">
        <v>#N/A</v>
      </c>
    </row>
    <row r="755" spans="1:54" ht="31.4" customHeight="1" x14ac:dyDescent="0.35">
      <c r="A755" s="118"/>
      <c r="B755" s="119"/>
      <c r="C755" s="119"/>
      <c r="D755" s="120"/>
      <c r="E755" s="121" t="str">
        <f>IF($D755="","",WORKDAY($D755,1,$Y$33:$Y$47))</f>
        <v/>
      </c>
      <c r="F755" s="121" t="str">
        <f>IF($D755="","",WORKDAY($D755,10,$Y$33:$Y$47))</f>
        <v/>
      </c>
      <c r="G755" s="121" t="str">
        <f>IF($D755="","",WORKDAY($D755,20,$Y$33:$Y$47))</f>
        <v/>
      </c>
      <c r="H755" s="120" t="str">
        <f t="shared" si="19"/>
        <v/>
      </c>
      <c r="I755" s="120"/>
      <c r="J755" s="120"/>
      <c r="K755" s="120"/>
      <c r="L755" s="122"/>
      <c r="M755" s="123"/>
      <c r="N755" s="124"/>
      <c r="O755" s="122"/>
      <c r="P755" s="122"/>
      <c r="Q755" s="122"/>
      <c r="R755" s="122"/>
      <c r="S755" s="119"/>
      <c r="T755" s="119"/>
      <c r="U755" s="119"/>
      <c r="V755" s="119"/>
      <c r="W755" s="119"/>
      <c r="X755" s="1"/>
      <c r="BB755" s="2" t="e">
        <v>#N/A</v>
      </c>
    </row>
    <row r="756" spans="1:54" ht="31.4" customHeight="1" x14ac:dyDescent="0.35">
      <c r="A756" s="118"/>
      <c r="B756" s="119"/>
      <c r="C756" s="119"/>
      <c r="D756" s="120"/>
      <c r="E756" s="121" t="str">
        <f>IF($D756="","",WORKDAY($D756,1,$Y$33:$Y$47))</f>
        <v/>
      </c>
      <c r="F756" s="121" t="str">
        <f>IF($D756="","",WORKDAY($D756,10,$Y$33:$Y$47))</f>
        <v/>
      </c>
      <c r="G756" s="121" t="str">
        <f>IF($D756="","",WORKDAY($D756,20,$Y$33:$Y$47))</f>
        <v/>
      </c>
      <c r="H756" s="120" t="str">
        <f t="shared" si="19"/>
        <v/>
      </c>
      <c r="I756" s="120"/>
      <c r="J756" s="120"/>
      <c r="K756" s="120"/>
      <c r="L756" s="122"/>
      <c r="M756" s="123"/>
      <c r="N756" s="124"/>
      <c r="O756" s="122"/>
      <c r="P756" s="122"/>
      <c r="Q756" s="122"/>
      <c r="R756" s="122"/>
      <c r="S756" s="119"/>
      <c r="T756" s="119"/>
      <c r="U756" s="119"/>
      <c r="V756" s="119"/>
      <c r="W756" s="119"/>
      <c r="X756" s="1"/>
      <c r="BB756" s="2" t="e">
        <v>#N/A</v>
      </c>
    </row>
    <row r="757" spans="1:54" ht="31.4" customHeight="1" x14ac:dyDescent="0.35">
      <c r="A757" s="118"/>
      <c r="B757" s="119"/>
      <c r="C757" s="119"/>
      <c r="D757" s="120"/>
      <c r="E757" s="121" t="str">
        <f>IF($D757="","",WORKDAY($D757,1,$Y$33:$Y$47))</f>
        <v/>
      </c>
      <c r="F757" s="121" t="str">
        <f>IF($D757="","",WORKDAY($D757,10,$Y$33:$Y$47))</f>
        <v/>
      </c>
      <c r="G757" s="121" t="str">
        <f>IF($D757="","",WORKDAY($D757,20,$Y$33:$Y$47))</f>
        <v/>
      </c>
      <c r="H757" s="120" t="str">
        <f t="shared" si="19"/>
        <v/>
      </c>
      <c r="I757" s="120"/>
      <c r="J757" s="120"/>
      <c r="K757" s="120"/>
      <c r="L757" s="122"/>
      <c r="M757" s="123"/>
      <c r="N757" s="124"/>
      <c r="O757" s="122"/>
      <c r="P757" s="122"/>
      <c r="Q757" s="122"/>
      <c r="R757" s="122"/>
      <c r="S757" s="119"/>
      <c r="T757" s="119"/>
      <c r="U757" s="119"/>
      <c r="V757" s="119"/>
      <c r="W757" s="119"/>
      <c r="X757" s="1"/>
      <c r="BB757" s="2" t="e">
        <v>#N/A</v>
      </c>
    </row>
    <row r="758" spans="1:54" ht="31.4" customHeight="1" x14ac:dyDescent="0.35">
      <c r="A758" s="118"/>
      <c r="B758" s="119"/>
      <c r="C758" s="119"/>
      <c r="D758" s="120"/>
      <c r="E758" s="121" t="str">
        <f>IF($D758="","",WORKDAY($D758,1,$Y$33:$Y$47))</f>
        <v/>
      </c>
      <c r="F758" s="121" t="str">
        <f>IF($D758="","",WORKDAY($D758,10,$Y$33:$Y$47))</f>
        <v/>
      </c>
      <c r="G758" s="121" t="str">
        <f>IF($D758="","",WORKDAY($D758,20,$Y$33:$Y$47))</f>
        <v/>
      </c>
      <c r="H758" s="120" t="str">
        <f t="shared" si="19"/>
        <v/>
      </c>
      <c r="I758" s="120"/>
      <c r="J758" s="120"/>
      <c r="K758" s="120"/>
      <c r="L758" s="122"/>
      <c r="M758" s="123"/>
      <c r="N758" s="124"/>
      <c r="O758" s="122"/>
      <c r="P758" s="122"/>
      <c r="Q758" s="122"/>
      <c r="R758" s="122"/>
      <c r="S758" s="119"/>
      <c r="T758" s="119"/>
      <c r="U758" s="119"/>
      <c r="V758" s="119"/>
      <c r="W758" s="119"/>
      <c r="X758" s="1"/>
      <c r="BB758" s="2" t="e">
        <v>#N/A</v>
      </c>
    </row>
    <row r="759" spans="1:54" ht="31.4" customHeight="1" x14ac:dyDescent="0.35">
      <c r="A759" s="118"/>
      <c r="B759" s="119"/>
      <c r="C759" s="119"/>
      <c r="D759" s="120"/>
      <c r="E759" s="121" t="str">
        <f>IF($D759="","",WORKDAY($D759,1,$Y$33:$Y$47))</f>
        <v/>
      </c>
      <c r="F759" s="121" t="str">
        <f>IF($D759="","",WORKDAY($D759,10,$Y$33:$Y$47))</f>
        <v/>
      </c>
      <c r="G759" s="121" t="str">
        <f>IF($D759="","",WORKDAY($D759,20,$Y$33:$Y$47))</f>
        <v/>
      </c>
      <c r="H759" s="120" t="str">
        <f t="shared" si="19"/>
        <v/>
      </c>
      <c r="I759" s="120"/>
      <c r="J759" s="120"/>
      <c r="K759" s="120"/>
      <c r="L759" s="122"/>
      <c r="M759" s="123"/>
      <c r="N759" s="124"/>
      <c r="O759" s="122"/>
      <c r="P759" s="122"/>
      <c r="Q759" s="122"/>
      <c r="R759" s="122"/>
      <c r="S759" s="119"/>
      <c r="T759" s="119"/>
      <c r="U759" s="119"/>
      <c r="V759" s="119"/>
      <c r="W759" s="119"/>
      <c r="X759" s="1"/>
      <c r="BB759" s="2" t="e">
        <v>#N/A</v>
      </c>
    </row>
    <row r="760" spans="1:54" ht="31.4" customHeight="1" x14ac:dyDescent="0.35">
      <c r="A760" s="118"/>
      <c r="B760" s="119"/>
      <c r="C760" s="119"/>
      <c r="D760" s="120"/>
      <c r="E760" s="121" t="str">
        <f>IF($D760="","",WORKDAY($D760,1,$Y$33:$Y$47))</f>
        <v/>
      </c>
      <c r="F760" s="121" t="str">
        <f>IF($D760="","",WORKDAY($D760,10,$Y$33:$Y$47))</f>
        <v/>
      </c>
      <c r="G760" s="121" t="str">
        <f>IF($D760="","",WORKDAY($D760,20,$Y$33:$Y$47))</f>
        <v/>
      </c>
      <c r="H760" s="120" t="str">
        <f t="shared" si="19"/>
        <v/>
      </c>
      <c r="I760" s="120"/>
      <c r="J760" s="120"/>
      <c r="K760" s="120"/>
      <c r="L760" s="122"/>
      <c r="M760" s="123"/>
      <c r="N760" s="124"/>
      <c r="O760" s="122"/>
      <c r="P760" s="122"/>
      <c r="Q760" s="122"/>
      <c r="R760" s="122"/>
      <c r="S760" s="119"/>
      <c r="T760" s="119"/>
      <c r="U760" s="119"/>
      <c r="V760" s="119"/>
      <c r="W760" s="119"/>
      <c r="X760" s="1"/>
      <c r="BB760" s="2" t="e">
        <v>#N/A</v>
      </c>
    </row>
    <row r="761" spans="1:54" ht="31.4" customHeight="1" x14ac:dyDescent="0.35">
      <c r="A761" s="118"/>
      <c r="B761" s="119"/>
      <c r="C761" s="119"/>
      <c r="D761" s="120"/>
      <c r="E761" s="121" t="str">
        <f>IF($D761="","",WORKDAY($D761,1,$Y$33:$Y$47))</f>
        <v/>
      </c>
      <c r="F761" s="121" t="str">
        <f>IF($D761="","",WORKDAY($D761,10,$Y$33:$Y$47))</f>
        <v/>
      </c>
      <c r="G761" s="121" t="str">
        <f>IF($D761="","",WORKDAY($D761,20,$Y$33:$Y$47))</f>
        <v/>
      </c>
      <c r="H761" s="120" t="str">
        <f t="shared" si="19"/>
        <v/>
      </c>
      <c r="I761" s="120"/>
      <c r="J761" s="120"/>
      <c r="K761" s="120"/>
      <c r="L761" s="122"/>
      <c r="M761" s="123"/>
      <c r="N761" s="124"/>
      <c r="O761" s="122"/>
      <c r="P761" s="122"/>
      <c r="Q761" s="122"/>
      <c r="R761" s="122"/>
      <c r="S761" s="119"/>
      <c r="T761" s="119"/>
      <c r="U761" s="119"/>
      <c r="V761" s="119"/>
      <c r="W761" s="119"/>
      <c r="X761" s="1"/>
      <c r="BB761" s="2" t="e">
        <v>#N/A</v>
      </c>
    </row>
    <row r="762" spans="1:54" ht="31.4" customHeight="1" x14ac:dyDescent="0.35">
      <c r="A762" s="118"/>
      <c r="B762" s="119"/>
      <c r="C762" s="119"/>
      <c r="D762" s="120"/>
      <c r="E762" s="121" t="str">
        <f>IF($D762="","",WORKDAY($D762,1,$Y$33:$Y$47))</f>
        <v/>
      </c>
      <c r="F762" s="121" t="str">
        <f>IF($D762="","",WORKDAY($D762,10,$Y$33:$Y$47))</f>
        <v/>
      </c>
      <c r="G762" s="121" t="str">
        <f>IF($D762="","",WORKDAY($D762,20,$Y$33:$Y$47))</f>
        <v/>
      </c>
      <c r="H762" s="120" t="str">
        <f t="shared" si="19"/>
        <v/>
      </c>
      <c r="I762" s="120"/>
      <c r="J762" s="120"/>
      <c r="K762" s="120"/>
      <c r="L762" s="122"/>
      <c r="M762" s="123"/>
      <c r="N762" s="124"/>
      <c r="O762" s="122"/>
      <c r="P762" s="122"/>
      <c r="Q762" s="122"/>
      <c r="R762" s="122"/>
      <c r="S762" s="119"/>
      <c r="T762" s="119"/>
      <c r="U762" s="119"/>
      <c r="V762" s="119"/>
      <c r="W762" s="119"/>
      <c r="X762" s="1"/>
      <c r="BB762" s="2" t="e">
        <v>#N/A</v>
      </c>
    </row>
    <row r="763" spans="1:54" ht="31.4" customHeight="1" x14ac:dyDescent="0.35">
      <c r="A763" s="118"/>
      <c r="B763" s="119"/>
      <c r="C763" s="119"/>
      <c r="D763" s="120"/>
      <c r="E763" s="121" t="str">
        <f>IF($D763="","",WORKDAY($D763,1,$Y$33:$Y$47))</f>
        <v/>
      </c>
      <c r="F763" s="121" t="str">
        <f>IF($D763="","",WORKDAY($D763,10,$Y$33:$Y$47))</f>
        <v/>
      </c>
      <c r="G763" s="121" t="str">
        <f>IF($D763="","",WORKDAY($D763,20,$Y$33:$Y$47))</f>
        <v/>
      </c>
      <c r="H763" s="120" t="str">
        <f t="shared" si="19"/>
        <v/>
      </c>
      <c r="I763" s="120"/>
      <c r="J763" s="120"/>
      <c r="K763" s="120"/>
      <c r="L763" s="122"/>
      <c r="M763" s="123"/>
      <c r="N763" s="124"/>
      <c r="O763" s="122"/>
      <c r="P763" s="122"/>
      <c r="Q763" s="122"/>
      <c r="R763" s="122"/>
      <c r="S763" s="119"/>
      <c r="T763" s="119"/>
      <c r="U763" s="119"/>
      <c r="V763" s="119"/>
      <c r="W763" s="119"/>
      <c r="X763" s="1"/>
      <c r="BB763" s="2" t="e">
        <v>#N/A</v>
      </c>
    </row>
    <row r="764" spans="1:54" ht="31.4" customHeight="1" x14ac:dyDescent="0.35">
      <c r="A764" s="118"/>
      <c r="B764" s="119"/>
      <c r="C764" s="119"/>
      <c r="D764" s="120"/>
      <c r="E764" s="121" t="str">
        <f>IF($D764="","",WORKDAY($D764,1,$Y$33:$Y$47))</f>
        <v/>
      </c>
      <c r="F764" s="121" t="str">
        <f>IF($D764="","",WORKDAY($D764,10,$Y$33:$Y$47))</f>
        <v/>
      </c>
      <c r="G764" s="121" t="str">
        <f>IF($D764="","",WORKDAY($D764,20,$Y$33:$Y$47))</f>
        <v/>
      </c>
      <c r="H764" s="120" t="str">
        <f t="shared" si="19"/>
        <v/>
      </c>
      <c r="I764" s="120"/>
      <c r="J764" s="120"/>
      <c r="K764" s="120"/>
      <c r="L764" s="122"/>
      <c r="M764" s="123"/>
      <c r="N764" s="124"/>
      <c r="O764" s="122"/>
      <c r="P764" s="122"/>
      <c r="Q764" s="122"/>
      <c r="R764" s="122"/>
      <c r="S764" s="119"/>
      <c r="T764" s="119"/>
      <c r="U764" s="119"/>
      <c r="V764" s="119"/>
      <c r="W764" s="119"/>
      <c r="X764" s="1"/>
      <c r="BB764" s="2" t="e">
        <v>#N/A</v>
      </c>
    </row>
    <row r="765" spans="1:54" ht="31.4" customHeight="1" x14ac:dyDescent="0.35">
      <c r="A765" s="118"/>
      <c r="B765" s="119"/>
      <c r="C765" s="119"/>
      <c r="D765" s="120"/>
      <c r="E765" s="121" t="str">
        <f>IF($D765="","",WORKDAY($D765,1,$Y$33:$Y$47))</f>
        <v/>
      </c>
      <c r="F765" s="121" t="str">
        <f>IF($D765="","",WORKDAY($D765,10,$Y$33:$Y$47))</f>
        <v/>
      </c>
      <c r="G765" s="121" t="str">
        <f>IF($D765="","",WORKDAY($D765,20,$Y$33:$Y$47))</f>
        <v/>
      </c>
      <c r="H765" s="120" t="str">
        <f t="shared" si="19"/>
        <v/>
      </c>
      <c r="I765" s="120"/>
      <c r="J765" s="120"/>
      <c r="K765" s="120"/>
      <c r="L765" s="122"/>
      <c r="M765" s="123"/>
      <c r="N765" s="124"/>
      <c r="O765" s="122"/>
      <c r="P765" s="122"/>
      <c r="Q765" s="122"/>
      <c r="R765" s="122"/>
      <c r="S765" s="119"/>
      <c r="T765" s="119"/>
      <c r="U765" s="119"/>
      <c r="V765" s="119"/>
      <c r="W765" s="119"/>
      <c r="X765" s="1"/>
      <c r="BB765" s="2" t="e">
        <v>#N/A</v>
      </c>
    </row>
    <row r="766" spans="1:54" ht="31.4" customHeight="1" x14ac:dyDescent="0.35">
      <c r="A766" s="118"/>
      <c r="B766" s="119"/>
      <c r="C766" s="119"/>
      <c r="D766" s="120"/>
      <c r="E766" s="121" t="str">
        <f>IF($D766="","",WORKDAY($D766,1,$Y$33:$Y$47))</f>
        <v/>
      </c>
      <c r="F766" s="121" t="str">
        <f>IF($D766="","",WORKDAY($D766,10,$Y$33:$Y$47))</f>
        <v/>
      </c>
      <c r="G766" s="121" t="str">
        <f>IF($D766="","",WORKDAY($D766,20,$Y$33:$Y$47))</f>
        <v/>
      </c>
      <c r="H766" s="120" t="str">
        <f t="shared" si="19"/>
        <v/>
      </c>
      <c r="I766" s="120"/>
      <c r="J766" s="120"/>
      <c r="K766" s="120"/>
      <c r="L766" s="122"/>
      <c r="M766" s="123"/>
      <c r="N766" s="124"/>
      <c r="O766" s="122"/>
      <c r="P766" s="122"/>
      <c r="Q766" s="122"/>
      <c r="R766" s="122"/>
      <c r="S766" s="119"/>
      <c r="T766" s="119"/>
      <c r="U766" s="119"/>
      <c r="V766" s="119"/>
      <c r="W766" s="119"/>
      <c r="X766" s="1"/>
      <c r="BB766" s="2" t="e">
        <v>#N/A</v>
      </c>
    </row>
    <row r="767" spans="1:54" ht="31.4" customHeight="1" x14ac:dyDescent="0.35">
      <c r="A767" s="118"/>
      <c r="B767" s="119"/>
      <c r="C767" s="119"/>
      <c r="D767" s="120"/>
      <c r="E767" s="121" t="str">
        <f>IF($D767="","",WORKDAY($D767,1,$Y$33:$Y$47))</f>
        <v/>
      </c>
      <c r="F767" s="121" t="str">
        <f>IF($D767="","",WORKDAY($D767,10,$Y$33:$Y$47))</f>
        <v/>
      </c>
      <c r="G767" s="121" t="str">
        <f>IF($D767="","",WORKDAY($D767,20,$Y$33:$Y$47))</f>
        <v/>
      </c>
      <c r="H767" s="120" t="str">
        <f t="shared" si="19"/>
        <v/>
      </c>
      <c r="I767" s="120"/>
      <c r="J767" s="120"/>
      <c r="K767" s="120"/>
      <c r="L767" s="122"/>
      <c r="M767" s="123"/>
      <c r="N767" s="124"/>
      <c r="O767" s="122"/>
      <c r="P767" s="122"/>
      <c r="Q767" s="122"/>
      <c r="R767" s="122"/>
      <c r="S767" s="119"/>
      <c r="T767" s="119"/>
      <c r="U767" s="119"/>
      <c r="V767" s="119"/>
      <c r="W767" s="119"/>
      <c r="X767" s="1"/>
      <c r="BB767" s="2" t="e">
        <v>#N/A</v>
      </c>
    </row>
    <row r="768" spans="1:54" ht="31.4" customHeight="1" x14ac:dyDescent="0.35">
      <c r="A768" s="118"/>
      <c r="B768" s="119"/>
      <c r="C768" s="119"/>
      <c r="D768" s="120"/>
      <c r="E768" s="121" t="str">
        <f>IF($D768="","",WORKDAY($D768,1,$Y$33:$Y$47))</f>
        <v/>
      </c>
      <c r="F768" s="121" t="str">
        <f>IF($D768="","",WORKDAY($D768,10,$Y$33:$Y$47))</f>
        <v/>
      </c>
      <c r="G768" s="121" t="str">
        <f>IF($D768="","",WORKDAY($D768,20,$Y$33:$Y$47))</f>
        <v/>
      </c>
      <c r="H768" s="120" t="str">
        <f t="shared" si="19"/>
        <v/>
      </c>
      <c r="I768" s="120"/>
      <c r="J768" s="120"/>
      <c r="K768" s="120"/>
      <c r="L768" s="122"/>
      <c r="M768" s="123"/>
      <c r="N768" s="124"/>
      <c r="O768" s="122"/>
      <c r="P768" s="122"/>
      <c r="Q768" s="122"/>
      <c r="R768" s="122"/>
      <c r="S768" s="119"/>
      <c r="T768" s="119"/>
      <c r="U768" s="119"/>
      <c r="V768" s="119"/>
      <c r="W768" s="119"/>
      <c r="X768" s="1"/>
      <c r="BB768" s="2" t="e">
        <v>#N/A</v>
      </c>
    </row>
    <row r="769" spans="1:54" ht="31.4" customHeight="1" x14ac:dyDescent="0.35">
      <c r="A769" s="118"/>
      <c r="B769" s="119"/>
      <c r="C769" s="119"/>
      <c r="D769" s="120"/>
      <c r="E769" s="121" t="str">
        <f>IF($D769="","",WORKDAY($D769,1,$Y$33:$Y$47))</f>
        <v/>
      </c>
      <c r="F769" s="121" t="str">
        <f>IF($D769="","",WORKDAY($D769,10,$Y$33:$Y$47))</f>
        <v/>
      </c>
      <c r="G769" s="121" t="str">
        <f>IF($D769="","",WORKDAY($D769,20,$Y$33:$Y$47))</f>
        <v/>
      </c>
      <c r="H769" s="120" t="str">
        <f t="shared" si="19"/>
        <v/>
      </c>
      <c r="I769" s="120"/>
      <c r="J769" s="120"/>
      <c r="K769" s="120"/>
      <c r="L769" s="122"/>
      <c r="M769" s="123"/>
      <c r="N769" s="124"/>
      <c r="O769" s="122"/>
      <c r="P769" s="122"/>
      <c r="Q769" s="122"/>
      <c r="R769" s="122"/>
      <c r="S769" s="119"/>
      <c r="T769" s="119"/>
      <c r="U769" s="119"/>
      <c r="V769" s="119"/>
      <c r="W769" s="119"/>
      <c r="X769" s="1"/>
      <c r="BB769" s="2" t="e">
        <v>#N/A</v>
      </c>
    </row>
    <row r="770" spans="1:54" ht="31.4" customHeight="1" x14ac:dyDescent="0.35">
      <c r="A770" s="118"/>
      <c r="B770" s="119"/>
      <c r="C770" s="119"/>
      <c r="D770" s="120"/>
      <c r="E770" s="121" t="str">
        <f>IF($D770="","",WORKDAY($D770,1,$Y$33:$Y$47))</f>
        <v/>
      </c>
      <c r="F770" s="121" t="str">
        <f>IF($D770="","",WORKDAY($D770,10,$Y$33:$Y$47))</f>
        <v/>
      </c>
      <c r="G770" s="121" t="str">
        <f>IF($D770="","",WORKDAY($D770,20,$Y$33:$Y$47))</f>
        <v/>
      </c>
      <c r="H770" s="120" t="str">
        <f t="shared" ref="H770:H833" si="20">IF(ISBLANK(D770),"",TEXT(D770,"mmm"))</f>
        <v/>
      </c>
      <c r="I770" s="120"/>
      <c r="J770" s="120"/>
      <c r="K770" s="120"/>
      <c r="L770" s="122"/>
      <c r="M770" s="123"/>
      <c r="N770" s="124"/>
      <c r="O770" s="122"/>
      <c r="P770" s="122"/>
      <c r="Q770" s="122"/>
      <c r="R770" s="122"/>
      <c r="S770" s="119"/>
      <c r="T770" s="119"/>
      <c r="U770" s="119"/>
      <c r="V770" s="119"/>
      <c r="W770" s="119"/>
      <c r="X770" s="1"/>
      <c r="BB770" s="2" t="e">
        <v>#N/A</v>
      </c>
    </row>
    <row r="771" spans="1:54" ht="31.4" customHeight="1" x14ac:dyDescent="0.35">
      <c r="A771" s="118"/>
      <c r="B771" s="119"/>
      <c r="C771" s="119"/>
      <c r="D771" s="120"/>
      <c r="E771" s="121" t="str">
        <f>IF($D771="","",WORKDAY($D771,1,$Y$33:$Y$47))</f>
        <v/>
      </c>
      <c r="F771" s="121" t="str">
        <f>IF($D771="","",WORKDAY($D771,10,$Y$33:$Y$47))</f>
        <v/>
      </c>
      <c r="G771" s="121" t="str">
        <f>IF($D771="","",WORKDAY($D771,20,$Y$33:$Y$47))</f>
        <v/>
      </c>
      <c r="H771" s="120" t="str">
        <f t="shared" si="20"/>
        <v/>
      </c>
      <c r="I771" s="120"/>
      <c r="J771" s="120"/>
      <c r="K771" s="120"/>
      <c r="L771" s="122"/>
      <c r="M771" s="123"/>
      <c r="N771" s="124"/>
      <c r="O771" s="122"/>
      <c r="P771" s="122"/>
      <c r="Q771" s="122"/>
      <c r="R771" s="122"/>
      <c r="S771" s="119"/>
      <c r="T771" s="119"/>
      <c r="U771" s="119"/>
      <c r="V771" s="119"/>
      <c r="W771" s="119"/>
      <c r="X771" s="1"/>
      <c r="BB771" s="2" t="e">
        <v>#N/A</v>
      </c>
    </row>
    <row r="772" spans="1:54" ht="31.4" customHeight="1" x14ac:dyDescent="0.35">
      <c r="A772" s="118"/>
      <c r="B772" s="119"/>
      <c r="C772" s="119"/>
      <c r="D772" s="120"/>
      <c r="E772" s="121" t="str">
        <f>IF($D772="","",WORKDAY($D772,1,$Y$33:$Y$47))</f>
        <v/>
      </c>
      <c r="F772" s="121" t="str">
        <f>IF($D772="","",WORKDAY($D772,10,$Y$33:$Y$47))</f>
        <v/>
      </c>
      <c r="G772" s="121" t="str">
        <f>IF($D772="","",WORKDAY($D772,20,$Y$33:$Y$47))</f>
        <v/>
      </c>
      <c r="H772" s="120" t="str">
        <f t="shared" si="20"/>
        <v/>
      </c>
      <c r="I772" s="120"/>
      <c r="J772" s="120"/>
      <c r="K772" s="120"/>
      <c r="L772" s="122"/>
      <c r="M772" s="123"/>
      <c r="N772" s="124"/>
      <c r="O772" s="122"/>
      <c r="P772" s="122"/>
      <c r="Q772" s="122"/>
      <c r="R772" s="122"/>
      <c r="S772" s="119"/>
      <c r="T772" s="119"/>
      <c r="U772" s="119"/>
      <c r="V772" s="119"/>
      <c r="W772" s="119"/>
      <c r="X772" s="4"/>
      <c r="BB772" s="2" t="e">
        <v>#N/A</v>
      </c>
    </row>
    <row r="773" spans="1:54" ht="31.4" customHeight="1" x14ac:dyDescent="0.35">
      <c r="A773" s="118"/>
      <c r="B773" s="119"/>
      <c r="C773" s="119"/>
      <c r="D773" s="120"/>
      <c r="E773" s="121" t="str">
        <f>IF($D773="","",WORKDAY($D773,1,$Y$33:$Y$47))</f>
        <v/>
      </c>
      <c r="F773" s="121" t="str">
        <f>IF($D773="","",WORKDAY($D773,10,$Y$33:$Y$47))</f>
        <v/>
      </c>
      <c r="G773" s="121" t="str">
        <f>IF($D773="","",WORKDAY($D773,20,$Y$33:$Y$47))</f>
        <v/>
      </c>
      <c r="H773" s="120" t="str">
        <f t="shared" si="20"/>
        <v/>
      </c>
      <c r="I773" s="120"/>
      <c r="J773" s="120"/>
      <c r="K773" s="120"/>
      <c r="L773" s="122"/>
      <c r="M773" s="123"/>
      <c r="N773" s="124"/>
      <c r="O773" s="122"/>
      <c r="P773" s="122"/>
      <c r="Q773" s="122"/>
      <c r="R773" s="122"/>
      <c r="S773" s="119"/>
      <c r="T773" s="119"/>
      <c r="U773" s="119"/>
      <c r="V773" s="119"/>
      <c r="W773" s="119"/>
      <c r="X773" s="1"/>
      <c r="BB773" s="2" t="e">
        <v>#N/A</v>
      </c>
    </row>
    <row r="774" spans="1:54" ht="31.4" customHeight="1" x14ac:dyDescent="0.35">
      <c r="A774" s="118"/>
      <c r="B774" s="119"/>
      <c r="C774" s="119"/>
      <c r="D774" s="120"/>
      <c r="E774" s="121" t="str">
        <f>IF($D774="","",WORKDAY($D774,1,$Y$33:$Y$47))</f>
        <v/>
      </c>
      <c r="F774" s="121" t="str">
        <f>IF($D774="","",WORKDAY($D774,10,$Y$33:$Y$47))</f>
        <v/>
      </c>
      <c r="G774" s="121" t="str">
        <f>IF($D774="","",WORKDAY($D774,20,$Y$33:$Y$47))</f>
        <v/>
      </c>
      <c r="H774" s="120" t="str">
        <f t="shared" si="20"/>
        <v/>
      </c>
      <c r="I774" s="120"/>
      <c r="J774" s="120"/>
      <c r="K774" s="120"/>
      <c r="L774" s="122"/>
      <c r="M774" s="123"/>
      <c r="N774" s="124"/>
      <c r="O774" s="122"/>
      <c r="P774" s="122"/>
      <c r="Q774" s="122"/>
      <c r="R774" s="122"/>
      <c r="S774" s="119"/>
      <c r="T774" s="119"/>
      <c r="U774" s="119"/>
      <c r="V774" s="119"/>
      <c r="W774" s="119"/>
      <c r="X774" s="1"/>
      <c r="BB774" s="2" t="e">
        <v>#N/A</v>
      </c>
    </row>
    <row r="775" spans="1:54" ht="31.4" customHeight="1" x14ac:dyDescent="0.35">
      <c r="A775" s="118"/>
      <c r="B775" s="119"/>
      <c r="C775" s="119"/>
      <c r="D775" s="120"/>
      <c r="E775" s="121" t="str">
        <f>IF($D775="","",WORKDAY($D775,1,$Y$33:$Y$47))</f>
        <v/>
      </c>
      <c r="F775" s="121" t="str">
        <f>IF($D775="","",WORKDAY($D775,10,$Y$33:$Y$47))</f>
        <v/>
      </c>
      <c r="G775" s="121" t="str">
        <f>IF($D775="","",WORKDAY($D775,20,$Y$33:$Y$47))</f>
        <v/>
      </c>
      <c r="H775" s="120" t="str">
        <f t="shared" si="20"/>
        <v/>
      </c>
      <c r="I775" s="120"/>
      <c r="J775" s="120"/>
      <c r="K775" s="120"/>
      <c r="L775" s="122"/>
      <c r="M775" s="123"/>
      <c r="N775" s="124"/>
      <c r="O775" s="122"/>
      <c r="P775" s="122"/>
      <c r="Q775" s="122"/>
      <c r="R775" s="122"/>
      <c r="S775" s="119"/>
      <c r="T775" s="119"/>
      <c r="U775" s="119"/>
      <c r="V775" s="119"/>
      <c r="W775" s="119"/>
      <c r="X775" s="1"/>
      <c r="BB775" s="2" t="e">
        <v>#N/A</v>
      </c>
    </row>
    <row r="776" spans="1:54" ht="31.4" customHeight="1" x14ac:dyDescent="0.35">
      <c r="A776" s="118"/>
      <c r="B776" s="119"/>
      <c r="C776" s="119"/>
      <c r="D776" s="120"/>
      <c r="E776" s="121" t="str">
        <f>IF($D776="","",WORKDAY($D776,1,$Y$33:$Y$47))</f>
        <v/>
      </c>
      <c r="F776" s="121" t="str">
        <f>IF($D776="","",WORKDAY($D776,10,$Y$33:$Y$47))</f>
        <v/>
      </c>
      <c r="G776" s="121" t="str">
        <f>IF($D776="","",WORKDAY($D776,20,$Y$33:$Y$47))</f>
        <v/>
      </c>
      <c r="H776" s="120" t="str">
        <f t="shared" si="20"/>
        <v/>
      </c>
      <c r="I776" s="120"/>
      <c r="J776" s="120"/>
      <c r="K776" s="120"/>
      <c r="L776" s="122"/>
      <c r="M776" s="123"/>
      <c r="N776" s="124"/>
      <c r="O776" s="122"/>
      <c r="P776" s="122"/>
      <c r="Q776" s="122"/>
      <c r="R776" s="122"/>
      <c r="S776" s="119"/>
      <c r="T776" s="119"/>
      <c r="U776" s="119"/>
      <c r="V776" s="119"/>
      <c r="W776" s="119"/>
      <c r="X776" s="1"/>
      <c r="BB776" s="2" t="e">
        <v>#N/A</v>
      </c>
    </row>
    <row r="777" spans="1:54" ht="31.4" customHeight="1" x14ac:dyDescent="0.35">
      <c r="A777" s="118"/>
      <c r="B777" s="119"/>
      <c r="C777" s="119"/>
      <c r="D777" s="120"/>
      <c r="E777" s="121" t="str">
        <f>IF($D777="","",WORKDAY($D777,1,$Y$33:$Y$47))</f>
        <v/>
      </c>
      <c r="F777" s="121" t="str">
        <f>IF($D777="","",WORKDAY($D777,10,$Y$33:$Y$47))</f>
        <v/>
      </c>
      <c r="G777" s="121" t="str">
        <f>IF($D777="","",WORKDAY($D777,20,$Y$33:$Y$47))</f>
        <v/>
      </c>
      <c r="H777" s="120" t="str">
        <f t="shared" si="20"/>
        <v/>
      </c>
      <c r="I777" s="120"/>
      <c r="J777" s="120"/>
      <c r="K777" s="120"/>
      <c r="L777" s="122"/>
      <c r="M777" s="123"/>
      <c r="N777" s="124"/>
      <c r="O777" s="122"/>
      <c r="P777" s="122"/>
      <c r="Q777" s="122"/>
      <c r="R777" s="122"/>
      <c r="S777" s="119"/>
      <c r="T777" s="119"/>
      <c r="U777" s="119"/>
      <c r="V777" s="119"/>
      <c r="W777" s="119"/>
      <c r="X777" s="1"/>
      <c r="BB777" s="2" t="e">
        <v>#N/A</v>
      </c>
    </row>
    <row r="778" spans="1:54" ht="31.4" customHeight="1" x14ac:dyDescent="0.35">
      <c r="A778" s="118"/>
      <c r="B778" s="119"/>
      <c r="C778" s="119"/>
      <c r="D778" s="120"/>
      <c r="E778" s="121" t="str">
        <f>IF($D778="","",WORKDAY($D778,1,$Y$33:$Y$47))</f>
        <v/>
      </c>
      <c r="F778" s="121" t="str">
        <f>IF($D778="","",WORKDAY($D778,10,$Y$33:$Y$47))</f>
        <v/>
      </c>
      <c r="G778" s="121" t="str">
        <f>IF($D778="","",WORKDAY($D778,20,$Y$33:$Y$47))</f>
        <v/>
      </c>
      <c r="H778" s="120" t="str">
        <f t="shared" si="20"/>
        <v/>
      </c>
      <c r="I778" s="120"/>
      <c r="J778" s="120"/>
      <c r="K778" s="120"/>
      <c r="L778" s="122"/>
      <c r="M778" s="123"/>
      <c r="N778" s="124"/>
      <c r="O778" s="122"/>
      <c r="P778" s="122"/>
      <c r="Q778" s="122"/>
      <c r="R778" s="122"/>
      <c r="S778" s="119"/>
      <c r="T778" s="119"/>
      <c r="U778" s="119"/>
      <c r="V778" s="119"/>
      <c r="W778" s="119"/>
      <c r="X778" s="1"/>
      <c r="BB778" s="2" t="e">
        <v>#N/A</v>
      </c>
    </row>
    <row r="779" spans="1:54" ht="31.4" customHeight="1" x14ac:dyDescent="0.35">
      <c r="A779" s="118"/>
      <c r="B779" s="119"/>
      <c r="C779" s="119"/>
      <c r="D779" s="120"/>
      <c r="E779" s="121" t="str">
        <f>IF($D779="","",WORKDAY($D779,1,$Y$33:$Y$47))</f>
        <v/>
      </c>
      <c r="F779" s="121" t="str">
        <f>IF($D779="","",WORKDAY($D779,10,$Y$33:$Y$47))</f>
        <v/>
      </c>
      <c r="G779" s="121" t="str">
        <f>IF($D779="","",WORKDAY($D779,20,$Y$33:$Y$47))</f>
        <v/>
      </c>
      <c r="H779" s="120" t="str">
        <f t="shared" si="20"/>
        <v/>
      </c>
      <c r="I779" s="120"/>
      <c r="J779" s="120"/>
      <c r="K779" s="120"/>
      <c r="L779" s="122"/>
      <c r="M779" s="123"/>
      <c r="N779" s="124"/>
      <c r="O779" s="122"/>
      <c r="P779" s="122"/>
      <c r="Q779" s="122"/>
      <c r="R779" s="122"/>
      <c r="S779" s="119"/>
      <c r="T779" s="119"/>
      <c r="U779" s="119"/>
      <c r="V779" s="119"/>
      <c r="W779" s="119"/>
      <c r="X779" s="1"/>
      <c r="BB779" s="2" t="e">
        <v>#N/A</v>
      </c>
    </row>
    <row r="780" spans="1:54" ht="31.4" customHeight="1" x14ac:dyDescent="0.35">
      <c r="A780" s="118"/>
      <c r="B780" s="119"/>
      <c r="C780" s="119"/>
      <c r="D780" s="120"/>
      <c r="E780" s="121" t="str">
        <f>IF($D780="","",WORKDAY($D780,1,$Y$33:$Y$47))</f>
        <v/>
      </c>
      <c r="F780" s="121" t="str">
        <f>IF($D780="","",WORKDAY($D780,10,$Y$33:$Y$47))</f>
        <v/>
      </c>
      <c r="G780" s="121" t="str">
        <f>IF($D780="","",WORKDAY($D780,20,$Y$33:$Y$47))</f>
        <v/>
      </c>
      <c r="H780" s="120" t="str">
        <f t="shared" si="20"/>
        <v/>
      </c>
      <c r="I780" s="120"/>
      <c r="J780" s="120"/>
      <c r="K780" s="120"/>
      <c r="L780" s="122"/>
      <c r="M780" s="123"/>
      <c r="N780" s="124"/>
      <c r="O780" s="122"/>
      <c r="P780" s="122"/>
      <c r="Q780" s="122"/>
      <c r="R780" s="122"/>
      <c r="S780" s="119"/>
      <c r="T780" s="119"/>
      <c r="U780" s="119"/>
      <c r="V780" s="119"/>
      <c r="W780" s="119"/>
      <c r="X780" s="1"/>
      <c r="BB780" s="2" t="e">
        <v>#N/A</v>
      </c>
    </row>
    <row r="781" spans="1:54" ht="31.4" customHeight="1" x14ac:dyDescent="0.35">
      <c r="A781" s="118"/>
      <c r="B781" s="119"/>
      <c r="C781" s="119"/>
      <c r="D781" s="120"/>
      <c r="E781" s="121" t="str">
        <f>IF($D781="","",WORKDAY($D781,1,$Y$33:$Y$47))</f>
        <v/>
      </c>
      <c r="F781" s="121" t="str">
        <f>IF($D781="","",WORKDAY($D781,10,$Y$33:$Y$47))</f>
        <v/>
      </c>
      <c r="G781" s="121" t="str">
        <f>IF($D781="","",WORKDAY($D781,20,$Y$33:$Y$47))</f>
        <v/>
      </c>
      <c r="H781" s="120" t="str">
        <f t="shared" si="20"/>
        <v/>
      </c>
      <c r="I781" s="120"/>
      <c r="J781" s="120"/>
      <c r="K781" s="120"/>
      <c r="L781" s="122"/>
      <c r="M781" s="123"/>
      <c r="N781" s="124"/>
      <c r="O781" s="122"/>
      <c r="P781" s="122"/>
      <c r="Q781" s="122"/>
      <c r="R781" s="122"/>
      <c r="S781" s="119"/>
      <c r="T781" s="119"/>
      <c r="U781" s="119"/>
      <c r="V781" s="119"/>
      <c r="W781" s="119"/>
      <c r="X781" s="1"/>
      <c r="BB781" s="2" t="e">
        <v>#N/A</v>
      </c>
    </row>
    <row r="782" spans="1:54" ht="31.4" customHeight="1" x14ac:dyDescent="0.35">
      <c r="A782" s="118"/>
      <c r="B782" s="119"/>
      <c r="C782" s="119"/>
      <c r="D782" s="120"/>
      <c r="E782" s="121" t="str">
        <f>IF($D782="","",WORKDAY($D782,1,$Y$33:$Y$47))</f>
        <v/>
      </c>
      <c r="F782" s="121" t="str">
        <f>IF($D782="","",WORKDAY($D782,10,$Y$33:$Y$47))</f>
        <v/>
      </c>
      <c r="G782" s="121" t="str">
        <f>IF($D782="","",WORKDAY($D782,20,$Y$33:$Y$47))</f>
        <v/>
      </c>
      <c r="H782" s="120" t="str">
        <f t="shared" si="20"/>
        <v/>
      </c>
      <c r="I782" s="120"/>
      <c r="J782" s="120"/>
      <c r="K782" s="120"/>
      <c r="L782" s="122"/>
      <c r="M782" s="123"/>
      <c r="N782" s="124"/>
      <c r="O782" s="122"/>
      <c r="P782" s="122"/>
      <c r="Q782" s="122"/>
      <c r="R782" s="122"/>
      <c r="S782" s="119"/>
      <c r="T782" s="119"/>
      <c r="U782" s="119"/>
      <c r="V782" s="119"/>
      <c r="W782" s="119"/>
      <c r="BB782" s="2" t="e">
        <v>#N/A</v>
      </c>
    </row>
    <row r="783" spans="1:54" ht="31.4" customHeight="1" x14ac:dyDescent="0.35">
      <c r="A783" s="118"/>
      <c r="B783" s="119"/>
      <c r="C783" s="119"/>
      <c r="D783" s="120"/>
      <c r="E783" s="121" t="str">
        <f>IF($D783="","",WORKDAY($D783,1,$Y$33:$Y$47))</f>
        <v/>
      </c>
      <c r="F783" s="121" t="str">
        <f>IF($D783="","",WORKDAY($D783,10,$Y$33:$Y$47))</f>
        <v/>
      </c>
      <c r="G783" s="121" t="str">
        <f>IF($D783="","",WORKDAY($D783,20,$Y$33:$Y$47))</f>
        <v/>
      </c>
      <c r="H783" s="120" t="str">
        <f t="shared" si="20"/>
        <v/>
      </c>
      <c r="I783" s="120"/>
      <c r="J783" s="120"/>
      <c r="K783" s="120"/>
      <c r="L783" s="122"/>
      <c r="M783" s="123"/>
      <c r="N783" s="124"/>
      <c r="O783" s="122"/>
      <c r="P783" s="122"/>
      <c r="Q783" s="122"/>
      <c r="R783" s="122"/>
      <c r="S783" s="119"/>
      <c r="T783" s="119"/>
      <c r="U783" s="119"/>
      <c r="V783" s="119"/>
      <c r="W783" s="119"/>
      <c r="BB783" s="2" t="e">
        <v>#N/A</v>
      </c>
    </row>
    <row r="784" spans="1:54" ht="31.4" customHeight="1" x14ac:dyDescent="0.35">
      <c r="A784" s="118"/>
      <c r="B784" s="119"/>
      <c r="C784" s="119"/>
      <c r="D784" s="120"/>
      <c r="E784" s="121" t="str">
        <f>IF($D784="","",WORKDAY($D784,1,$Y$33:$Y$47))</f>
        <v/>
      </c>
      <c r="F784" s="121" t="str">
        <f>IF($D784="","",WORKDAY($D784,10,$Y$33:$Y$47))</f>
        <v/>
      </c>
      <c r="G784" s="121" t="str">
        <f>IF($D784="","",WORKDAY($D784,20,$Y$33:$Y$47))</f>
        <v/>
      </c>
      <c r="H784" s="120" t="str">
        <f t="shared" si="20"/>
        <v/>
      </c>
      <c r="I784" s="120"/>
      <c r="J784" s="120"/>
      <c r="K784" s="120"/>
      <c r="L784" s="122"/>
      <c r="M784" s="123"/>
      <c r="N784" s="124"/>
      <c r="O784" s="122"/>
      <c r="P784" s="122"/>
      <c r="Q784" s="122"/>
      <c r="R784" s="122"/>
      <c r="S784" s="119"/>
      <c r="T784" s="119"/>
      <c r="U784" s="119"/>
      <c r="V784" s="119"/>
      <c r="W784" s="119"/>
      <c r="BB784" s="2" t="e">
        <v>#N/A</v>
      </c>
    </row>
    <row r="785" spans="1:54" ht="31.4" customHeight="1" x14ac:dyDescent="0.35">
      <c r="A785" s="118"/>
      <c r="B785" s="119"/>
      <c r="C785" s="119"/>
      <c r="D785" s="120"/>
      <c r="E785" s="121" t="str">
        <f>IF($D785="","",WORKDAY($D785,1,$Y$33:$Y$47))</f>
        <v/>
      </c>
      <c r="F785" s="121" t="str">
        <f>IF($D785="","",WORKDAY($D785,10,$Y$33:$Y$47))</f>
        <v/>
      </c>
      <c r="G785" s="121" t="str">
        <f>IF($D785="","",WORKDAY($D785,20,$Y$33:$Y$47))</f>
        <v/>
      </c>
      <c r="H785" s="120" t="str">
        <f t="shared" si="20"/>
        <v/>
      </c>
      <c r="I785" s="120"/>
      <c r="J785" s="120"/>
      <c r="K785" s="120"/>
      <c r="L785" s="122"/>
      <c r="M785" s="123"/>
      <c r="N785" s="124"/>
      <c r="O785" s="122"/>
      <c r="P785" s="122"/>
      <c r="Q785" s="122"/>
      <c r="R785" s="122"/>
      <c r="S785" s="119"/>
      <c r="T785" s="119"/>
      <c r="U785" s="119"/>
      <c r="V785" s="119"/>
      <c r="W785" s="119"/>
      <c r="BB785" s="2" t="e">
        <v>#N/A</v>
      </c>
    </row>
    <row r="786" spans="1:54" ht="31.4" customHeight="1" x14ac:dyDescent="0.35">
      <c r="A786" s="118"/>
      <c r="B786" s="119"/>
      <c r="C786" s="119"/>
      <c r="D786" s="120"/>
      <c r="E786" s="121" t="str">
        <f>IF($D786="","",WORKDAY($D786,1,$Y$33:$Y$47))</f>
        <v/>
      </c>
      <c r="F786" s="121" t="str">
        <f>IF($D786="","",WORKDAY($D786,10,$Y$33:$Y$47))</f>
        <v/>
      </c>
      <c r="G786" s="121" t="str">
        <f>IF($D786="","",WORKDAY($D786,20,$Y$33:$Y$47))</f>
        <v/>
      </c>
      <c r="H786" s="120" t="str">
        <f t="shared" si="20"/>
        <v/>
      </c>
      <c r="I786" s="120"/>
      <c r="J786" s="120"/>
      <c r="K786" s="120"/>
      <c r="L786" s="122"/>
      <c r="M786" s="123"/>
      <c r="N786" s="124"/>
      <c r="O786" s="122"/>
      <c r="P786" s="122"/>
      <c r="Q786" s="122"/>
      <c r="R786" s="122"/>
      <c r="S786" s="119"/>
      <c r="T786" s="119"/>
      <c r="U786" s="119"/>
      <c r="V786" s="119"/>
      <c r="W786" s="119"/>
      <c r="BB786" s="2" t="e">
        <v>#N/A</v>
      </c>
    </row>
    <row r="787" spans="1:54" ht="31.4" customHeight="1" x14ac:dyDescent="0.35">
      <c r="A787" s="118"/>
      <c r="B787" s="119"/>
      <c r="C787" s="119"/>
      <c r="D787" s="120"/>
      <c r="E787" s="121" t="str">
        <f>IF($D787="","",WORKDAY($D787,1,$Y$33:$Y$47))</f>
        <v/>
      </c>
      <c r="F787" s="121" t="str">
        <f>IF($D787="","",WORKDAY($D787,10,$Y$33:$Y$47))</f>
        <v/>
      </c>
      <c r="G787" s="121" t="str">
        <f>IF($D787="","",WORKDAY($D787,20,$Y$33:$Y$47))</f>
        <v/>
      </c>
      <c r="H787" s="120" t="str">
        <f t="shared" si="20"/>
        <v/>
      </c>
      <c r="I787" s="120"/>
      <c r="J787" s="120"/>
      <c r="K787" s="120"/>
      <c r="L787" s="122"/>
      <c r="M787" s="123"/>
      <c r="N787" s="124"/>
      <c r="O787" s="122"/>
      <c r="P787" s="122"/>
      <c r="Q787" s="122"/>
      <c r="R787" s="122"/>
      <c r="S787" s="119"/>
      <c r="T787" s="119"/>
      <c r="U787" s="119"/>
      <c r="V787" s="119"/>
      <c r="W787" s="119"/>
      <c r="BB787" s="2" t="e">
        <v>#N/A</v>
      </c>
    </row>
    <row r="788" spans="1:54" ht="31.4" customHeight="1" x14ac:dyDescent="0.35">
      <c r="A788" s="118"/>
      <c r="B788" s="119"/>
      <c r="C788" s="119"/>
      <c r="D788" s="120"/>
      <c r="E788" s="121" t="str">
        <f>IF($D788="","",WORKDAY($D788,1,$Y$33:$Y$47))</f>
        <v/>
      </c>
      <c r="F788" s="121" t="str">
        <f>IF($D788="","",WORKDAY($D788,10,$Y$33:$Y$47))</f>
        <v/>
      </c>
      <c r="G788" s="121" t="str">
        <f>IF($D788="","",WORKDAY($D788,20,$Y$33:$Y$47))</f>
        <v/>
      </c>
      <c r="H788" s="120" t="str">
        <f t="shared" si="20"/>
        <v/>
      </c>
      <c r="I788" s="120"/>
      <c r="J788" s="120"/>
      <c r="K788" s="120"/>
      <c r="L788" s="122"/>
      <c r="M788" s="123"/>
      <c r="N788" s="124"/>
      <c r="O788" s="122"/>
      <c r="P788" s="122"/>
      <c r="Q788" s="122"/>
      <c r="R788" s="122"/>
      <c r="S788" s="119"/>
      <c r="T788" s="119"/>
      <c r="U788" s="119"/>
      <c r="V788" s="119"/>
      <c r="W788" s="119"/>
      <c r="BB788" s="2" t="e">
        <v>#N/A</v>
      </c>
    </row>
    <row r="789" spans="1:54" ht="31.4" customHeight="1" x14ac:dyDescent="0.35">
      <c r="A789" s="118"/>
      <c r="B789" s="119"/>
      <c r="C789" s="119"/>
      <c r="D789" s="120"/>
      <c r="E789" s="121" t="str">
        <f>IF($D789="","",WORKDAY($D789,1,$Y$33:$Y$47))</f>
        <v/>
      </c>
      <c r="F789" s="121" t="str">
        <f>IF($D789="","",WORKDAY($D789,10,$Y$33:$Y$47))</f>
        <v/>
      </c>
      <c r="G789" s="121" t="str">
        <f>IF($D789="","",WORKDAY($D789,20,$Y$33:$Y$47))</f>
        <v/>
      </c>
      <c r="H789" s="120" t="str">
        <f t="shared" si="20"/>
        <v/>
      </c>
      <c r="I789" s="120"/>
      <c r="J789" s="120"/>
      <c r="K789" s="120"/>
      <c r="L789" s="122"/>
      <c r="M789" s="123"/>
      <c r="N789" s="124"/>
      <c r="O789" s="122"/>
      <c r="P789" s="122"/>
      <c r="Q789" s="122"/>
      <c r="R789" s="122"/>
      <c r="S789" s="119"/>
      <c r="T789" s="119"/>
      <c r="U789" s="119"/>
      <c r="V789" s="119"/>
      <c r="W789" s="119"/>
      <c r="BB789" s="2" t="e">
        <v>#N/A</v>
      </c>
    </row>
    <row r="790" spans="1:54" ht="31.4" customHeight="1" x14ac:dyDescent="0.35">
      <c r="A790" s="118"/>
      <c r="B790" s="119"/>
      <c r="C790" s="119"/>
      <c r="D790" s="120"/>
      <c r="E790" s="121" t="str">
        <f>IF($D790="","",WORKDAY($D790,1,$Y$33:$Y$47))</f>
        <v/>
      </c>
      <c r="F790" s="121" t="str">
        <f>IF($D790="","",WORKDAY($D790,10,$Y$33:$Y$47))</f>
        <v/>
      </c>
      <c r="G790" s="121" t="str">
        <f>IF($D790="","",WORKDAY($D790,20,$Y$33:$Y$47))</f>
        <v/>
      </c>
      <c r="H790" s="120" t="str">
        <f t="shared" si="20"/>
        <v/>
      </c>
      <c r="I790" s="120"/>
      <c r="J790" s="120"/>
      <c r="K790" s="120"/>
      <c r="L790" s="122"/>
      <c r="M790" s="123"/>
      <c r="N790" s="124"/>
      <c r="O790" s="122"/>
      <c r="P790" s="122"/>
      <c r="Q790" s="122"/>
      <c r="R790" s="122"/>
      <c r="S790" s="119"/>
      <c r="T790" s="119"/>
      <c r="U790" s="119"/>
      <c r="V790" s="119"/>
      <c r="W790" s="119"/>
      <c r="BB790" s="2" t="e">
        <v>#N/A</v>
      </c>
    </row>
    <row r="791" spans="1:54" ht="31.4" customHeight="1" x14ac:dyDescent="0.35">
      <c r="A791" s="118"/>
      <c r="B791" s="119"/>
      <c r="C791" s="119"/>
      <c r="D791" s="120"/>
      <c r="E791" s="121" t="str">
        <f>IF($D791="","",WORKDAY($D791,1,$Y$33:$Y$47))</f>
        <v/>
      </c>
      <c r="F791" s="121" t="str">
        <f>IF($D791="","",WORKDAY($D791,10,$Y$33:$Y$47))</f>
        <v/>
      </c>
      <c r="G791" s="121" t="str">
        <f>IF($D791="","",WORKDAY($D791,20,$Y$33:$Y$47))</f>
        <v/>
      </c>
      <c r="H791" s="120" t="str">
        <f t="shared" si="20"/>
        <v/>
      </c>
      <c r="I791" s="120"/>
      <c r="J791" s="120"/>
      <c r="K791" s="120"/>
      <c r="L791" s="122"/>
      <c r="M791" s="123"/>
      <c r="N791" s="124"/>
      <c r="O791" s="122"/>
      <c r="P791" s="122"/>
      <c r="Q791" s="122"/>
      <c r="R791" s="122"/>
      <c r="S791" s="119"/>
      <c r="T791" s="119"/>
      <c r="U791" s="119"/>
      <c r="V791" s="119"/>
      <c r="W791" s="119"/>
      <c r="BB791" s="2" t="e">
        <v>#N/A</v>
      </c>
    </row>
    <row r="792" spans="1:54" ht="31.4" customHeight="1" x14ac:dyDescent="0.35">
      <c r="A792" s="118"/>
      <c r="B792" s="119"/>
      <c r="C792" s="119"/>
      <c r="D792" s="120"/>
      <c r="E792" s="121" t="str">
        <f>IF($D792="","",WORKDAY($D792,1,$Y$33:$Y$47))</f>
        <v/>
      </c>
      <c r="F792" s="121" t="str">
        <f>IF($D792="","",WORKDAY($D792,10,$Y$33:$Y$47))</f>
        <v/>
      </c>
      <c r="G792" s="121" t="str">
        <f>IF($D792="","",WORKDAY($D792,20,$Y$33:$Y$47))</f>
        <v/>
      </c>
      <c r="H792" s="120" t="str">
        <f t="shared" si="20"/>
        <v/>
      </c>
      <c r="I792" s="120"/>
      <c r="J792" s="120"/>
      <c r="K792" s="120"/>
      <c r="L792" s="122"/>
      <c r="M792" s="123"/>
      <c r="N792" s="124"/>
      <c r="O792" s="122"/>
      <c r="P792" s="122"/>
      <c r="Q792" s="122"/>
      <c r="R792" s="122"/>
      <c r="S792" s="119"/>
      <c r="T792" s="119"/>
      <c r="U792" s="119"/>
      <c r="V792" s="119"/>
      <c r="W792" s="119"/>
      <c r="BB792" s="2" t="e">
        <v>#N/A</v>
      </c>
    </row>
    <row r="793" spans="1:54" ht="31.4" customHeight="1" x14ac:dyDescent="0.35">
      <c r="A793" s="118"/>
      <c r="B793" s="119"/>
      <c r="C793" s="119"/>
      <c r="D793" s="120"/>
      <c r="E793" s="121" t="str">
        <f>IF($D793="","",WORKDAY($D793,1,$Y$33:$Y$47))</f>
        <v/>
      </c>
      <c r="F793" s="121" t="str">
        <f>IF($D793="","",WORKDAY($D793,10,$Y$33:$Y$47))</f>
        <v/>
      </c>
      <c r="G793" s="121" t="str">
        <f>IF($D793="","",WORKDAY($D793,20,$Y$33:$Y$47))</f>
        <v/>
      </c>
      <c r="H793" s="120" t="str">
        <f t="shared" si="20"/>
        <v/>
      </c>
      <c r="I793" s="120"/>
      <c r="J793" s="120"/>
      <c r="K793" s="120"/>
      <c r="L793" s="122"/>
      <c r="M793" s="123"/>
      <c r="N793" s="124"/>
      <c r="O793" s="122"/>
      <c r="P793" s="122"/>
      <c r="Q793" s="122"/>
      <c r="R793" s="122"/>
      <c r="S793" s="119"/>
      <c r="T793" s="119"/>
      <c r="U793" s="119"/>
      <c r="V793" s="119"/>
      <c r="W793" s="119"/>
      <c r="BB793" s="2" t="e">
        <v>#N/A</v>
      </c>
    </row>
    <row r="794" spans="1:54" ht="31.4" customHeight="1" x14ac:dyDescent="0.35">
      <c r="A794" s="118"/>
      <c r="B794" s="119"/>
      <c r="C794" s="119"/>
      <c r="D794" s="120"/>
      <c r="E794" s="121" t="str">
        <f>IF($D794="","",WORKDAY($D794,1,$Y$33:$Y$47))</f>
        <v/>
      </c>
      <c r="F794" s="121" t="str">
        <f>IF($D794="","",WORKDAY($D794,10,$Y$33:$Y$47))</f>
        <v/>
      </c>
      <c r="G794" s="121" t="str">
        <f>IF($D794="","",WORKDAY($D794,20,$Y$33:$Y$47))</f>
        <v/>
      </c>
      <c r="H794" s="120" t="str">
        <f t="shared" si="20"/>
        <v/>
      </c>
      <c r="I794" s="120"/>
      <c r="J794" s="120"/>
      <c r="K794" s="120"/>
      <c r="L794" s="122"/>
      <c r="M794" s="123"/>
      <c r="N794" s="124"/>
      <c r="O794" s="122"/>
      <c r="P794" s="122"/>
      <c r="Q794" s="122"/>
      <c r="R794" s="122"/>
      <c r="S794" s="119"/>
      <c r="T794" s="119"/>
      <c r="U794" s="119"/>
      <c r="V794" s="119"/>
      <c r="W794" s="119"/>
      <c r="BB794" s="2" t="e">
        <v>#N/A</v>
      </c>
    </row>
    <row r="795" spans="1:54" ht="31.4" customHeight="1" x14ac:dyDescent="0.35">
      <c r="A795" s="118"/>
      <c r="B795" s="119"/>
      <c r="C795" s="119"/>
      <c r="D795" s="120"/>
      <c r="E795" s="121" t="str">
        <f>IF($D795="","",WORKDAY($D795,1,$Y$33:$Y$47))</f>
        <v/>
      </c>
      <c r="F795" s="121" t="str">
        <f>IF($D795="","",WORKDAY($D795,10,$Y$33:$Y$47))</f>
        <v/>
      </c>
      <c r="G795" s="121" t="str">
        <f>IF($D795="","",WORKDAY($D795,20,$Y$33:$Y$47))</f>
        <v/>
      </c>
      <c r="H795" s="120" t="str">
        <f t="shared" si="20"/>
        <v/>
      </c>
      <c r="I795" s="120"/>
      <c r="J795" s="120"/>
      <c r="K795" s="120"/>
      <c r="L795" s="122"/>
      <c r="M795" s="123"/>
      <c r="N795" s="124"/>
      <c r="O795" s="122"/>
      <c r="P795" s="122"/>
      <c r="Q795" s="122"/>
      <c r="R795" s="122"/>
      <c r="S795" s="119"/>
      <c r="T795" s="119"/>
      <c r="U795" s="119"/>
      <c r="V795" s="119"/>
      <c r="W795" s="119"/>
      <c r="BB795" s="2" t="e">
        <v>#N/A</v>
      </c>
    </row>
    <row r="796" spans="1:54" ht="31.4" customHeight="1" x14ac:dyDescent="0.35">
      <c r="A796" s="118"/>
      <c r="B796" s="119"/>
      <c r="C796" s="119"/>
      <c r="D796" s="120"/>
      <c r="E796" s="121" t="str">
        <f>IF($D796="","",WORKDAY($D796,1,$Y$33:$Y$47))</f>
        <v/>
      </c>
      <c r="F796" s="121" t="str">
        <f>IF($D796="","",WORKDAY($D796,10,$Y$33:$Y$47))</f>
        <v/>
      </c>
      <c r="G796" s="121" t="str">
        <f>IF($D796="","",WORKDAY($D796,20,$Y$33:$Y$47))</f>
        <v/>
      </c>
      <c r="H796" s="120" t="str">
        <f t="shared" si="20"/>
        <v/>
      </c>
      <c r="I796" s="120"/>
      <c r="J796" s="120"/>
      <c r="K796" s="120"/>
      <c r="L796" s="122"/>
      <c r="M796" s="123"/>
      <c r="N796" s="124"/>
      <c r="O796" s="122"/>
      <c r="P796" s="122"/>
      <c r="Q796" s="122"/>
      <c r="R796" s="122"/>
      <c r="S796" s="119"/>
      <c r="T796" s="119"/>
      <c r="U796" s="119"/>
      <c r="V796" s="119"/>
      <c r="W796" s="119"/>
      <c r="BB796" s="2" t="e">
        <v>#N/A</v>
      </c>
    </row>
    <row r="797" spans="1:54" ht="31.4" customHeight="1" x14ac:dyDescent="0.35">
      <c r="A797" s="118"/>
      <c r="B797" s="119"/>
      <c r="C797" s="119"/>
      <c r="D797" s="120"/>
      <c r="E797" s="121" t="str">
        <f>IF($D797="","",WORKDAY($D797,1,$Y$33:$Y$47))</f>
        <v/>
      </c>
      <c r="F797" s="121" t="str">
        <f>IF($D797="","",WORKDAY($D797,10,$Y$33:$Y$47))</f>
        <v/>
      </c>
      <c r="G797" s="121" t="str">
        <f>IF($D797="","",WORKDAY($D797,20,$Y$33:$Y$47))</f>
        <v/>
      </c>
      <c r="H797" s="120" t="str">
        <f t="shared" si="20"/>
        <v/>
      </c>
      <c r="I797" s="120"/>
      <c r="J797" s="120"/>
      <c r="K797" s="120"/>
      <c r="L797" s="122"/>
      <c r="M797" s="123"/>
      <c r="N797" s="124"/>
      <c r="O797" s="122"/>
      <c r="P797" s="122"/>
      <c r="Q797" s="122"/>
      <c r="R797" s="122"/>
      <c r="S797" s="119"/>
      <c r="T797" s="119"/>
      <c r="U797" s="119"/>
      <c r="V797" s="119"/>
      <c r="W797" s="119"/>
      <c r="BB797" s="2" t="e">
        <v>#N/A</v>
      </c>
    </row>
    <row r="798" spans="1:54" ht="31.4" customHeight="1" x14ac:dyDescent="0.35">
      <c r="A798" s="118"/>
      <c r="B798" s="119"/>
      <c r="C798" s="119"/>
      <c r="D798" s="120"/>
      <c r="E798" s="121" t="str">
        <f>IF($D798="","",WORKDAY($D798,1,$Y$33:$Y$47))</f>
        <v/>
      </c>
      <c r="F798" s="121" t="str">
        <f>IF($D798="","",WORKDAY($D798,10,$Y$33:$Y$47))</f>
        <v/>
      </c>
      <c r="G798" s="121" t="str">
        <f>IF($D798="","",WORKDAY($D798,20,$Y$33:$Y$47))</f>
        <v/>
      </c>
      <c r="H798" s="120" t="str">
        <f t="shared" si="20"/>
        <v/>
      </c>
      <c r="I798" s="120"/>
      <c r="J798" s="120"/>
      <c r="K798" s="120"/>
      <c r="L798" s="122"/>
      <c r="M798" s="123"/>
      <c r="N798" s="124"/>
      <c r="O798" s="122"/>
      <c r="P798" s="122"/>
      <c r="Q798" s="122"/>
      <c r="R798" s="122"/>
      <c r="S798" s="119"/>
      <c r="T798" s="119"/>
      <c r="U798" s="119"/>
      <c r="V798" s="119"/>
      <c r="W798" s="119"/>
      <c r="BB798" s="2" t="e">
        <v>#N/A</v>
      </c>
    </row>
    <row r="799" spans="1:54" ht="31" customHeight="1" x14ac:dyDescent="0.35">
      <c r="A799" s="118"/>
      <c r="B799" s="119"/>
      <c r="C799" s="119"/>
      <c r="D799" s="120"/>
      <c r="E799" s="121" t="str">
        <f>IF($D799="","",WORKDAY($D799,1,$Y$33:$Y$47))</f>
        <v/>
      </c>
      <c r="F799" s="121" t="str">
        <f>IF($D799="","",WORKDAY($D799,10,$Y$33:$Y$47))</f>
        <v/>
      </c>
      <c r="G799" s="121" t="str">
        <f>IF($D799="","",WORKDAY($D799,20,$Y$33:$Y$47))</f>
        <v/>
      </c>
      <c r="H799" s="120" t="str">
        <f t="shared" si="20"/>
        <v/>
      </c>
      <c r="I799" s="120"/>
      <c r="J799" s="120"/>
      <c r="K799" s="120"/>
      <c r="L799" s="122"/>
      <c r="M799" s="123"/>
      <c r="N799" s="124"/>
      <c r="O799" s="122"/>
      <c r="P799" s="122"/>
      <c r="Q799" s="122"/>
      <c r="R799" s="122"/>
      <c r="S799" s="119"/>
      <c r="T799" s="119"/>
      <c r="U799" s="119"/>
      <c r="V799" s="119"/>
      <c r="W799" s="119"/>
      <c r="BB799" s="2" t="e">
        <v>#N/A</v>
      </c>
    </row>
    <row r="800" spans="1:54" ht="31.4" customHeight="1" x14ac:dyDescent="0.35">
      <c r="A800" s="118"/>
      <c r="B800" s="119"/>
      <c r="C800" s="119"/>
      <c r="D800" s="120"/>
      <c r="E800" s="121" t="str">
        <f>IF($D800="","",WORKDAY($D800,1,$Y$33:$Y$47))</f>
        <v/>
      </c>
      <c r="F800" s="121" t="str">
        <f>IF($D800="","",WORKDAY($D800,10,$Y$33:$Y$47))</f>
        <v/>
      </c>
      <c r="G800" s="121" t="str">
        <f>IF($D800="","",WORKDAY($D800,20,$Y$33:$Y$47))</f>
        <v/>
      </c>
      <c r="H800" s="120" t="str">
        <f t="shared" si="20"/>
        <v/>
      </c>
      <c r="I800" s="120"/>
      <c r="J800" s="120"/>
      <c r="K800" s="120"/>
      <c r="L800" s="122"/>
      <c r="M800" s="123"/>
      <c r="N800" s="124"/>
      <c r="O800" s="122"/>
      <c r="P800" s="122"/>
      <c r="Q800" s="122"/>
      <c r="R800" s="122"/>
      <c r="S800" s="119"/>
      <c r="T800" s="119"/>
      <c r="U800" s="119"/>
      <c r="V800" s="119"/>
      <c r="W800" s="119"/>
      <c r="BB800" s="2" t="e">
        <v>#N/A</v>
      </c>
    </row>
    <row r="801" spans="1:54" ht="31.4" customHeight="1" x14ac:dyDescent="0.35">
      <c r="A801" s="118"/>
      <c r="B801" s="119"/>
      <c r="C801" s="119"/>
      <c r="D801" s="120"/>
      <c r="E801" s="121" t="str">
        <f>IF($D801="","",WORKDAY($D801,1,$Y$33:$Y$47))</f>
        <v/>
      </c>
      <c r="F801" s="121" t="str">
        <f>IF($D801="","",WORKDAY($D801,10,$Y$33:$Y$47))</f>
        <v/>
      </c>
      <c r="G801" s="121" t="str">
        <f>IF($D801="","",WORKDAY($D801,20,$Y$33:$Y$47))</f>
        <v/>
      </c>
      <c r="H801" s="120" t="str">
        <f t="shared" si="20"/>
        <v/>
      </c>
      <c r="I801" s="120"/>
      <c r="J801" s="120"/>
      <c r="K801" s="120"/>
      <c r="L801" s="122"/>
      <c r="M801" s="123"/>
      <c r="N801" s="124"/>
      <c r="O801" s="122"/>
      <c r="P801" s="122"/>
      <c r="Q801" s="122"/>
      <c r="R801" s="122"/>
      <c r="S801" s="119"/>
      <c r="T801" s="119"/>
      <c r="U801" s="119"/>
      <c r="V801" s="119"/>
      <c r="W801" s="119"/>
      <c r="BB801" s="2" t="e">
        <v>#N/A</v>
      </c>
    </row>
    <row r="802" spans="1:54" ht="31.4" customHeight="1" x14ac:dyDescent="0.35">
      <c r="A802" s="118"/>
      <c r="B802" s="119"/>
      <c r="C802" s="119"/>
      <c r="D802" s="120"/>
      <c r="E802" s="121" t="str">
        <f>IF($D802="","",WORKDAY($D802,1,$Y$33:$Y$47))</f>
        <v/>
      </c>
      <c r="F802" s="121" t="str">
        <f>IF($D802="","",WORKDAY($D802,10,$Y$33:$Y$47))</f>
        <v/>
      </c>
      <c r="G802" s="121" t="str">
        <f>IF($D802="","",WORKDAY($D802,20,$Y$33:$Y$47))</f>
        <v/>
      </c>
      <c r="H802" s="120" t="str">
        <f t="shared" si="20"/>
        <v/>
      </c>
      <c r="I802" s="120"/>
      <c r="J802" s="120"/>
      <c r="K802" s="120"/>
      <c r="L802" s="122"/>
      <c r="M802" s="123"/>
      <c r="N802" s="124"/>
      <c r="O802" s="122"/>
      <c r="P802" s="122"/>
      <c r="Q802" s="122"/>
      <c r="R802" s="122"/>
      <c r="S802" s="119"/>
      <c r="T802" s="119"/>
      <c r="U802" s="119"/>
      <c r="V802" s="119"/>
      <c r="W802" s="119"/>
      <c r="BB802" s="2" t="e">
        <v>#N/A</v>
      </c>
    </row>
    <row r="803" spans="1:54" ht="31.4" customHeight="1" x14ac:dyDescent="0.35">
      <c r="A803" s="118"/>
      <c r="B803" s="119"/>
      <c r="C803" s="119"/>
      <c r="D803" s="120"/>
      <c r="E803" s="121" t="str">
        <f>IF($D803="","",WORKDAY($D803,1,$Y$33:$Y$47))</f>
        <v/>
      </c>
      <c r="F803" s="121" t="str">
        <f>IF($D803="","",WORKDAY($D803,10,$Y$33:$Y$47))</f>
        <v/>
      </c>
      <c r="G803" s="121" t="str">
        <f>IF($D803="","",WORKDAY($D803,20,$Y$33:$Y$47))</f>
        <v/>
      </c>
      <c r="H803" s="120" t="str">
        <f t="shared" si="20"/>
        <v/>
      </c>
      <c r="I803" s="120"/>
      <c r="J803" s="120"/>
      <c r="K803" s="120"/>
      <c r="L803" s="122"/>
      <c r="M803" s="123"/>
      <c r="N803" s="124"/>
      <c r="O803" s="122"/>
      <c r="P803" s="122"/>
      <c r="Q803" s="122"/>
      <c r="R803" s="122"/>
      <c r="S803" s="119"/>
      <c r="T803" s="119"/>
      <c r="U803" s="119"/>
      <c r="V803" s="119"/>
      <c r="W803" s="119"/>
      <c r="BB803" s="2" t="e">
        <v>#N/A</v>
      </c>
    </row>
    <row r="804" spans="1:54" ht="31.4" customHeight="1" x14ac:dyDescent="0.35">
      <c r="A804" s="118"/>
      <c r="B804" s="119"/>
      <c r="C804" s="119"/>
      <c r="D804" s="120"/>
      <c r="E804" s="121" t="str">
        <f>IF($D804="","",WORKDAY($D804,1,$Y$33:$Y$47))</f>
        <v/>
      </c>
      <c r="F804" s="121" t="str">
        <f>IF($D804="","",WORKDAY($D804,10,$Y$33:$Y$47))</f>
        <v/>
      </c>
      <c r="G804" s="121" t="str">
        <f>IF($D804="","",WORKDAY($D804,20,$Y$33:$Y$47))</f>
        <v/>
      </c>
      <c r="H804" s="120" t="str">
        <f t="shared" si="20"/>
        <v/>
      </c>
      <c r="I804" s="120"/>
      <c r="J804" s="120"/>
      <c r="K804" s="120"/>
      <c r="L804" s="122"/>
      <c r="M804" s="123"/>
      <c r="N804" s="124"/>
      <c r="O804" s="122"/>
      <c r="P804" s="122"/>
      <c r="Q804" s="122"/>
      <c r="R804" s="122"/>
      <c r="S804" s="119"/>
      <c r="T804" s="119"/>
      <c r="U804" s="119"/>
      <c r="V804" s="119"/>
      <c r="W804" s="119"/>
      <c r="BB804" s="2" t="e">
        <v>#N/A</v>
      </c>
    </row>
    <row r="805" spans="1:54" ht="31.4" customHeight="1" x14ac:dyDescent="0.35">
      <c r="A805" s="118"/>
      <c r="B805" s="119"/>
      <c r="C805" s="119"/>
      <c r="D805" s="120"/>
      <c r="E805" s="121" t="str">
        <f>IF($D805="","",WORKDAY($D805,1,$Y$33:$Y$47))</f>
        <v/>
      </c>
      <c r="F805" s="121" t="str">
        <f>IF($D805="","",WORKDAY($D805,10,$Y$33:$Y$47))</f>
        <v/>
      </c>
      <c r="G805" s="121" t="str">
        <f>IF($D805="","",WORKDAY($D805,20,$Y$33:$Y$47))</f>
        <v/>
      </c>
      <c r="H805" s="120" t="str">
        <f t="shared" si="20"/>
        <v/>
      </c>
      <c r="I805" s="120"/>
      <c r="J805" s="120"/>
      <c r="K805" s="120"/>
      <c r="L805" s="122"/>
      <c r="M805" s="123"/>
      <c r="N805" s="124"/>
      <c r="O805" s="122"/>
      <c r="P805" s="122"/>
      <c r="Q805" s="122"/>
      <c r="R805" s="122"/>
      <c r="S805" s="119"/>
      <c r="T805" s="119"/>
      <c r="U805" s="119"/>
      <c r="V805" s="119"/>
      <c r="W805" s="119"/>
      <c r="BB805" s="2" t="e">
        <v>#N/A</v>
      </c>
    </row>
    <row r="806" spans="1:54" ht="31.4" customHeight="1" x14ac:dyDescent="0.35">
      <c r="A806" s="118"/>
      <c r="B806" s="124"/>
      <c r="C806" s="119"/>
      <c r="D806" s="120"/>
      <c r="E806" s="121" t="str">
        <f>IF($D806="","",WORKDAY($D806,1,$Y$33:$Y$47))</f>
        <v/>
      </c>
      <c r="F806" s="121" t="str">
        <f>IF($D806="","",WORKDAY($D806,10,$Y$33:$Y$47))</f>
        <v/>
      </c>
      <c r="G806" s="121" t="str">
        <f>IF($D806="","",WORKDAY($D806,20,$Y$33:$Y$47))</f>
        <v/>
      </c>
      <c r="H806" s="120" t="str">
        <f t="shared" si="20"/>
        <v/>
      </c>
      <c r="I806" s="120"/>
      <c r="J806" s="120"/>
      <c r="K806" s="120"/>
      <c r="L806" s="122"/>
      <c r="M806" s="123"/>
      <c r="N806" s="124"/>
      <c r="O806" s="122"/>
      <c r="P806" s="122"/>
      <c r="Q806" s="122"/>
      <c r="R806" s="122"/>
      <c r="S806" s="119"/>
      <c r="T806" s="119"/>
      <c r="U806" s="119"/>
      <c r="V806" s="119"/>
      <c r="W806" s="119"/>
      <c r="BB806" s="2" t="e">
        <v>#N/A</v>
      </c>
    </row>
    <row r="807" spans="1:54" ht="31.4" customHeight="1" x14ac:dyDescent="0.35">
      <c r="A807" s="118"/>
      <c r="B807" s="119"/>
      <c r="C807" s="119"/>
      <c r="D807" s="120"/>
      <c r="E807" s="121" t="str">
        <f>IF($D807="","",WORKDAY($D807,1,$Y$33:$Y$47))</f>
        <v/>
      </c>
      <c r="F807" s="121" t="str">
        <f>IF($D807="","",WORKDAY($D807,10,$Y$33:$Y$47))</f>
        <v/>
      </c>
      <c r="G807" s="121" t="str">
        <f>IF($D807="","",WORKDAY($D807,20,$Y$33:$Y$47))</f>
        <v/>
      </c>
      <c r="H807" s="120" t="str">
        <f t="shared" si="20"/>
        <v/>
      </c>
      <c r="I807" s="120"/>
      <c r="J807" s="120"/>
      <c r="K807" s="120"/>
      <c r="L807" s="122"/>
      <c r="M807" s="123"/>
      <c r="N807" s="124"/>
      <c r="O807" s="122"/>
      <c r="P807" s="122"/>
      <c r="Q807" s="122"/>
      <c r="R807" s="122"/>
      <c r="S807" s="119"/>
      <c r="T807" s="119"/>
      <c r="U807" s="119"/>
      <c r="V807" s="119"/>
      <c r="W807" s="133"/>
      <c r="BB807" s="2" t="e">
        <v>#N/A</v>
      </c>
    </row>
    <row r="808" spans="1:54" ht="31.4" customHeight="1" x14ac:dyDescent="0.35">
      <c r="A808" s="118"/>
      <c r="B808" s="119"/>
      <c r="C808" s="119"/>
      <c r="D808" s="120"/>
      <c r="E808" s="121" t="str">
        <f>IF($D808="","",WORKDAY($D808,1,$Y$33:$Y$47))</f>
        <v/>
      </c>
      <c r="F808" s="121" t="str">
        <f>IF($D808="","",WORKDAY($D808,10,$Y$33:$Y$47))</f>
        <v/>
      </c>
      <c r="G808" s="121" t="str">
        <f>IF($D808="","",WORKDAY($D808,20,$Y$33:$Y$47))</f>
        <v/>
      </c>
      <c r="H808" s="120" t="str">
        <f t="shared" si="20"/>
        <v/>
      </c>
      <c r="I808" s="120"/>
      <c r="J808" s="120"/>
      <c r="K808" s="120"/>
      <c r="L808" s="122"/>
      <c r="M808" s="123"/>
      <c r="N808" s="124"/>
      <c r="O808" s="122"/>
      <c r="P808" s="122"/>
      <c r="Q808" s="122"/>
      <c r="R808" s="122"/>
      <c r="S808" s="119"/>
      <c r="T808" s="119"/>
      <c r="U808" s="119"/>
      <c r="V808" s="119"/>
      <c r="W808" s="119"/>
      <c r="BB808" s="2" t="e">
        <v>#N/A</v>
      </c>
    </row>
    <row r="809" spans="1:54" ht="31.4" customHeight="1" x14ac:dyDescent="0.35">
      <c r="A809" s="118"/>
      <c r="B809" s="119"/>
      <c r="C809" s="119"/>
      <c r="D809" s="120"/>
      <c r="E809" s="121" t="str">
        <f>IF($D809="","",WORKDAY($D809,1,$Y$33:$Y$47))</f>
        <v/>
      </c>
      <c r="F809" s="121" t="str">
        <f>IF($D809="","",WORKDAY($D809,10,$Y$33:$Y$47))</f>
        <v/>
      </c>
      <c r="G809" s="121" t="str">
        <f>IF($D809="","",WORKDAY($D809,20,$Y$33:$Y$47))</f>
        <v/>
      </c>
      <c r="H809" s="120" t="str">
        <f t="shared" si="20"/>
        <v/>
      </c>
      <c r="I809" s="120"/>
      <c r="J809" s="120"/>
      <c r="K809" s="120"/>
      <c r="L809" s="122"/>
      <c r="M809" s="123"/>
      <c r="N809" s="124"/>
      <c r="O809" s="122"/>
      <c r="P809" s="122"/>
      <c r="Q809" s="122"/>
      <c r="R809" s="122"/>
      <c r="S809" s="119"/>
      <c r="T809" s="119"/>
      <c r="U809" s="119"/>
      <c r="V809" s="119"/>
      <c r="W809" s="119"/>
      <c r="BB809" s="2" t="e">
        <v>#N/A</v>
      </c>
    </row>
    <row r="810" spans="1:54" ht="31.4" customHeight="1" x14ac:dyDescent="0.35">
      <c r="A810" s="118"/>
      <c r="B810" s="119"/>
      <c r="C810" s="119"/>
      <c r="D810" s="120"/>
      <c r="E810" s="121" t="str">
        <f>IF($D810="","",WORKDAY($D810,1,$Y$33:$Y$47))</f>
        <v/>
      </c>
      <c r="F810" s="121" t="str">
        <f>IF($D810="","",WORKDAY($D810,10,$Y$33:$Y$47))</f>
        <v/>
      </c>
      <c r="G810" s="121" t="str">
        <f>IF($D810="","",WORKDAY($D810,20,$Y$33:$Y$47))</f>
        <v/>
      </c>
      <c r="H810" s="120" t="str">
        <f t="shared" si="20"/>
        <v/>
      </c>
      <c r="I810" s="120"/>
      <c r="J810" s="120"/>
      <c r="K810" s="120"/>
      <c r="L810" s="122"/>
      <c r="M810" s="123"/>
      <c r="N810" s="124"/>
      <c r="O810" s="122"/>
      <c r="P810" s="122"/>
      <c r="Q810" s="122"/>
      <c r="R810" s="122"/>
      <c r="S810" s="119"/>
      <c r="T810" s="119"/>
      <c r="U810" s="119"/>
      <c r="V810" s="119"/>
      <c r="W810" s="119"/>
      <c r="BB810" s="2" t="e">
        <v>#N/A</v>
      </c>
    </row>
    <row r="811" spans="1:54" ht="31.4" customHeight="1" x14ac:dyDescent="0.35">
      <c r="A811" s="118"/>
      <c r="B811" s="119"/>
      <c r="C811" s="119"/>
      <c r="D811" s="120"/>
      <c r="E811" s="121" t="str">
        <f>IF($D811="","",WORKDAY($D811,1,$Y$33:$Y$47))</f>
        <v/>
      </c>
      <c r="F811" s="121" t="str">
        <f>IF($D811="","",WORKDAY($D811,10,$Y$33:$Y$47))</f>
        <v/>
      </c>
      <c r="G811" s="121" t="str">
        <f>IF($D811="","",WORKDAY($D811,20,$Y$33:$Y$47))</f>
        <v/>
      </c>
      <c r="H811" s="120" t="str">
        <f t="shared" si="20"/>
        <v/>
      </c>
      <c r="I811" s="120"/>
      <c r="J811" s="120"/>
      <c r="K811" s="120"/>
      <c r="L811" s="122"/>
      <c r="M811" s="123"/>
      <c r="N811" s="124"/>
      <c r="O811" s="122"/>
      <c r="P811" s="122"/>
      <c r="Q811" s="122"/>
      <c r="R811" s="122"/>
      <c r="S811" s="119"/>
      <c r="T811" s="119"/>
      <c r="U811" s="119"/>
      <c r="V811" s="119"/>
      <c r="W811" s="119"/>
      <c r="BB811" s="2" t="e">
        <v>#N/A</v>
      </c>
    </row>
    <row r="812" spans="1:54" ht="31.4" customHeight="1" x14ac:dyDescent="0.35">
      <c r="A812" s="118"/>
      <c r="B812" s="119"/>
      <c r="C812" s="119"/>
      <c r="D812" s="120"/>
      <c r="E812" s="121" t="str">
        <f>IF($D812="","",WORKDAY($D812,1,$Y$33:$Y$47))</f>
        <v/>
      </c>
      <c r="F812" s="121" t="str">
        <f>IF($D812="","",WORKDAY($D812,10,$Y$33:$Y$47))</f>
        <v/>
      </c>
      <c r="G812" s="121" t="str">
        <f>IF($D812="","",WORKDAY($D812,20,$Y$33:$Y$47))</f>
        <v/>
      </c>
      <c r="H812" s="120" t="str">
        <f t="shared" si="20"/>
        <v/>
      </c>
      <c r="I812" s="120"/>
      <c r="J812" s="120"/>
      <c r="K812" s="120"/>
      <c r="L812" s="122"/>
      <c r="M812" s="123"/>
      <c r="N812" s="124"/>
      <c r="O812" s="122"/>
      <c r="P812" s="122"/>
      <c r="Q812" s="122"/>
      <c r="R812" s="122"/>
      <c r="S812" s="119"/>
      <c r="T812" s="119"/>
      <c r="U812" s="119"/>
      <c r="V812" s="119"/>
      <c r="W812" s="119"/>
      <c r="BB812" s="2" t="e">
        <v>#N/A</v>
      </c>
    </row>
    <row r="813" spans="1:54" ht="31.4" customHeight="1" x14ac:dyDescent="0.35">
      <c r="A813" s="118"/>
      <c r="B813" s="119"/>
      <c r="C813" s="119"/>
      <c r="D813" s="120"/>
      <c r="E813" s="121" t="str">
        <f>IF($D813="","",WORKDAY($D813,1,$Y$33:$Y$47))</f>
        <v/>
      </c>
      <c r="F813" s="121" t="str">
        <f>IF($D813="","",WORKDAY($D813,10,$Y$33:$Y$47))</f>
        <v/>
      </c>
      <c r="G813" s="121" t="str">
        <f>IF($D813="","",WORKDAY($D813,20,$Y$33:$Y$47))</f>
        <v/>
      </c>
      <c r="H813" s="120" t="str">
        <f t="shared" si="20"/>
        <v/>
      </c>
      <c r="I813" s="120"/>
      <c r="J813" s="120"/>
      <c r="K813" s="120"/>
      <c r="L813" s="122"/>
      <c r="M813" s="123"/>
      <c r="N813" s="124"/>
      <c r="O813" s="122"/>
      <c r="P813" s="122"/>
      <c r="Q813" s="122"/>
      <c r="R813" s="122"/>
      <c r="S813" s="119"/>
      <c r="T813" s="119"/>
      <c r="U813" s="119"/>
      <c r="V813" s="119"/>
      <c r="W813" s="119"/>
      <c r="BB813" s="2" t="e">
        <v>#N/A</v>
      </c>
    </row>
    <row r="814" spans="1:54" ht="31.4" customHeight="1" x14ac:dyDescent="0.35">
      <c r="A814" s="118"/>
      <c r="B814" s="119"/>
      <c r="C814" s="119"/>
      <c r="D814" s="120"/>
      <c r="E814" s="121" t="str">
        <f>IF($D814="","",WORKDAY($D814,1,$Y$33:$Y$47))</f>
        <v/>
      </c>
      <c r="F814" s="121" t="str">
        <f>IF($D814="","",WORKDAY($D814,10,$Y$33:$Y$47))</f>
        <v/>
      </c>
      <c r="G814" s="121" t="str">
        <f>IF($D814="","",WORKDAY($D814,20,$Y$33:$Y$47))</f>
        <v/>
      </c>
      <c r="H814" s="120" t="str">
        <f t="shared" si="20"/>
        <v/>
      </c>
      <c r="I814" s="120"/>
      <c r="J814" s="120"/>
      <c r="K814" s="120"/>
      <c r="L814" s="122"/>
      <c r="M814" s="123"/>
      <c r="N814" s="124"/>
      <c r="O814" s="122"/>
      <c r="P814" s="122"/>
      <c r="Q814" s="122"/>
      <c r="R814" s="122"/>
      <c r="S814" s="119"/>
      <c r="T814" s="119"/>
      <c r="U814" s="119"/>
      <c r="V814" s="119"/>
      <c r="W814" s="119"/>
      <c r="BB814" s="2" t="e">
        <v>#N/A</v>
      </c>
    </row>
    <row r="815" spans="1:54" ht="31.4" customHeight="1" x14ac:dyDescent="0.35">
      <c r="A815" s="118"/>
      <c r="B815" s="119"/>
      <c r="C815" s="119"/>
      <c r="D815" s="120"/>
      <c r="E815" s="121" t="str">
        <f>IF($D815="","",WORKDAY($D815,1,$Y$33:$Y$47))</f>
        <v/>
      </c>
      <c r="F815" s="121" t="str">
        <f>IF($D815="","",WORKDAY($D815,10,$Y$33:$Y$47))</f>
        <v/>
      </c>
      <c r="G815" s="121" t="str">
        <f>IF($D815="","",WORKDAY($D815,20,$Y$33:$Y$47))</f>
        <v/>
      </c>
      <c r="H815" s="120" t="str">
        <f t="shared" si="20"/>
        <v/>
      </c>
      <c r="I815" s="120"/>
      <c r="J815" s="120"/>
      <c r="K815" s="120"/>
      <c r="L815" s="122"/>
      <c r="M815" s="123"/>
      <c r="N815" s="124"/>
      <c r="O815" s="122"/>
      <c r="P815" s="122"/>
      <c r="Q815" s="122"/>
      <c r="R815" s="122"/>
      <c r="S815" s="119"/>
      <c r="T815" s="119"/>
      <c r="U815" s="119"/>
      <c r="V815" s="119"/>
      <c r="W815" s="119"/>
      <c r="BB815" s="2" t="e">
        <v>#N/A</v>
      </c>
    </row>
    <row r="816" spans="1:54" ht="31.4" customHeight="1" x14ac:dyDescent="0.35">
      <c r="A816" s="118"/>
      <c r="B816" s="119"/>
      <c r="C816" s="119"/>
      <c r="D816" s="120"/>
      <c r="E816" s="121" t="str">
        <f>IF($D816="","",WORKDAY($D816,1,$Y$33:$Y$47))</f>
        <v/>
      </c>
      <c r="F816" s="121" t="str">
        <f>IF($D816="","",WORKDAY($D816,10,$Y$33:$Y$47))</f>
        <v/>
      </c>
      <c r="G816" s="121" t="str">
        <f>IF($D816="","",WORKDAY($D816,20,$Y$33:$Y$47))</f>
        <v/>
      </c>
      <c r="H816" s="120" t="str">
        <f t="shared" si="20"/>
        <v/>
      </c>
      <c r="I816" s="120"/>
      <c r="J816" s="120"/>
      <c r="K816" s="120"/>
      <c r="L816" s="122"/>
      <c r="M816" s="123"/>
      <c r="N816" s="124"/>
      <c r="O816" s="122"/>
      <c r="P816" s="122"/>
      <c r="Q816" s="122"/>
      <c r="R816" s="122"/>
      <c r="S816" s="119"/>
      <c r="T816" s="119"/>
      <c r="U816" s="119"/>
      <c r="V816" s="119"/>
      <c r="W816" s="119"/>
      <c r="BB816" s="2" t="e">
        <v>#N/A</v>
      </c>
    </row>
    <row r="817" spans="1:54" ht="31.4" customHeight="1" x14ac:dyDescent="0.35">
      <c r="A817" s="118"/>
      <c r="B817" s="119"/>
      <c r="C817" s="119"/>
      <c r="D817" s="120"/>
      <c r="E817" s="121" t="str">
        <f>IF($D817="","",WORKDAY($D817,1,$Y$33:$Y$47))</f>
        <v/>
      </c>
      <c r="F817" s="121" t="str">
        <f>IF($D817="","",WORKDAY($D817,10,$Y$33:$Y$47))</f>
        <v/>
      </c>
      <c r="G817" s="121" t="str">
        <f>IF($D817="","",WORKDAY($D817,20,$Y$33:$Y$47))</f>
        <v/>
      </c>
      <c r="H817" s="120" t="str">
        <f t="shared" si="20"/>
        <v/>
      </c>
      <c r="I817" s="120"/>
      <c r="J817" s="120"/>
      <c r="K817" s="120"/>
      <c r="L817" s="122"/>
      <c r="M817" s="123"/>
      <c r="N817" s="124"/>
      <c r="O817" s="122"/>
      <c r="P817" s="122"/>
      <c r="Q817" s="122"/>
      <c r="R817" s="122"/>
      <c r="S817" s="119"/>
      <c r="T817" s="119"/>
      <c r="U817" s="119"/>
      <c r="V817" s="119"/>
      <c r="W817" s="119"/>
      <c r="BB817" s="2" t="e">
        <v>#N/A</v>
      </c>
    </row>
    <row r="818" spans="1:54" ht="31.4" customHeight="1" x14ac:dyDescent="0.35">
      <c r="A818" s="118"/>
      <c r="B818" s="119"/>
      <c r="C818" s="119"/>
      <c r="D818" s="120"/>
      <c r="E818" s="121" t="str">
        <f>IF($D818="","",WORKDAY($D818,1,$Y$33:$Y$47))</f>
        <v/>
      </c>
      <c r="F818" s="121" t="str">
        <f>IF($D818="","",WORKDAY($D818,10,$Y$33:$Y$47))</f>
        <v/>
      </c>
      <c r="G818" s="121" t="str">
        <f>IF($D818="","",WORKDAY($D818,20,$Y$33:$Y$47))</f>
        <v/>
      </c>
      <c r="H818" s="120" t="str">
        <f t="shared" si="20"/>
        <v/>
      </c>
      <c r="I818" s="120"/>
      <c r="J818" s="120"/>
      <c r="K818" s="120"/>
      <c r="L818" s="122"/>
      <c r="M818" s="123"/>
      <c r="N818" s="124"/>
      <c r="O818" s="122"/>
      <c r="P818" s="122"/>
      <c r="Q818" s="122"/>
      <c r="R818" s="122"/>
      <c r="S818" s="119"/>
      <c r="T818" s="119"/>
      <c r="U818" s="119"/>
      <c r="V818" s="119"/>
      <c r="W818" s="119"/>
      <c r="BB818" s="2" t="e">
        <v>#N/A</v>
      </c>
    </row>
    <row r="819" spans="1:54" ht="31.4" customHeight="1" x14ac:dyDescent="0.35">
      <c r="A819" s="118"/>
      <c r="B819" s="119"/>
      <c r="C819" s="119"/>
      <c r="D819" s="120"/>
      <c r="E819" s="121" t="str">
        <f>IF($D819="","",WORKDAY($D819,1,$Y$33:$Y$47))</f>
        <v/>
      </c>
      <c r="F819" s="121" t="str">
        <f>IF($D819="","",WORKDAY($D819,10,$Y$33:$Y$47))</f>
        <v/>
      </c>
      <c r="G819" s="121" t="str">
        <f>IF($D819="","",WORKDAY($D819,20,$Y$33:$Y$47))</f>
        <v/>
      </c>
      <c r="H819" s="120" t="str">
        <f t="shared" si="20"/>
        <v/>
      </c>
      <c r="I819" s="120"/>
      <c r="J819" s="120"/>
      <c r="K819" s="120"/>
      <c r="L819" s="122"/>
      <c r="M819" s="123"/>
      <c r="N819" s="124"/>
      <c r="O819" s="122"/>
      <c r="P819" s="122"/>
      <c r="Q819" s="122"/>
      <c r="R819" s="122"/>
      <c r="S819" s="119"/>
      <c r="T819" s="119"/>
      <c r="U819" s="119"/>
      <c r="V819" s="119"/>
      <c r="W819" s="119"/>
      <c r="BB819" s="2" t="e">
        <v>#N/A</v>
      </c>
    </row>
    <row r="820" spans="1:54" ht="31.4" customHeight="1" x14ac:dyDescent="0.35">
      <c r="A820" s="118"/>
      <c r="B820" s="119"/>
      <c r="C820" s="119"/>
      <c r="D820" s="120"/>
      <c r="E820" s="121" t="str">
        <f>IF($D820="","",WORKDAY($D820,1,$Y$33:$Y$47))</f>
        <v/>
      </c>
      <c r="F820" s="121" t="str">
        <f>IF($D820="","",WORKDAY($D820,10,$Y$33:$Y$47))</f>
        <v/>
      </c>
      <c r="G820" s="121" t="str">
        <f>IF($D820="","",WORKDAY($D820,20,$Y$33:$Y$47))</f>
        <v/>
      </c>
      <c r="H820" s="120" t="str">
        <f t="shared" si="20"/>
        <v/>
      </c>
      <c r="I820" s="120"/>
      <c r="J820" s="120"/>
      <c r="K820" s="120"/>
      <c r="L820" s="122"/>
      <c r="M820" s="123"/>
      <c r="N820" s="124"/>
      <c r="O820" s="122"/>
      <c r="P820" s="122"/>
      <c r="Q820" s="122"/>
      <c r="R820" s="122"/>
      <c r="S820" s="119"/>
      <c r="T820" s="119"/>
      <c r="U820" s="119"/>
      <c r="V820" s="119"/>
      <c r="W820" s="119"/>
      <c r="BB820" s="2" t="e">
        <v>#N/A</v>
      </c>
    </row>
    <row r="821" spans="1:54" ht="31.4" customHeight="1" x14ac:dyDescent="0.35">
      <c r="A821" s="118"/>
      <c r="B821" s="119"/>
      <c r="C821" s="119"/>
      <c r="D821" s="120"/>
      <c r="E821" s="121" t="str">
        <f>IF($D821="","",WORKDAY($D821,1,$Y$33:$Y$47))</f>
        <v/>
      </c>
      <c r="F821" s="121" t="str">
        <f>IF($D821="","",WORKDAY($D821,10,$Y$33:$Y$47))</f>
        <v/>
      </c>
      <c r="G821" s="121" t="str">
        <f>IF($D821="","",WORKDAY($D821,20,$Y$33:$Y$47))</f>
        <v/>
      </c>
      <c r="H821" s="120" t="str">
        <f t="shared" si="20"/>
        <v/>
      </c>
      <c r="I821" s="120"/>
      <c r="J821" s="120"/>
      <c r="K821" s="120"/>
      <c r="L821" s="122"/>
      <c r="M821" s="123"/>
      <c r="N821" s="124"/>
      <c r="O821" s="122"/>
      <c r="P821" s="122"/>
      <c r="Q821" s="122"/>
      <c r="R821" s="122"/>
      <c r="S821" s="119"/>
      <c r="T821" s="119"/>
      <c r="U821" s="119"/>
      <c r="V821" s="119"/>
      <c r="W821" s="119"/>
      <c r="BB821" s="2" t="e">
        <v>#N/A</v>
      </c>
    </row>
    <row r="822" spans="1:54" ht="31.4" customHeight="1" x14ac:dyDescent="0.35">
      <c r="A822" s="118"/>
      <c r="B822" s="119"/>
      <c r="C822" s="119"/>
      <c r="D822" s="120"/>
      <c r="E822" s="121" t="str">
        <f>IF($D822="","",WORKDAY($D822,1,$Y$33:$Y$47))</f>
        <v/>
      </c>
      <c r="F822" s="121" t="str">
        <f>IF($D822="","",WORKDAY($D822,10,$Y$33:$Y$47))</f>
        <v/>
      </c>
      <c r="G822" s="121" t="str">
        <f>IF($D822="","",WORKDAY($D822,20,$Y$33:$Y$47))</f>
        <v/>
      </c>
      <c r="H822" s="120" t="str">
        <f t="shared" si="20"/>
        <v/>
      </c>
      <c r="I822" s="120"/>
      <c r="J822" s="119"/>
      <c r="K822" s="120"/>
      <c r="L822" s="122"/>
      <c r="M822" s="123"/>
      <c r="N822" s="124"/>
      <c r="O822" s="119"/>
      <c r="P822" s="119"/>
      <c r="Q822" s="122"/>
      <c r="R822" s="119"/>
      <c r="S822" s="119"/>
      <c r="T822" s="119"/>
      <c r="U822" s="119"/>
      <c r="V822" s="119"/>
      <c r="W822" s="119"/>
      <c r="BB822" s="2" t="e">
        <v>#N/A</v>
      </c>
    </row>
    <row r="823" spans="1:54" ht="31.4" customHeight="1" x14ac:dyDescent="0.35">
      <c r="A823" s="118"/>
      <c r="B823" s="119"/>
      <c r="C823" s="119"/>
      <c r="D823" s="120"/>
      <c r="E823" s="121" t="str">
        <f>IF($D823="","",WORKDAY($D823,1,$Y$33:$Y$47))</f>
        <v/>
      </c>
      <c r="F823" s="121" t="str">
        <f>IF($D823="","",WORKDAY($D823,10,$Y$33:$Y$47))</f>
        <v/>
      </c>
      <c r="G823" s="121" t="str">
        <f>IF($D823="","",WORKDAY($D823,20,$Y$33:$Y$47))</f>
        <v/>
      </c>
      <c r="H823" s="120" t="str">
        <f t="shared" si="20"/>
        <v/>
      </c>
      <c r="I823" s="120"/>
      <c r="J823" s="119"/>
      <c r="K823" s="120"/>
      <c r="L823" s="122"/>
      <c r="M823" s="123"/>
      <c r="N823" s="124"/>
      <c r="O823" s="119"/>
      <c r="P823" s="119"/>
      <c r="Q823" s="122"/>
      <c r="R823" s="119"/>
      <c r="S823" s="119"/>
      <c r="T823" s="119"/>
      <c r="U823" s="119"/>
      <c r="V823" s="119"/>
      <c r="W823" s="119"/>
      <c r="BB823" s="2" t="e">
        <v>#N/A</v>
      </c>
    </row>
    <row r="824" spans="1:54" ht="31.4" customHeight="1" x14ac:dyDescent="0.35">
      <c r="A824" s="118"/>
      <c r="B824" s="119"/>
      <c r="C824" s="119"/>
      <c r="D824" s="120"/>
      <c r="E824" s="121" t="str">
        <f>IF($D824="","",WORKDAY($D824,1,$Y$33:$Y$47))</f>
        <v/>
      </c>
      <c r="F824" s="121" t="str">
        <f>IF($D824="","",WORKDAY($D824,10,$Y$33:$Y$47))</f>
        <v/>
      </c>
      <c r="G824" s="121" t="str">
        <f>IF($D824="","",WORKDAY($D824,20,$Y$33:$Y$47))</f>
        <v/>
      </c>
      <c r="H824" s="120" t="str">
        <f t="shared" si="20"/>
        <v/>
      </c>
      <c r="I824" s="120"/>
      <c r="J824" s="120"/>
      <c r="K824" s="120"/>
      <c r="L824" s="122"/>
      <c r="M824" s="123"/>
      <c r="N824" s="124"/>
      <c r="O824" s="122"/>
      <c r="P824" s="122"/>
      <c r="Q824" s="122"/>
      <c r="R824" s="122"/>
      <c r="S824" s="119"/>
      <c r="T824" s="119"/>
      <c r="U824" s="119"/>
      <c r="V824" s="119"/>
      <c r="W824" s="134"/>
      <c r="BB824" s="2" t="e">
        <v>#N/A</v>
      </c>
    </row>
    <row r="825" spans="1:54" ht="31.4" customHeight="1" x14ac:dyDescent="0.35">
      <c r="A825" s="118"/>
      <c r="B825" s="119"/>
      <c r="C825" s="119"/>
      <c r="D825" s="120"/>
      <c r="E825" s="121" t="str">
        <f>IF($D825="","",WORKDAY($D825,1,$Y$33:$Y$47))</f>
        <v/>
      </c>
      <c r="F825" s="121" t="str">
        <f>IF($D825="","",WORKDAY($D825,10,$Y$33:$Y$47))</f>
        <v/>
      </c>
      <c r="G825" s="121" t="str">
        <f>IF($D825="","",WORKDAY($D825,20,$Y$33:$Y$47))</f>
        <v/>
      </c>
      <c r="H825" s="120" t="str">
        <f t="shared" si="20"/>
        <v/>
      </c>
      <c r="I825" s="120"/>
      <c r="J825" s="120"/>
      <c r="K825" s="120"/>
      <c r="L825" s="122"/>
      <c r="M825" s="123"/>
      <c r="N825" s="124"/>
      <c r="O825" s="122"/>
      <c r="P825" s="122"/>
      <c r="Q825" s="122"/>
      <c r="R825" s="122"/>
      <c r="S825" s="119"/>
      <c r="T825" s="119"/>
      <c r="U825" s="119"/>
      <c r="V825" s="119"/>
      <c r="W825" s="119"/>
      <c r="BB825" s="2" t="e">
        <v>#N/A</v>
      </c>
    </row>
    <row r="826" spans="1:54" ht="31.4" customHeight="1" x14ac:dyDescent="0.35">
      <c r="A826" s="118"/>
      <c r="B826" s="119"/>
      <c r="C826" s="119"/>
      <c r="D826" s="120"/>
      <c r="E826" s="121" t="str">
        <f>IF($D826="","",WORKDAY($D826,1,$Y$33:$Y$47))</f>
        <v/>
      </c>
      <c r="F826" s="121" t="str">
        <f>IF($D826="","",WORKDAY($D826,10,$Y$33:$Y$47))</f>
        <v/>
      </c>
      <c r="G826" s="121" t="str">
        <f>IF($D826="","",WORKDAY($D826,20,$Y$33:$Y$47))</f>
        <v/>
      </c>
      <c r="H826" s="120" t="str">
        <f t="shared" si="20"/>
        <v/>
      </c>
      <c r="I826" s="120"/>
      <c r="J826" s="120"/>
      <c r="K826" s="120"/>
      <c r="L826" s="122"/>
      <c r="M826" s="123"/>
      <c r="N826" s="124"/>
      <c r="O826" s="122"/>
      <c r="P826" s="122"/>
      <c r="Q826" s="122"/>
      <c r="R826" s="122"/>
      <c r="S826" s="119"/>
      <c r="T826" s="119"/>
      <c r="U826" s="119"/>
      <c r="V826" s="119"/>
      <c r="W826" s="119"/>
      <c r="BB826" s="2" t="e">
        <v>#N/A</v>
      </c>
    </row>
    <row r="827" spans="1:54" ht="31.4" customHeight="1" x14ac:dyDescent="0.35">
      <c r="A827" s="118"/>
      <c r="B827" s="119"/>
      <c r="C827" s="119"/>
      <c r="D827" s="120"/>
      <c r="E827" s="121" t="str">
        <f>IF($D827="","",WORKDAY($D827,1,$Y$33:$Y$47))</f>
        <v/>
      </c>
      <c r="F827" s="121" t="str">
        <f>IF($D827="","",WORKDAY($D827,10,$Y$33:$Y$47))</f>
        <v/>
      </c>
      <c r="G827" s="121" t="str">
        <f>IF($D827="","",WORKDAY($D827,20,$Y$33:$Y$47))</f>
        <v/>
      </c>
      <c r="H827" s="120" t="str">
        <f t="shared" si="20"/>
        <v/>
      </c>
      <c r="I827" s="120"/>
      <c r="J827" s="120"/>
      <c r="K827" s="120"/>
      <c r="L827" s="122"/>
      <c r="M827" s="123"/>
      <c r="N827" s="124"/>
      <c r="O827" s="122"/>
      <c r="P827" s="122"/>
      <c r="Q827" s="122"/>
      <c r="R827" s="122"/>
      <c r="S827" s="119"/>
      <c r="T827" s="119"/>
      <c r="U827" s="119"/>
      <c r="V827" s="119"/>
      <c r="W827" s="119"/>
      <c r="BB827" s="2" t="e">
        <v>#N/A</v>
      </c>
    </row>
    <row r="828" spans="1:54" ht="31.4" customHeight="1" x14ac:dyDescent="0.35">
      <c r="A828" s="118"/>
      <c r="B828" s="119"/>
      <c r="C828" s="119"/>
      <c r="D828" s="120"/>
      <c r="E828" s="121" t="str">
        <f>IF($D828="","",WORKDAY($D828,1,$Y$33:$Y$47))</f>
        <v/>
      </c>
      <c r="F828" s="121" t="str">
        <f>IF($D828="","",WORKDAY($D828,10,$Y$33:$Y$47))</f>
        <v/>
      </c>
      <c r="G828" s="121" t="str">
        <f>IF($D828="","",WORKDAY($D828,20,$Y$33:$Y$47))</f>
        <v/>
      </c>
      <c r="H828" s="120" t="str">
        <f t="shared" si="20"/>
        <v/>
      </c>
      <c r="I828" s="120"/>
      <c r="J828" s="120"/>
      <c r="K828" s="120"/>
      <c r="L828" s="122"/>
      <c r="M828" s="123"/>
      <c r="N828" s="124"/>
      <c r="O828" s="122"/>
      <c r="P828" s="122"/>
      <c r="Q828" s="122"/>
      <c r="R828" s="122"/>
      <c r="S828" s="119"/>
      <c r="T828" s="119"/>
      <c r="U828" s="119"/>
      <c r="V828" s="119"/>
      <c r="W828" s="119"/>
      <c r="BB828" s="2" t="e">
        <v>#N/A</v>
      </c>
    </row>
    <row r="829" spans="1:54" ht="31.4" customHeight="1" x14ac:dyDescent="0.35">
      <c r="A829" s="118"/>
      <c r="B829" s="119"/>
      <c r="C829" s="119"/>
      <c r="D829" s="120"/>
      <c r="E829" s="121" t="str">
        <f>IF($D829="","",WORKDAY($D829,1,$Y$33:$Y$47))</f>
        <v/>
      </c>
      <c r="F829" s="121" t="str">
        <f>IF($D829="","",WORKDAY($D829,10,$Y$33:$Y$47))</f>
        <v/>
      </c>
      <c r="G829" s="121" t="str">
        <f>IF($D829="","",WORKDAY($D829,20,$Y$33:$Y$47))</f>
        <v/>
      </c>
      <c r="H829" s="120" t="str">
        <f t="shared" si="20"/>
        <v/>
      </c>
      <c r="I829" s="120"/>
      <c r="J829" s="120"/>
      <c r="K829" s="120"/>
      <c r="L829" s="122"/>
      <c r="M829" s="123"/>
      <c r="N829" s="124"/>
      <c r="O829" s="122"/>
      <c r="P829" s="122"/>
      <c r="Q829" s="122"/>
      <c r="R829" s="122"/>
      <c r="S829" s="119"/>
      <c r="T829" s="119"/>
      <c r="U829" s="119"/>
      <c r="V829" s="119"/>
      <c r="W829" s="119"/>
      <c r="BB829" s="2" t="e">
        <v>#N/A</v>
      </c>
    </row>
    <row r="830" spans="1:54" ht="31.4" customHeight="1" x14ac:dyDescent="0.35">
      <c r="A830" s="118"/>
      <c r="B830" s="119"/>
      <c r="C830" s="119"/>
      <c r="D830" s="120"/>
      <c r="E830" s="121" t="str">
        <f>IF($D830="","",WORKDAY($D830,1,$Y$33:$Y$47))</f>
        <v/>
      </c>
      <c r="F830" s="121" t="str">
        <f>IF($D830="","",WORKDAY($D830,10,$Y$33:$Y$47))</f>
        <v/>
      </c>
      <c r="G830" s="121" t="str">
        <f>IF($D830="","",WORKDAY($D830,20,$Y$33:$Y$47))</f>
        <v/>
      </c>
      <c r="H830" s="120" t="str">
        <f t="shared" si="20"/>
        <v/>
      </c>
      <c r="I830" s="120"/>
      <c r="J830" s="120"/>
      <c r="K830" s="120"/>
      <c r="L830" s="122"/>
      <c r="M830" s="123"/>
      <c r="N830" s="124"/>
      <c r="O830" s="122"/>
      <c r="P830" s="122"/>
      <c r="Q830" s="122"/>
      <c r="R830" s="122"/>
      <c r="S830" s="119"/>
      <c r="T830" s="119"/>
      <c r="U830" s="119"/>
      <c r="V830" s="119"/>
      <c r="W830" s="119"/>
      <c r="BB830" s="2" t="e">
        <v>#N/A</v>
      </c>
    </row>
    <row r="831" spans="1:54" ht="31.4" customHeight="1" x14ac:dyDescent="0.35">
      <c r="A831" s="118"/>
      <c r="B831" s="119"/>
      <c r="C831" s="119"/>
      <c r="D831" s="120"/>
      <c r="E831" s="121" t="str">
        <f>IF($D831="","",WORKDAY($D831,1,$Y$33:$Y$47))</f>
        <v/>
      </c>
      <c r="F831" s="121" t="str">
        <f>IF($D831="","",WORKDAY($D831,10,$Y$33:$Y$47))</f>
        <v/>
      </c>
      <c r="G831" s="121" t="str">
        <f>IF($D831="","",WORKDAY($D831,20,$Y$33:$Y$47))</f>
        <v/>
      </c>
      <c r="H831" s="120" t="str">
        <f t="shared" si="20"/>
        <v/>
      </c>
      <c r="I831" s="120"/>
      <c r="J831" s="120"/>
      <c r="K831" s="120"/>
      <c r="L831" s="122"/>
      <c r="M831" s="123"/>
      <c r="N831" s="124"/>
      <c r="O831" s="122"/>
      <c r="P831" s="122"/>
      <c r="Q831" s="122"/>
      <c r="R831" s="122"/>
      <c r="S831" s="119"/>
      <c r="T831" s="119"/>
      <c r="U831" s="119"/>
      <c r="V831" s="119"/>
      <c r="W831" s="119"/>
      <c r="BB831" s="2" t="e">
        <v>#N/A</v>
      </c>
    </row>
    <row r="832" spans="1:54" ht="31.4" customHeight="1" x14ac:dyDescent="0.35">
      <c r="A832" s="118"/>
      <c r="B832" s="119"/>
      <c r="C832" s="119"/>
      <c r="D832" s="120"/>
      <c r="E832" s="121" t="str">
        <f>IF($D832="","",WORKDAY($D832,1,$Y$33:$Y$47))</f>
        <v/>
      </c>
      <c r="F832" s="121" t="str">
        <f>IF($D832="","",WORKDAY($D832,10,$Y$33:$Y$47))</f>
        <v/>
      </c>
      <c r="G832" s="121" t="str">
        <f>IF($D832="","",WORKDAY($D832,20,$Y$33:$Y$47))</f>
        <v/>
      </c>
      <c r="H832" s="120" t="str">
        <f t="shared" si="20"/>
        <v/>
      </c>
      <c r="I832" s="120"/>
      <c r="J832" s="120"/>
      <c r="K832" s="120"/>
      <c r="L832" s="122"/>
      <c r="M832" s="123"/>
      <c r="N832" s="124"/>
      <c r="O832" s="122"/>
      <c r="P832" s="122"/>
      <c r="Q832" s="122"/>
      <c r="R832" s="122"/>
      <c r="S832" s="119"/>
      <c r="T832" s="119"/>
      <c r="U832" s="119"/>
      <c r="V832" s="119"/>
      <c r="W832" s="119"/>
      <c r="BB832" s="2" t="e">
        <v>#N/A</v>
      </c>
    </row>
    <row r="833" spans="1:54" ht="31.4" customHeight="1" x14ac:dyDescent="0.35">
      <c r="A833" s="118"/>
      <c r="B833" s="119"/>
      <c r="C833" s="119"/>
      <c r="D833" s="120"/>
      <c r="E833" s="121" t="str">
        <f>IF($D833="","",WORKDAY($D833,1,$Y$33:$Y$47))</f>
        <v/>
      </c>
      <c r="F833" s="121" t="str">
        <f>IF($D833="","",WORKDAY($D833,10,$Y$33:$Y$47))</f>
        <v/>
      </c>
      <c r="G833" s="121" t="str">
        <f>IF($D833="","",WORKDAY($D833,20,$Y$33:$Y$47))</f>
        <v/>
      </c>
      <c r="H833" s="120" t="str">
        <f t="shared" si="20"/>
        <v/>
      </c>
      <c r="I833" s="120"/>
      <c r="J833" s="120"/>
      <c r="K833" s="120"/>
      <c r="L833" s="122"/>
      <c r="M833" s="123"/>
      <c r="N833" s="124"/>
      <c r="O833" s="122"/>
      <c r="P833" s="122"/>
      <c r="Q833" s="122"/>
      <c r="R833" s="122"/>
      <c r="S833" s="119"/>
      <c r="T833" s="119"/>
      <c r="U833" s="119"/>
      <c r="V833" s="119"/>
      <c r="W833" s="119"/>
      <c r="BB833" s="2" t="e">
        <v>#N/A</v>
      </c>
    </row>
    <row r="834" spans="1:54" ht="31.4" customHeight="1" x14ac:dyDescent="0.35">
      <c r="A834" s="118"/>
      <c r="B834" s="119"/>
      <c r="C834" s="119"/>
      <c r="D834" s="120"/>
      <c r="E834" s="121" t="str">
        <f>IF($D834="","",WORKDAY($D834,1,$Y$33:$Y$47))</f>
        <v/>
      </c>
      <c r="F834" s="121" t="str">
        <f>IF($D834="","",WORKDAY($D834,10,$Y$33:$Y$47))</f>
        <v/>
      </c>
      <c r="G834" s="121" t="str">
        <f>IF($D834="","",WORKDAY($D834,20,$Y$33:$Y$47))</f>
        <v/>
      </c>
      <c r="H834" s="120" t="str">
        <f t="shared" ref="H834:H897" si="21">IF(ISBLANK(D834),"",TEXT(D834,"mmm"))</f>
        <v/>
      </c>
      <c r="I834" s="120"/>
      <c r="J834" s="120"/>
      <c r="K834" s="120"/>
      <c r="L834" s="122"/>
      <c r="M834" s="123"/>
      <c r="N834" s="124"/>
      <c r="O834" s="122"/>
      <c r="P834" s="122"/>
      <c r="Q834" s="122"/>
      <c r="R834" s="122"/>
      <c r="S834" s="119"/>
      <c r="T834" s="119"/>
      <c r="U834" s="119"/>
      <c r="V834" s="119"/>
      <c r="W834" s="119"/>
      <c r="BB834" s="2" t="e">
        <v>#N/A</v>
      </c>
    </row>
    <row r="835" spans="1:54" ht="31.4" customHeight="1" x14ac:dyDescent="0.35">
      <c r="A835" s="118"/>
      <c r="B835" s="119"/>
      <c r="C835" s="119"/>
      <c r="D835" s="120"/>
      <c r="E835" s="121" t="str">
        <f>IF($D835="","",WORKDAY($D835,1,$Y$33:$Y$47))</f>
        <v/>
      </c>
      <c r="F835" s="121" t="str">
        <f>IF($D835="","",WORKDAY($D835,10,$Y$33:$Y$47))</f>
        <v/>
      </c>
      <c r="G835" s="121" t="str">
        <f>IF($D835="","",WORKDAY($D835,20,$Y$33:$Y$47))</f>
        <v/>
      </c>
      <c r="H835" s="120" t="str">
        <f t="shared" si="21"/>
        <v/>
      </c>
      <c r="I835" s="120"/>
      <c r="J835" s="120"/>
      <c r="K835" s="120"/>
      <c r="L835" s="122"/>
      <c r="M835" s="123"/>
      <c r="N835" s="124"/>
      <c r="O835" s="122"/>
      <c r="P835" s="122"/>
      <c r="Q835" s="122"/>
      <c r="R835" s="122"/>
      <c r="S835" s="119"/>
      <c r="T835" s="119"/>
      <c r="U835" s="119"/>
      <c r="V835" s="119"/>
      <c r="W835" s="119"/>
      <c r="BB835" s="2" t="e">
        <v>#N/A</v>
      </c>
    </row>
    <row r="836" spans="1:54" ht="31.4" customHeight="1" x14ac:dyDescent="0.35">
      <c r="A836" s="118"/>
      <c r="B836" s="119"/>
      <c r="C836" s="119"/>
      <c r="D836" s="120"/>
      <c r="E836" s="121" t="str">
        <f>IF($D836="","",WORKDAY($D836,1,$Y$33:$Y$47))</f>
        <v/>
      </c>
      <c r="F836" s="121" t="str">
        <f>IF($D836="","",WORKDAY($D836,10,$Y$33:$Y$47))</f>
        <v/>
      </c>
      <c r="G836" s="121" t="str">
        <f>IF($D836="","",WORKDAY($D836,20,$Y$33:$Y$47))</f>
        <v/>
      </c>
      <c r="H836" s="120" t="str">
        <f t="shared" si="21"/>
        <v/>
      </c>
      <c r="I836" s="120"/>
      <c r="J836" s="120"/>
      <c r="K836" s="120"/>
      <c r="L836" s="122"/>
      <c r="M836" s="123"/>
      <c r="N836" s="124"/>
      <c r="O836" s="122"/>
      <c r="P836" s="122"/>
      <c r="Q836" s="122"/>
      <c r="R836" s="122"/>
      <c r="S836" s="119"/>
      <c r="T836" s="119"/>
      <c r="U836" s="119"/>
      <c r="V836" s="119"/>
      <c r="W836" s="119"/>
      <c r="BB836" s="2" t="e">
        <v>#N/A</v>
      </c>
    </row>
    <row r="837" spans="1:54" ht="31.4" customHeight="1" x14ac:dyDescent="0.35">
      <c r="A837" s="118"/>
      <c r="B837" s="119"/>
      <c r="C837" s="119"/>
      <c r="D837" s="120"/>
      <c r="E837" s="121" t="str">
        <f>IF($D837="","",WORKDAY($D837,1,$Y$33:$Y$47))</f>
        <v/>
      </c>
      <c r="F837" s="121" t="str">
        <f>IF($D837="","",WORKDAY($D837,10,$Y$33:$Y$47))</f>
        <v/>
      </c>
      <c r="G837" s="121" t="str">
        <f>IF($D837="","",WORKDAY($D837,20,$Y$33:$Y$47))</f>
        <v/>
      </c>
      <c r="H837" s="120" t="str">
        <f t="shared" si="21"/>
        <v/>
      </c>
      <c r="I837" s="120"/>
      <c r="J837" s="120"/>
      <c r="K837" s="120"/>
      <c r="L837" s="122"/>
      <c r="M837" s="123"/>
      <c r="N837" s="124"/>
      <c r="O837" s="122"/>
      <c r="P837" s="122"/>
      <c r="Q837" s="122"/>
      <c r="R837" s="122"/>
      <c r="S837" s="119"/>
      <c r="T837" s="119"/>
      <c r="U837" s="119"/>
      <c r="V837" s="119"/>
      <c r="W837" s="119"/>
      <c r="BB837" s="2" t="e">
        <v>#N/A</v>
      </c>
    </row>
    <row r="838" spans="1:54" ht="31.4" customHeight="1" x14ac:dyDescent="0.35">
      <c r="A838" s="118"/>
      <c r="B838" s="119"/>
      <c r="C838" s="119"/>
      <c r="D838" s="120"/>
      <c r="E838" s="121" t="str">
        <f>IF($D838="","",WORKDAY($D838,1,$Y$33:$Y$47))</f>
        <v/>
      </c>
      <c r="F838" s="121" t="str">
        <f>IF($D838="","",WORKDAY($D838,10,$Y$33:$Y$47))</f>
        <v/>
      </c>
      <c r="G838" s="121" t="str">
        <f>IF($D838="","",WORKDAY($D838,20,$Y$33:$Y$47))</f>
        <v/>
      </c>
      <c r="H838" s="120" t="str">
        <f t="shared" si="21"/>
        <v/>
      </c>
      <c r="I838" s="120"/>
      <c r="J838" s="120"/>
      <c r="K838" s="120"/>
      <c r="L838" s="122"/>
      <c r="M838" s="123"/>
      <c r="N838" s="124"/>
      <c r="O838" s="122"/>
      <c r="P838" s="122"/>
      <c r="Q838" s="122"/>
      <c r="R838" s="122"/>
      <c r="S838" s="119"/>
      <c r="T838" s="119"/>
      <c r="U838" s="119"/>
      <c r="V838" s="119"/>
      <c r="W838" s="119"/>
      <c r="BB838" s="2" t="e">
        <v>#N/A</v>
      </c>
    </row>
    <row r="839" spans="1:54" ht="31.4" customHeight="1" x14ac:dyDescent="0.35">
      <c r="A839" s="118"/>
      <c r="B839" s="119"/>
      <c r="C839" s="119"/>
      <c r="D839" s="120"/>
      <c r="E839" s="121" t="str">
        <f>IF($D839="","",WORKDAY($D839,1,$Y$33:$Y$47))</f>
        <v/>
      </c>
      <c r="F839" s="121" t="str">
        <f>IF($D839="","",WORKDAY($D839,10,$Y$33:$Y$47))</f>
        <v/>
      </c>
      <c r="G839" s="121" t="str">
        <f>IF($D839="","",WORKDAY($D839,20,$Y$33:$Y$47))</f>
        <v/>
      </c>
      <c r="H839" s="120" t="str">
        <f t="shared" si="21"/>
        <v/>
      </c>
      <c r="I839" s="120"/>
      <c r="J839" s="120"/>
      <c r="K839" s="120"/>
      <c r="L839" s="122"/>
      <c r="M839" s="123"/>
      <c r="N839" s="124"/>
      <c r="O839" s="122"/>
      <c r="P839" s="122"/>
      <c r="Q839" s="122"/>
      <c r="R839" s="122"/>
      <c r="S839" s="119"/>
      <c r="T839" s="119"/>
      <c r="U839" s="119"/>
      <c r="V839" s="119"/>
      <c r="W839" s="119"/>
      <c r="BB839" s="2" t="e">
        <v>#N/A</v>
      </c>
    </row>
    <row r="840" spans="1:54" ht="31.4" customHeight="1" x14ac:dyDescent="0.35">
      <c r="A840" s="118"/>
      <c r="B840" s="119"/>
      <c r="C840" s="119"/>
      <c r="D840" s="120"/>
      <c r="E840" s="121" t="str">
        <f>IF($D840="","",WORKDAY($D840,1,$Y$33:$Y$47))</f>
        <v/>
      </c>
      <c r="F840" s="121" t="str">
        <f>IF($D840="","",WORKDAY($D840,10,$Y$33:$Y$47))</f>
        <v/>
      </c>
      <c r="G840" s="121" t="str">
        <f>IF($D840="","",WORKDAY($D840,20,$Y$33:$Y$47))</f>
        <v/>
      </c>
      <c r="H840" s="120" t="str">
        <f t="shared" si="21"/>
        <v/>
      </c>
      <c r="I840" s="120"/>
      <c r="J840" s="120"/>
      <c r="K840" s="120"/>
      <c r="L840" s="122"/>
      <c r="M840" s="123"/>
      <c r="N840" s="124"/>
      <c r="O840" s="122"/>
      <c r="P840" s="122"/>
      <c r="Q840" s="122"/>
      <c r="R840" s="122"/>
      <c r="S840" s="119"/>
      <c r="T840" s="119"/>
      <c r="U840" s="119"/>
      <c r="V840" s="119"/>
      <c r="W840" s="119"/>
      <c r="BB840" s="2" t="e">
        <v>#N/A</v>
      </c>
    </row>
    <row r="841" spans="1:54" ht="31.4" customHeight="1" x14ac:dyDescent="0.35">
      <c r="A841" s="118"/>
      <c r="B841" s="119"/>
      <c r="C841" s="119"/>
      <c r="D841" s="120"/>
      <c r="E841" s="121" t="str">
        <f>IF($D841="","",WORKDAY($D841,1,$Y$33:$Y$47))</f>
        <v/>
      </c>
      <c r="F841" s="121" t="str">
        <f>IF($D841="","",WORKDAY($D841,10,$Y$33:$Y$47))</f>
        <v/>
      </c>
      <c r="G841" s="121" t="str">
        <f>IF($D841="","",WORKDAY($D841,20,$Y$33:$Y$47))</f>
        <v/>
      </c>
      <c r="H841" s="120" t="str">
        <f t="shared" si="21"/>
        <v/>
      </c>
      <c r="I841" s="120"/>
      <c r="J841" s="120"/>
      <c r="K841" s="120"/>
      <c r="L841" s="122"/>
      <c r="M841" s="123"/>
      <c r="N841" s="124"/>
      <c r="O841" s="122"/>
      <c r="P841" s="122"/>
      <c r="Q841" s="122"/>
      <c r="R841" s="122"/>
      <c r="S841" s="119"/>
      <c r="T841" s="119"/>
      <c r="U841" s="119"/>
      <c r="V841" s="119"/>
      <c r="W841" s="119"/>
      <c r="BB841" s="2" t="e">
        <v>#N/A</v>
      </c>
    </row>
    <row r="842" spans="1:54" ht="31.4" customHeight="1" x14ac:dyDescent="0.35">
      <c r="A842" s="118"/>
      <c r="B842" s="119"/>
      <c r="C842" s="119"/>
      <c r="D842" s="120"/>
      <c r="E842" s="121" t="str">
        <f>IF($D842="","",WORKDAY($D842,1,$Y$33:$Y$47))</f>
        <v/>
      </c>
      <c r="F842" s="121" t="str">
        <f>IF($D842="","",WORKDAY($D842,10,$Y$33:$Y$47))</f>
        <v/>
      </c>
      <c r="G842" s="121" t="str">
        <f>IF($D842="","",WORKDAY($D842,20,$Y$33:$Y$47))</f>
        <v/>
      </c>
      <c r="H842" s="120" t="str">
        <f t="shared" si="21"/>
        <v/>
      </c>
      <c r="I842" s="120"/>
      <c r="J842" s="120"/>
      <c r="K842" s="120"/>
      <c r="L842" s="122"/>
      <c r="M842" s="123"/>
      <c r="N842" s="124"/>
      <c r="O842" s="122"/>
      <c r="P842" s="122"/>
      <c r="Q842" s="122"/>
      <c r="R842" s="122"/>
      <c r="S842" s="119"/>
      <c r="T842" s="119"/>
      <c r="U842" s="119"/>
      <c r="V842" s="119"/>
      <c r="W842" s="119"/>
      <c r="BB842" s="2" t="e">
        <v>#N/A</v>
      </c>
    </row>
    <row r="843" spans="1:54" ht="31.4" customHeight="1" x14ac:dyDescent="0.35">
      <c r="A843" s="118"/>
      <c r="B843" s="119"/>
      <c r="C843" s="119"/>
      <c r="D843" s="120"/>
      <c r="E843" s="121" t="str">
        <f>IF($D843="","",WORKDAY($D843,1,$Y$33:$Y$47))</f>
        <v/>
      </c>
      <c r="F843" s="121" t="str">
        <f>IF($D843="","",WORKDAY($D843,10,$Y$33:$Y$47))</f>
        <v/>
      </c>
      <c r="G843" s="121" t="str">
        <f>IF($D843="","",WORKDAY($D843,20,$Y$33:$Y$47))</f>
        <v/>
      </c>
      <c r="H843" s="120" t="str">
        <f t="shared" si="21"/>
        <v/>
      </c>
      <c r="I843" s="120"/>
      <c r="J843" s="120"/>
      <c r="K843" s="120"/>
      <c r="L843" s="122"/>
      <c r="M843" s="123"/>
      <c r="N843" s="124"/>
      <c r="O843" s="122"/>
      <c r="P843" s="122"/>
      <c r="Q843" s="122"/>
      <c r="R843" s="122"/>
      <c r="S843" s="119"/>
      <c r="T843" s="119"/>
      <c r="U843" s="119"/>
      <c r="V843" s="119"/>
      <c r="W843" s="119"/>
      <c r="BB843" s="2" t="e">
        <v>#N/A</v>
      </c>
    </row>
    <row r="844" spans="1:54" ht="31.4" customHeight="1" x14ac:dyDescent="0.35">
      <c r="A844" s="118"/>
      <c r="B844" s="119"/>
      <c r="C844" s="119"/>
      <c r="D844" s="120"/>
      <c r="E844" s="121" t="str">
        <f>IF($D844="","",WORKDAY($D844,1,$Y$33:$Y$47))</f>
        <v/>
      </c>
      <c r="F844" s="121" t="str">
        <f>IF($D844="","",WORKDAY($D844,10,$Y$33:$Y$47))</f>
        <v/>
      </c>
      <c r="G844" s="121" t="str">
        <f>IF($D844="","",WORKDAY($D844,20,$Y$33:$Y$47))</f>
        <v/>
      </c>
      <c r="H844" s="120" t="str">
        <f t="shared" si="21"/>
        <v/>
      </c>
      <c r="I844" s="120"/>
      <c r="J844" s="120"/>
      <c r="K844" s="120"/>
      <c r="L844" s="122"/>
      <c r="M844" s="123"/>
      <c r="N844" s="124"/>
      <c r="O844" s="122"/>
      <c r="P844" s="122"/>
      <c r="Q844" s="122"/>
      <c r="R844" s="122"/>
      <c r="S844" s="119"/>
      <c r="T844" s="119"/>
      <c r="U844" s="119"/>
      <c r="V844" s="119"/>
      <c r="W844" s="119"/>
      <c r="BB844" s="2" t="e">
        <v>#N/A</v>
      </c>
    </row>
    <row r="845" spans="1:54" ht="31.4" customHeight="1" x14ac:dyDescent="0.35">
      <c r="A845" s="118"/>
      <c r="B845" s="119"/>
      <c r="C845" s="119"/>
      <c r="D845" s="120"/>
      <c r="E845" s="121" t="str">
        <f>IF($D845="","",WORKDAY($D845,1,$Y$33:$Y$47))</f>
        <v/>
      </c>
      <c r="F845" s="121" t="str">
        <f>IF($D845="","",WORKDAY($D845,10,$Y$33:$Y$47))</f>
        <v/>
      </c>
      <c r="G845" s="121" t="str">
        <f>IF($D845="","",WORKDAY($D845,20,$Y$33:$Y$47))</f>
        <v/>
      </c>
      <c r="H845" s="120" t="str">
        <f t="shared" si="21"/>
        <v/>
      </c>
      <c r="I845" s="120"/>
      <c r="J845" s="120"/>
      <c r="K845" s="120"/>
      <c r="L845" s="122"/>
      <c r="M845" s="123"/>
      <c r="N845" s="124"/>
      <c r="O845" s="122"/>
      <c r="P845" s="122"/>
      <c r="Q845" s="122"/>
      <c r="R845" s="122"/>
      <c r="S845" s="119"/>
      <c r="T845" s="119"/>
      <c r="U845" s="119"/>
      <c r="V845" s="119"/>
      <c r="W845" s="119"/>
      <c r="BB845" s="2" t="e">
        <v>#N/A</v>
      </c>
    </row>
    <row r="846" spans="1:54" ht="31.4" customHeight="1" x14ac:dyDescent="0.35">
      <c r="A846" s="118"/>
      <c r="B846" s="119"/>
      <c r="C846" s="119"/>
      <c r="D846" s="120"/>
      <c r="E846" s="121" t="str">
        <f>IF($D846="","",WORKDAY($D846,1,$Y$33:$Y$47))</f>
        <v/>
      </c>
      <c r="F846" s="121" t="str">
        <f>IF($D846="","",WORKDAY($D846,10,$Y$33:$Y$47))</f>
        <v/>
      </c>
      <c r="G846" s="121" t="str">
        <f>IF($D846="","",WORKDAY($D846,20,$Y$33:$Y$47))</f>
        <v/>
      </c>
      <c r="H846" s="120" t="str">
        <f t="shared" si="21"/>
        <v/>
      </c>
      <c r="I846" s="120"/>
      <c r="J846" s="120"/>
      <c r="K846" s="120"/>
      <c r="L846" s="122"/>
      <c r="M846" s="123"/>
      <c r="N846" s="124"/>
      <c r="O846" s="122"/>
      <c r="P846" s="122"/>
      <c r="Q846" s="122"/>
      <c r="R846" s="122"/>
      <c r="S846" s="119"/>
      <c r="T846" s="119"/>
      <c r="U846" s="119"/>
      <c r="V846" s="119"/>
      <c r="W846" s="119"/>
      <c r="BB846" s="2" t="e">
        <v>#N/A</v>
      </c>
    </row>
    <row r="847" spans="1:54" ht="31.4" customHeight="1" x14ac:dyDescent="0.35">
      <c r="A847" s="118"/>
      <c r="B847" s="119"/>
      <c r="C847" s="119"/>
      <c r="D847" s="120"/>
      <c r="E847" s="121" t="str">
        <f>IF($D847="","",WORKDAY($D847,1,$Y$33:$Y$47))</f>
        <v/>
      </c>
      <c r="F847" s="121" t="str">
        <f>IF($D847="","",WORKDAY($D847,10,$Y$33:$Y$47))</f>
        <v/>
      </c>
      <c r="G847" s="121" t="str">
        <f>IF($D847="","",WORKDAY($D847,20,$Y$33:$Y$47))</f>
        <v/>
      </c>
      <c r="H847" s="120" t="str">
        <f t="shared" si="21"/>
        <v/>
      </c>
      <c r="I847" s="120"/>
      <c r="J847" s="120"/>
      <c r="K847" s="120"/>
      <c r="L847" s="122"/>
      <c r="M847" s="123"/>
      <c r="N847" s="124"/>
      <c r="O847" s="122"/>
      <c r="P847" s="122"/>
      <c r="Q847" s="122"/>
      <c r="R847" s="122"/>
      <c r="S847" s="119"/>
      <c r="T847" s="119"/>
      <c r="U847" s="119"/>
      <c r="V847" s="119"/>
      <c r="W847" s="119"/>
      <c r="BB847" s="2" t="e">
        <v>#N/A</v>
      </c>
    </row>
    <row r="848" spans="1:54" ht="31.4" customHeight="1" x14ac:dyDescent="0.35">
      <c r="A848" s="118"/>
      <c r="B848" s="119"/>
      <c r="C848" s="119"/>
      <c r="D848" s="120"/>
      <c r="E848" s="121" t="str">
        <f>IF($D848="","",WORKDAY($D848,1,$Y$33:$Y$47))</f>
        <v/>
      </c>
      <c r="F848" s="121" t="str">
        <f>IF($D848="","",WORKDAY($D848,10,$Y$33:$Y$47))</f>
        <v/>
      </c>
      <c r="G848" s="121" t="str">
        <f>IF($D848="","",WORKDAY($D848,20,$Y$33:$Y$47))</f>
        <v/>
      </c>
      <c r="H848" s="120" t="str">
        <f t="shared" si="21"/>
        <v/>
      </c>
      <c r="I848" s="120"/>
      <c r="J848" s="120"/>
      <c r="K848" s="120"/>
      <c r="L848" s="122"/>
      <c r="M848" s="123"/>
      <c r="N848" s="124"/>
      <c r="O848" s="122"/>
      <c r="P848" s="122"/>
      <c r="Q848" s="122"/>
      <c r="R848" s="122"/>
      <c r="S848" s="119"/>
      <c r="T848" s="119"/>
      <c r="U848" s="119"/>
      <c r="V848" s="119"/>
      <c r="W848" s="119"/>
      <c r="BB848" s="2" t="e">
        <v>#N/A</v>
      </c>
    </row>
    <row r="849" spans="1:54" ht="31.4" customHeight="1" x14ac:dyDescent="0.35">
      <c r="A849" s="118"/>
      <c r="B849" s="119"/>
      <c r="C849" s="119"/>
      <c r="D849" s="120"/>
      <c r="E849" s="121" t="str">
        <f>IF($D849="","",WORKDAY($D849,1,$Y$33:$Y$47))</f>
        <v/>
      </c>
      <c r="F849" s="121" t="str">
        <f>IF($D849="","",WORKDAY($D849,10,$Y$33:$Y$47))</f>
        <v/>
      </c>
      <c r="G849" s="121" t="str">
        <f>IF($D849="","",WORKDAY($D849,20,$Y$33:$Y$47))</f>
        <v/>
      </c>
      <c r="H849" s="120" t="str">
        <f t="shared" si="21"/>
        <v/>
      </c>
      <c r="I849" s="120"/>
      <c r="J849" s="120"/>
      <c r="K849" s="120"/>
      <c r="L849" s="122"/>
      <c r="M849" s="123"/>
      <c r="N849" s="124"/>
      <c r="O849" s="122"/>
      <c r="P849" s="122"/>
      <c r="Q849" s="122"/>
      <c r="R849" s="122"/>
      <c r="S849" s="119"/>
      <c r="T849" s="119"/>
      <c r="U849" s="119"/>
      <c r="V849" s="119"/>
      <c r="W849" s="119"/>
      <c r="BB849" s="2" t="e">
        <v>#N/A</v>
      </c>
    </row>
    <row r="850" spans="1:54" ht="31.4" customHeight="1" x14ac:dyDescent="0.35">
      <c r="A850" s="118"/>
      <c r="B850" s="119"/>
      <c r="C850" s="119"/>
      <c r="D850" s="120"/>
      <c r="E850" s="121" t="str">
        <f>IF($D850="","",WORKDAY($D850,1,$Y$33:$Y$47))</f>
        <v/>
      </c>
      <c r="F850" s="121" t="str">
        <f>IF($D850="","",WORKDAY($D850,10,$Y$33:$Y$47))</f>
        <v/>
      </c>
      <c r="G850" s="121" t="str">
        <f>IF($D850="","",WORKDAY($D850,20,$Y$33:$Y$47))</f>
        <v/>
      </c>
      <c r="H850" s="120" t="str">
        <f t="shared" si="21"/>
        <v/>
      </c>
      <c r="I850" s="120"/>
      <c r="J850" s="120"/>
      <c r="K850" s="120"/>
      <c r="L850" s="122"/>
      <c r="M850" s="123"/>
      <c r="N850" s="124"/>
      <c r="O850" s="122"/>
      <c r="P850" s="122"/>
      <c r="Q850" s="122"/>
      <c r="R850" s="122"/>
      <c r="S850" s="119"/>
      <c r="T850" s="119"/>
      <c r="U850" s="119"/>
      <c r="V850" s="119"/>
      <c r="W850" s="119"/>
      <c r="BB850" s="2" t="e">
        <v>#N/A</v>
      </c>
    </row>
    <row r="851" spans="1:54" ht="31.4" customHeight="1" x14ac:dyDescent="0.35">
      <c r="A851" s="118"/>
      <c r="B851" s="119"/>
      <c r="C851" s="119"/>
      <c r="D851" s="120"/>
      <c r="E851" s="121" t="str">
        <f>IF($D851="","",WORKDAY($D851,1,$Y$33:$Y$47))</f>
        <v/>
      </c>
      <c r="F851" s="121" t="str">
        <f>IF($D851="","",WORKDAY($D851,10,$Y$33:$Y$47))</f>
        <v/>
      </c>
      <c r="G851" s="121" t="str">
        <f>IF($D851="","",WORKDAY($D851,20,$Y$33:$Y$47))</f>
        <v/>
      </c>
      <c r="H851" s="120" t="str">
        <f t="shared" si="21"/>
        <v/>
      </c>
      <c r="I851" s="120"/>
      <c r="J851" s="120"/>
      <c r="K851" s="120"/>
      <c r="L851" s="122"/>
      <c r="M851" s="123"/>
      <c r="N851" s="124"/>
      <c r="O851" s="122"/>
      <c r="P851" s="122"/>
      <c r="Q851" s="122"/>
      <c r="R851" s="122"/>
      <c r="S851" s="119"/>
      <c r="T851" s="119"/>
      <c r="U851" s="119"/>
      <c r="V851" s="119"/>
      <c r="W851" s="119"/>
      <c r="BB851" s="2" t="e">
        <v>#N/A</v>
      </c>
    </row>
    <row r="852" spans="1:54" ht="31.4" customHeight="1" x14ac:dyDescent="0.35">
      <c r="A852" s="118"/>
      <c r="B852" s="119"/>
      <c r="C852" s="119"/>
      <c r="D852" s="120"/>
      <c r="E852" s="121" t="str">
        <f>IF($D852="","",WORKDAY($D852,1,$Y$33:$Y$47))</f>
        <v/>
      </c>
      <c r="F852" s="121" t="str">
        <f>IF($D852="","",WORKDAY($D852,10,$Y$33:$Y$47))</f>
        <v/>
      </c>
      <c r="G852" s="121" t="str">
        <f>IF($D852="","",WORKDAY($D852,20,$Y$33:$Y$47))</f>
        <v/>
      </c>
      <c r="H852" s="120" t="str">
        <f t="shared" si="21"/>
        <v/>
      </c>
      <c r="I852" s="120"/>
      <c r="J852" s="120"/>
      <c r="K852" s="120"/>
      <c r="L852" s="122"/>
      <c r="M852" s="123"/>
      <c r="N852" s="124"/>
      <c r="O852" s="122"/>
      <c r="P852" s="122"/>
      <c r="Q852" s="122"/>
      <c r="R852" s="122"/>
      <c r="S852" s="119"/>
      <c r="T852" s="119"/>
      <c r="U852" s="119"/>
      <c r="V852" s="119"/>
      <c r="W852" s="119"/>
      <c r="BB852" s="2" t="e">
        <v>#N/A</v>
      </c>
    </row>
    <row r="853" spans="1:54" ht="31.4" customHeight="1" x14ac:dyDescent="0.35">
      <c r="A853" s="118"/>
      <c r="B853" s="119"/>
      <c r="C853" s="119"/>
      <c r="D853" s="120"/>
      <c r="E853" s="121" t="str">
        <f>IF($D853="","",WORKDAY($D853,1,$Y$33:$Y$47))</f>
        <v/>
      </c>
      <c r="F853" s="121" t="str">
        <f>IF($D853="","",WORKDAY($D853,10,$Y$33:$Y$47))</f>
        <v/>
      </c>
      <c r="G853" s="121" t="str">
        <f>IF($D853="","",WORKDAY($D853,20,$Y$33:$Y$47))</f>
        <v/>
      </c>
      <c r="H853" s="120" t="str">
        <f t="shared" si="21"/>
        <v/>
      </c>
      <c r="I853" s="120"/>
      <c r="J853" s="120"/>
      <c r="K853" s="120"/>
      <c r="L853" s="122"/>
      <c r="M853" s="123"/>
      <c r="N853" s="124"/>
      <c r="O853" s="122"/>
      <c r="P853" s="122"/>
      <c r="Q853" s="122"/>
      <c r="R853" s="122"/>
      <c r="S853" s="119"/>
      <c r="T853" s="119"/>
      <c r="U853" s="119"/>
      <c r="V853" s="119"/>
      <c r="W853" s="119"/>
      <c r="BB853" s="2" t="e">
        <v>#N/A</v>
      </c>
    </row>
    <row r="854" spans="1:54" ht="31.4" customHeight="1" x14ac:dyDescent="0.35">
      <c r="A854" s="118"/>
      <c r="B854" s="119"/>
      <c r="C854" s="119"/>
      <c r="D854" s="120"/>
      <c r="E854" s="121" t="str">
        <f>IF($D854="","",WORKDAY($D854,1,$Y$33:$Y$47))</f>
        <v/>
      </c>
      <c r="F854" s="121" t="str">
        <f>IF($D854="","",WORKDAY($D854,10,$Y$33:$Y$47))</f>
        <v/>
      </c>
      <c r="G854" s="121" t="str">
        <f>IF($D854="","",WORKDAY($D854,20,$Y$33:$Y$47))</f>
        <v/>
      </c>
      <c r="H854" s="120" t="str">
        <f t="shared" si="21"/>
        <v/>
      </c>
      <c r="I854" s="120"/>
      <c r="J854" s="120"/>
      <c r="K854" s="120"/>
      <c r="L854" s="122"/>
      <c r="M854" s="123"/>
      <c r="N854" s="124"/>
      <c r="O854" s="122"/>
      <c r="P854" s="122"/>
      <c r="Q854" s="122"/>
      <c r="R854" s="122"/>
      <c r="S854" s="119"/>
      <c r="T854" s="119"/>
      <c r="U854" s="119"/>
      <c r="V854" s="119"/>
      <c r="W854" s="119"/>
      <c r="BB854" s="2" t="e">
        <v>#N/A</v>
      </c>
    </row>
    <row r="855" spans="1:54" ht="31.4" customHeight="1" x14ac:dyDescent="0.35">
      <c r="A855" s="118"/>
      <c r="B855" s="119"/>
      <c r="C855" s="119"/>
      <c r="D855" s="120"/>
      <c r="E855" s="121" t="str">
        <f>IF($D855="","",WORKDAY($D855,1,$Y$33:$Y$47))</f>
        <v/>
      </c>
      <c r="F855" s="121" t="str">
        <f>IF($D855="","",WORKDAY($D855,10,$Y$33:$Y$47))</f>
        <v/>
      </c>
      <c r="G855" s="121" t="str">
        <f>IF($D855="","",WORKDAY($D855,20,$Y$33:$Y$47))</f>
        <v/>
      </c>
      <c r="H855" s="120" t="str">
        <f t="shared" si="21"/>
        <v/>
      </c>
      <c r="I855" s="120"/>
      <c r="J855" s="120"/>
      <c r="K855" s="120"/>
      <c r="L855" s="122"/>
      <c r="M855" s="123"/>
      <c r="N855" s="124"/>
      <c r="O855" s="122"/>
      <c r="P855" s="122"/>
      <c r="Q855" s="122"/>
      <c r="R855" s="122"/>
      <c r="S855" s="119"/>
      <c r="T855" s="119"/>
      <c r="U855" s="119"/>
      <c r="V855" s="119"/>
      <c r="W855" s="119"/>
      <c r="BB855" s="2" t="e">
        <v>#N/A</v>
      </c>
    </row>
    <row r="856" spans="1:54" ht="31.4" customHeight="1" x14ac:dyDescent="0.35">
      <c r="A856" s="118"/>
      <c r="B856" s="119"/>
      <c r="C856" s="119"/>
      <c r="D856" s="120"/>
      <c r="E856" s="121" t="str">
        <f>IF($D856="","",WORKDAY($D856,1,$Y$33:$Y$47))</f>
        <v/>
      </c>
      <c r="F856" s="121" t="str">
        <f>IF($D856="","",WORKDAY($D856,10,$Y$33:$Y$47))</f>
        <v/>
      </c>
      <c r="G856" s="121" t="str">
        <f>IF($D856="","",WORKDAY($D856,20,$Y$33:$Y$47))</f>
        <v/>
      </c>
      <c r="H856" s="120" t="str">
        <f t="shared" si="21"/>
        <v/>
      </c>
      <c r="I856" s="120"/>
      <c r="J856" s="120"/>
      <c r="K856" s="120"/>
      <c r="L856" s="122"/>
      <c r="M856" s="123"/>
      <c r="N856" s="124"/>
      <c r="O856" s="122"/>
      <c r="P856" s="122"/>
      <c r="Q856" s="122"/>
      <c r="R856" s="122"/>
      <c r="S856" s="119"/>
      <c r="T856" s="119"/>
      <c r="U856" s="119"/>
      <c r="V856" s="119"/>
      <c r="W856" s="119"/>
      <c r="BB856" s="2" t="e">
        <v>#N/A</v>
      </c>
    </row>
    <row r="857" spans="1:54" ht="31.4" customHeight="1" x14ac:dyDescent="0.35">
      <c r="A857" s="118"/>
      <c r="B857" s="119"/>
      <c r="C857" s="119"/>
      <c r="D857" s="120"/>
      <c r="E857" s="121" t="str">
        <f>IF($D857="","",WORKDAY($D857,1,$Y$33:$Y$47))</f>
        <v/>
      </c>
      <c r="F857" s="121" t="str">
        <f>IF($D857="","",WORKDAY($D857,10,$Y$33:$Y$47))</f>
        <v/>
      </c>
      <c r="G857" s="121" t="str">
        <f>IF($D857="","",WORKDAY($D857,20,$Y$33:$Y$47))</f>
        <v/>
      </c>
      <c r="H857" s="120" t="str">
        <f t="shared" si="21"/>
        <v/>
      </c>
      <c r="I857" s="120"/>
      <c r="J857" s="120"/>
      <c r="K857" s="120"/>
      <c r="L857" s="122"/>
      <c r="M857" s="123"/>
      <c r="N857" s="124"/>
      <c r="O857" s="122"/>
      <c r="P857" s="122"/>
      <c r="Q857" s="122"/>
      <c r="R857" s="122"/>
      <c r="S857" s="119"/>
      <c r="T857" s="119"/>
      <c r="U857" s="119"/>
      <c r="V857" s="119"/>
      <c r="W857" s="119"/>
      <c r="BB857" s="2" t="e">
        <v>#N/A</v>
      </c>
    </row>
    <row r="858" spans="1:54" ht="31.4" customHeight="1" x14ac:dyDescent="0.35">
      <c r="A858" s="118"/>
      <c r="B858" s="119"/>
      <c r="C858" s="119"/>
      <c r="D858" s="120"/>
      <c r="E858" s="121" t="str">
        <f>IF($D858="","",WORKDAY($D858,1,$Y$33:$Y$47))</f>
        <v/>
      </c>
      <c r="F858" s="121" t="str">
        <f>IF($D858="","",WORKDAY($D858,10,$Y$33:$Y$47))</f>
        <v/>
      </c>
      <c r="G858" s="121" t="str">
        <f>IF($D858="","",WORKDAY($D858,20,$Y$33:$Y$47))</f>
        <v/>
      </c>
      <c r="H858" s="120" t="str">
        <f t="shared" si="21"/>
        <v/>
      </c>
      <c r="I858" s="120"/>
      <c r="J858" s="120"/>
      <c r="K858" s="120"/>
      <c r="L858" s="122"/>
      <c r="M858" s="123"/>
      <c r="N858" s="124"/>
      <c r="O858" s="122"/>
      <c r="P858" s="122"/>
      <c r="Q858" s="122"/>
      <c r="R858" s="122"/>
      <c r="S858" s="119"/>
      <c r="T858" s="119"/>
      <c r="U858" s="119"/>
      <c r="V858" s="119"/>
      <c r="W858" s="119"/>
      <c r="BB858" s="2" t="e">
        <v>#N/A</v>
      </c>
    </row>
    <row r="859" spans="1:54" ht="31.4" customHeight="1" x14ac:dyDescent="0.35">
      <c r="A859" s="118"/>
      <c r="B859" s="119"/>
      <c r="C859" s="119"/>
      <c r="D859" s="120"/>
      <c r="E859" s="121" t="str">
        <f>IF($D859="","",WORKDAY($D859,1,$Y$33:$Y$47))</f>
        <v/>
      </c>
      <c r="F859" s="121" t="str">
        <f>IF($D859="","",WORKDAY($D859,10,$Y$33:$Y$47))</f>
        <v/>
      </c>
      <c r="G859" s="121" t="str">
        <f>IF($D859="","",WORKDAY($D859,20,$Y$33:$Y$47))</f>
        <v/>
      </c>
      <c r="H859" s="120" t="str">
        <f t="shared" si="21"/>
        <v/>
      </c>
      <c r="I859" s="120"/>
      <c r="J859" s="120"/>
      <c r="K859" s="120"/>
      <c r="L859" s="122"/>
      <c r="M859" s="123"/>
      <c r="N859" s="124"/>
      <c r="O859" s="122"/>
      <c r="P859" s="122"/>
      <c r="Q859" s="122"/>
      <c r="R859" s="122"/>
      <c r="S859" s="119"/>
      <c r="T859" s="119"/>
      <c r="U859" s="119"/>
      <c r="V859" s="119"/>
      <c r="W859" s="119"/>
      <c r="BB859" s="2" t="e">
        <v>#N/A</v>
      </c>
    </row>
    <row r="860" spans="1:54" ht="31.4" customHeight="1" x14ac:dyDescent="0.35">
      <c r="A860" s="118"/>
      <c r="B860" s="119"/>
      <c r="C860" s="119"/>
      <c r="D860" s="120"/>
      <c r="E860" s="121" t="str">
        <f>IF($D860="","",WORKDAY($D860,1,$Y$33:$Y$47))</f>
        <v/>
      </c>
      <c r="F860" s="121" t="str">
        <f>IF($D860="","",WORKDAY($D860,10,$Y$33:$Y$47))</f>
        <v/>
      </c>
      <c r="G860" s="121" t="str">
        <f>IF($D860="","",WORKDAY($D860,20,$Y$33:$Y$47))</f>
        <v/>
      </c>
      <c r="H860" s="120" t="str">
        <f t="shared" si="21"/>
        <v/>
      </c>
      <c r="I860" s="120"/>
      <c r="J860" s="120"/>
      <c r="K860" s="120"/>
      <c r="L860" s="122"/>
      <c r="M860" s="123"/>
      <c r="N860" s="124"/>
      <c r="O860" s="122"/>
      <c r="P860" s="122"/>
      <c r="Q860" s="122"/>
      <c r="R860" s="122"/>
      <c r="S860" s="119"/>
      <c r="T860" s="119"/>
      <c r="U860" s="119"/>
      <c r="V860" s="119"/>
      <c r="W860" s="119"/>
      <c r="BB860" s="2" t="e">
        <v>#N/A</v>
      </c>
    </row>
    <row r="861" spans="1:54" ht="31.4" customHeight="1" x14ac:dyDescent="0.35">
      <c r="A861" s="118"/>
      <c r="B861" s="119"/>
      <c r="C861" s="119"/>
      <c r="D861" s="120"/>
      <c r="E861" s="121" t="str">
        <f>IF($D861="","",WORKDAY($D861,1,$Y$33:$Y$47))</f>
        <v/>
      </c>
      <c r="F861" s="121" t="str">
        <f>IF($D861="","",WORKDAY($D861,10,$Y$33:$Y$47))</f>
        <v/>
      </c>
      <c r="G861" s="121" t="str">
        <f>IF($D861="","",WORKDAY($D861,20,$Y$33:$Y$47))</f>
        <v/>
      </c>
      <c r="H861" s="120" t="str">
        <f t="shared" si="21"/>
        <v/>
      </c>
      <c r="I861" s="120"/>
      <c r="J861" s="120"/>
      <c r="K861" s="120"/>
      <c r="L861" s="122"/>
      <c r="M861" s="123"/>
      <c r="N861" s="124"/>
      <c r="O861" s="122"/>
      <c r="P861" s="122"/>
      <c r="Q861" s="122"/>
      <c r="R861" s="122"/>
      <c r="S861" s="119"/>
      <c r="T861" s="119"/>
      <c r="U861" s="119"/>
      <c r="V861" s="119"/>
      <c r="W861" s="119"/>
      <c r="BB861" s="2" t="e">
        <v>#N/A</v>
      </c>
    </row>
    <row r="862" spans="1:54" ht="31.4" customHeight="1" x14ac:dyDescent="0.35">
      <c r="A862" s="118"/>
      <c r="B862" s="119"/>
      <c r="C862" s="119"/>
      <c r="D862" s="120"/>
      <c r="E862" s="121" t="str">
        <f>IF($D862="","",WORKDAY($D862,1,$Y$33:$Y$47))</f>
        <v/>
      </c>
      <c r="F862" s="121" t="str">
        <f>IF($D862="","",WORKDAY($D862,10,$Y$33:$Y$47))</f>
        <v/>
      </c>
      <c r="G862" s="121" t="str">
        <f>IF($D862="","",WORKDAY($D862,20,$Y$33:$Y$47))</f>
        <v/>
      </c>
      <c r="H862" s="120" t="str">
        <f t="shared" si="21"/>
        <v/>
      </c>
      <c r="I862" s="120"/>
      <c r="J862" s="120"/>
      <c r="K862" s="120"/>
      <c r="L862" s="122"/>
      <c r="M862" s="123"/>
      <c r="N862" s="124"/>
      <c r="O862" s="122"/>
      <c r="P862" s="122"/>
      <c r="Q862" s="122"/>
      <c r="R862" s="122"/>
      <c r="S862" s="119"/>
      <c r="T862" s="119"/>
      <c r="U862" s="119"/>
      <c r="V862" s="119"/>
      <c r="W862" s="119"/>
      <c r="BB862" s="2" t="e">
        <v>#N/A</v>
      </c>
    </row>
    <row r="863" spans="1:54" ht="31.4" customHeight="1" x14ac:dyDescent="0.35">
      <c r="A863" s="118"/>
      <c r="B863" s="119"/>
      <c r="C863" s="119"/>
      <c r="D863" s="120"/>
      <c r="E863" s="121" t="str">
        <f>IF($D863="","",WORKDAY($D863,1,$Y$33:$Y$47))</f>
        <v/>
      </c>
      <c r="F863" s="121" t="str">
        <f>IF($D863="","",WORKDAY($D863,10,$Y$33:$Y$47))</f>
        <v/>
      </c>
      <c r="G863" s="121" t="str">
        <f>IF($D863="","",WORKDAY($D863,20,$Y$33:$Y$47))</f>
        <v/>
      </c>
      <c r="H863" s="120" t="str">
        <f t="shared" si="21"/>
        <v/>
      </c>
      <c r="I863" s="120"/>
      <c r="J863" s="120"/>
      <c r="K863" s="120"/>
      <c r="L863" s="122"/>
      <c r="M863" s="123"/>
      <c r="N863" s="124"/>
      <c r="O863" s="122"/>
      <c r="P863" s="122"/>
      <c r="Q863" s="122"/>
      <c r="R863" s="122"/>
      <c r="S863" s="119"/>
      <c r="T863" s="119"/>
      <c r="U863" s="119"/>
      <c r="V863" s="119"/>
      <c r="W863" s="119"/>
      <c r="BB863" s="2" t="e">
        <v>#N/A</v>
      </c>
    </row>
    <row r="864" spans="1:54" ht="31.4" customHeight="1" x14ac:dyDescent="0.35">
      <c r="A864" s="118"/>
      <c r="B864" s="119"/>
      <c r="C864" s="119"/>
      <c r="D864" s="120"/>
      <c r="E864" s="121" t="str">
        <f>IF($D864="","",WORKDAY($D864,1,$Y$33:$Y$47))</f>
        <v/>
      </c>
      <c r="F864" s="121" t="str">
        <f>IF($D864="","",WORKDAY($D864,10,$Y$33:$Y$47))</f>
        <v/>
      </c>
      <c r="G864" s="121" t="str">
        <f>IF($D864="","",WORKDAY($D864,20,$Y$33:$Y$47))</f>
        <v/>
      </c>
      <c r="H864" s="120" t="str">
        <f t="shared" si="21"/>
        <v/>
      </c>
      <c r="I864" s="120"/>
      <c r="J864" s="120"/>
      <c r="K864" s="120"/>
      <c r="L864" s="122"/>
      <c r="M864" s="123"/>
      <c r="N864" s="124"/>
      <c r="O864" s="122"/>
      <c r="P864" s="122"/>
      <c r="Q864" s="122"/>
      <c r="R864" s="122"/>
      <c r="S864" s="119"/>
      <c r="T864" s="119"/>
      <c r="U864" s="119"/>
      <c r="V864" s="119"/>
      <c r="W864" s="119"/>
      <c r="BB864" s="2" t="e">
        <v>#N/A</v>
      </c>
    </row>
    <row r="865" spans="1:54" ht="31.4" customHeight="1" x14ac:dyDescent="0.35">
      <c r="A865" s="118"/>
      <c r="B865" s="119"/>
      <c r="C865" s="119"/>
      <c r="D865" s="120"/>
      <c r="E865" s="121" t="str">
        <f>IF($D865="","",WORKDAY($D865,1,$Y$33:$Y$47))</f>
        <v/>
      </c>
      <c r="F865" s="121" t="str">
        <f>IF($D865="","",WORKDAY($D865,10,$Y$33:$Y$47))</f>
        <v/>
      </c>
      <c r="G865" s="121" t="str">
        <f>IF($D865="","",WORKDAY($D865,20,$Y$33:$Y$47))</f>
        <v/>
      </c>
      <c r="H865" s="120" t="str">
        <f t="shared" si="21"/>
        <v/>
      </c>
      <c r="I865" s="120"/>
      <c r="J865" s="120"/>
      <c r="K865" s="120"/>
      <c r="L865" s="122"/>
      <c r="M865" s="123"/>
      <c r="N865" s="124"/>
      <c r="O865" s="122"/>
      <c r="P865" s="122"/>
      <c r="Q865" s="122"/>
      <c r="R865" s="122"/>
      <c r="S865" s="119"/>
      <c r="T865" s="119"/>
      <c r="U865" s="119"/>
      <c r="V865" s="119"/>
      <c r="W865" s="119"/>
      <c r="BB865" s="2" t="e">
        <v>#N/A</v>
      </c>
    </row>
    <row r="866" spans="1:54" ht="31.4" customHeight="1" x14ac:dyDescent="0.35">
      <c r="A866" s="118"/>
      <c r="B866" s="119"/>
      <c r="C866" s="119"/>
      <c r="D866" s="120"/>
      <c r="E866" s="121" t="str">
        <f>IF($D866="","",WORKDAY($D866,1,$Y$33:$Y$47))</f>
        <v/>
      </c>
      <c r="F866" s="121" t="str">
        <f>IF($D866="","",WORKDAY($D866,10,$Y$33:$Y$47))</f>
        <v/>
      </c>
      <c r="G866" s="121" t="str">
        <f>IF($D866="","",WORKDAY($D866,20,$Y$33:$Y$47))</f>
        <v/>
      </c>
      <c r="H866" s="120" t="str">
        <f t="shared" si="21"/>
        <v/>
      </c>
      <c r="I866" s="120"/>
      <c r="J866" s="120"/>
      <c r="K866" s="120"/>
      <c r="L866" s="122"/>
      <c r="M866" s="123"/>
      <c r="N866" s="124"/>
      <c r="O866" s="122"/>
      <c r="P866" s="122"/>
      <c r="Q866" s="122"/>
      <c r="R866" s="122"/>
      <c r="S866" s="119"/>
      <c r="T866" s="119"/>
      <c r="U866" s="119"/>
      <c r="V866" s="119"/>
      <c r="W866" s="119"/>
      <c r="BB866" s="2" t="e">
        <v>#N/A</v>
      </c>
    </row>
    <row r="867" spans="1:54" ht="31.4" customHeight="1" x14ac:dyDescent="0.35">
      <c r="A867" s="118"/>
      <c r="B867" s="119"/>
      <c r="C867" s="119"/>
      <c r="D867" s="120"/>
      <c r="E867" s="121" t="str">
        <f>IF($D867="","",WORKDAY($D867,1,$Y$33:$Y$47))</f>
        <v/>
      </c>
      <c r="F867" s="121" t="str">
        <f>IF($D867="","",WORKDAY($D867,10,$Y$33:$Y$47))</f>
        <v/>
      </c>
      <c r="G867" s="121" t="str">
        <f>IF($D867="","",WORKDAY($D867,20,$Y$33:$Y$47))</f>
        <v/>
      </c>
      <c r="H867" s="120" t="str">
        <f t="shared" si="21"/>
        <v/>
      </c>
      <c r="I867" s="120"/>
      <c r="J867" s="120"/>
      <c r="K867" s="120"/>
      <c r="L867" s="122"/>
      <c r="M867" s="123"/>
      <c r="N867" s="124"/>
      <c r="O867" s="122"/>
      <c r="P867" s="122"/>
      <c r="Q867" s="122"/>
      <c r="R867" s="122"/>
      <c r="S867" s="119"/>
      <c r="T867" s="119"/>
      <c r="U867" s="119"/>
      <c r="V867" s="119"/>
      <c r="W867" s="119"/>
      <c r="BB867" s="2" t="e">
        <v>#N/A</v>
      </c>
    </row>
    <row r="868" spans="1:54" ht="31.4" customHeight="1" x14ac:dyDescent="0.35">
      <c r="A868" s="118"/>
      <c r="B868" s="119"/>
      <c r="C868" s="119"/>
      <c r="D868" s="120"/>
      <c r="E868" s="121" t="str">
        <f>IF($D868="","",WORKDAY($D868,1,$Y$33:$Y$47))</f>
        <v/>
      </c>
      <c r="F868" s="121" t="str">
        <f>IF($D868="","",WORKDAY($D868,10,$Y$33:$Y$47))</f>
        <v/>
      </c>
      <c r="G868" s="121" t="str">
        <f>IF($D868="","",WORKDAY($D868,20,$Y$33:$Y$47))</f>
        <v/>
      </c>
      <c r="H868" s="120" t="str">
        <f t="shared" si="21"/>
        <v/>
      </c>
      <c r="I868" s="120"/>
      <c r="J868" s="120"/>
      <c r="K868" s="120"/>
      <c r="L868" s="122"/>
      <c r="M868" s="123"/>
      <c r="N868" s="124"/>
      <c r="O868" s="122"/>
      <c r="P868" s="122"/>
      <c r="Q868" s="122"/>
      <c r="R868" s="122"/>
      <c r="S868" s="119"/>
      <c r="T868" s="119"/>
      <c r="U868" s="119"/>
      <c r="V868" s="119"/>
      <c r="W868" s="119"/>
      <c r="BB868" s="2" t="e">
        <v>#N/A</v>
      </c>
    </row>
    <row r="869" spans="1:54" ht="31.4" customHeight="1" x14ac:dyDescent="0.35">
      <c r="A869" s="118"/>
      <c r="B869" s="119"/>
      <c r="C869" s="119"/>
      <c r="D869" s="120"/>
      <c r="E869" s="121" t="str">
        <f>IF($D869="","",WORKDAY($D869,1,$Y$33:$Y$47))</f>
        <v/>
      </c>
      <c r="F869" s="121" t="str">
        <f>IF($D869="","",WORKDAY($D869,10,$Y$33:$Y$47))</f>
        <v/>
      </c>
      <c r="G869" s="121" t="str">
        <f>IF($D869="","",WORKDAY($D869,20,$Y$33:$Y$47))</f>
        <v/>
      </c>
      <c r="H869" s="120" t="str">
        <f t="shared" si="21"/>
        <v/>
      </c>
      <c r="I869" s="120"/>
      <c r="J869" s="120"/>
      <c r="K869" s="120"/>
      <c r="L869" s="122"/>
      <c r="M869" s="123"/>
      <c r="N869" s="124"/>
      <c r="O869" s="122"/>
      <c r="P869" s="122"/>
      <c r="Q869" s="122"/>
      <c r="R869" s="122"/>
      <c r="S869" s="119"/>
      <c r="T869" s="119"/>
      <c r="U869" s="119"/>
      <c r="V869" s="119"/>
      <c r="W869" s="119"/>
      <c r="BB869" s="2" t="e">
        <v>#N/A</v>
      </c>
    </row>
    <row r="870" spans="1:54" ht="31.4" customHeight="1" x14ac:dyDescent="0.35">
      <c r="A870" s="118"/>
      <c r="B870" s="119"/>
      <c r="C870" s="119"/>
      <c r="D870" s="120"/>
      <c r="E870" s="121" t="str">
        <f>IF($D870="","",WORKDAY($D870,1,$Y$33:$Y$47))</f>
        <v/>
      </c>
      <c r="F870" s="121" t="str">
        <f>IF($D870="","",WORKDAY($D870,10,$Y$33:$Y$47))</f>
        <v/>
      </c>
      <c r="G870" s="121" t="str">
        <f>IF($D870="","",WORKDAY($D870,20,$Y$33:$Y$47))</f>
        <v/>
      </c>
      <c r="H870" s="120" t="str">
        <f t="shared" si="21"/>
        <v/>
      </c>
      <c r="I870" s="120"/>
      <c r="J870" s="120"/>
      <c r="K870" s="120"/>
      <c r="L870" s="122"/>
      <c r="M870" s="123"/>
      <c r="N870" s="124"/>
      <c r="O870" s="122"/>
      <c r="P870" s="122"/>
      <c r="Q870" s="122"/>
      <c r="R870" s="122"/>
      <c r="S870" s="119"/>
      <c r="T870" s="119"/>
      <c r="U870" s="119"/>
      <c r="V870" s="119"/>
      <c r="W870" s="119"/>
      <c r="BB870" s="2" t="e">
        <v>#N/A</v>
      </c>
    </row>
    <row r="871" spans="1:54" ht="31.4" customHeight="1" x14ac:dyDescent="0.35">
      <c r="A871" s="118"/>
      <c r="B871" s="119"/>
      <c r="C871" s="119"/>
      <c r="D871" s="120"/>
      <c r="E871" s="121" t="str">
        <f>IF($D871="","",WORKDAY($D871,1,$Y$33:$Y$47))</f>
        <v/>
      </c>
      <c r="F871" s="121" t="str">
        <f>IF($D871="","",WORKDAY($D871,10,$Y$33:$Y$47))</f>
        <v/>
      </c>
      <c r="G871" s="121" t="str">
        <f>IF($D871="","",WORKDAY($D871,20,$Y$33:$Y$47))</f>
        <v/>
      </c>
      <c r="H871" s="120" t="str">
        <f t="shared" si="21"/>
        <v/>
      </c>
      <c r="I871" s="120"/>
      <c r="J871" s="120"/>
      <c r="K871" s="120"/>
      <c r="L871" s="122"/>
      <c r="M871" s="123"/>
      <c r="N871" s="124"/>
      <c r="O871" s="122"/>
      <c r="P871" s="122"/>
      <c r="Q871" s="122"/>
      <c r="R871" s="122"/>
      <c r="S871" s="119"/>
      <c r="T871" s="119"/>
      <c r="U871" s="119"/>
      <c r="V871" s="119"/>
      <c r="W871" s="119"/>
      <c r="BB871" s="2" t="e">
        <v>#N/A</v>
      </c>
    </row>
    <row r="872" spans="1:54" ht="31.4" customHeight="1" x14ac:dyDescent="0.35">
      <c r="A872" s="118"/>
      <c r="B872" s="119"/>
      <c r="C872" s="119"/>
      <c r="D872" s="120"/>
      <c r="E872" s="121" t="str">
        <f>IF($D872="","",WORKDAY($D872,1,$Y$33:$Y$47))</f>
        <v/>
      </c>
      <c r="F872" s="121" t="str">
        <f>IF($D872="","",WORKDAY($D872,10,$Y$33:$Y$47))</f>
        <v/>
      </c>
      <c r="G872" s="121" t="str">
        <f>IF($D872="","",WORKDAY($D872,20,$Y$33:$Y$47))</f>
        <v/>
      </c>
      <c r="H872" s="120" t="str">
        <f t="shared" si="21"/>
        <v/>
      </c>
      <c r="I872" s="120"/>
      <c r="J872" s="120"/>
      <c r="K872" s="120"/>
      <c r="L872" s="122"/>
      <c r="M872" s="123"/>
      <c r="N872" s="124"/>
      <c r="O872" s="122"/>
      <c r="P872" s="122"/>
      <c r="Q872" s="122"/>
      <c r="R872" s="122"/>
      <c r="S872" s="119"/>
      <c r="T872" s="119"/>
      <c r="U872" s="119"/>
      <c r="V872" s="119"/>
      <c r="W872" s="119"/>
      <c r="BB872" s="2" t="e">
        <v>#N/A</v>
      </c>
    </row>
    <row r="873" spans="1:54" ht="31.4" customHeight="1" x14ac:dyDescent="0.35">
      <c r="A873" s="118"/>
      <c r="B873" s="119"/>
      <c r="C873" s="119"/>
      <c r="D873" s="120"/>
      <c r="E873" s="121" t="str">
        <f>IF($D873="","",WORKDAY($D873,1,$Y$33:$Y$47))</f>
        <v/>
      </c>
      <c r="F873" s="121" t="str">
        <f>IF($D873="","",WORKDAY($D873,10,$Y$33:$Y$47))</f>
        <v/>
      </c>
      <c r="G873" s="121" t="str">
        <f>IF($D873="","",WORKDAY($D873,20,$Y$33:$Y$47))</f>
        <v/>
      </c>
      <c r="H873" s="120" t="str">
        <f t="shared" si="21"/>
        <v/>
      </c>
      <c r="I873" s="120"/>
      <c r="J873" s="120"/>
      <c r="K873" s="120"/>
      <c r="L873" s="122"/>
      <c r="M873" s="123"/>
      <c r="N873" s="124"/>
      <c r="O873" s="122"/>
      <c r="P873" s="122"/>
      <c r="Q873" s="122"/>
      <c r="R873" s="122"/>
      <c r="S873" s="119"/>
      <c r="T873" s="119"/>
      <c r="U873" s="119"/>
      <c r="V873" s="119"/>
      <c r="W873" s="119"/>
      <c r="BB873" s="2" t="e">
        <v>#N/A</v>
      </c>
    </row>
    <row r="874" spans="1:54" ht="31.4" customHeight="1" x14ac:dyDescent="0.35">
      <c r="A874" s="118"/>
      <c r="B874" s="119"/>
      <c r="C874" s="119"/>
      <c r="D874" s="120"/>
      <c r="E874" s="121" t="str">
        <f>IF($D874="","",WORKDAY($D874,1,$Y$33:$Y$47))</f>
        <v/>
      </c>
      <c r="F874" s="121" t="str">
        <f>IF($D874="","",WORKDAY($D874,10,$Y$33:$Y$47))</f>
        <v/>
      </c>
      <c r="G874" s="121" t="str">
        <f>IF($D874="","",WORKDAY($D874,20,$Y$33:$Y$47))</f>
        <v/>
      </c>
      <c r="H874" s="120" t="str">
        <f t="shared" si="21"/>
        <v/>
      </c>
      <c r="I874" s="120"/>
      <c r="J874" s="120"/>
      <c r="K874" s="120"/>
      <c r="L874" s="122"/>
      <c r="M874" s="123"/>
      <c r="N874" s="124"/>
      <c r="O874" s="122"/>
      <c r="P874" s="122"/>
      <c r="Q874" s="122"/>
      <c r="R874" s="122"/>
      <c r="S874" s="119"/>
      <c r="T874" s="119"/>
      <c r="U874" s="119"/>
      <c r="V874" s="119"/>
      <c r="W874" s="119"/>
      <c r="BB874" s="2" t="e">
        <v>#N/A</v>
      </c>
    </row>
    <row r="875" spans="1:54" ht="31.4" customHeight="1" x14ac:dyDescent="0.35">
      <c r="A875" s="118"/>
      <c r="B875" s="119"/>
      <c r="C875" s="119"/>
      <c r="D875" s="120"/>
      <c r="E875" s="121" t="str">
        <f>IF($D875="","",WORKDAY($D875,1,$Y$33:$Y$47))</f>
        <v/>
      </c>
      <c r="F875" s="121" t="str">
        <f>IF($D875="","",WORKDAY($D875,10,$Y$33:$Y$47))</f>
        <v/>
      </c>
      <c r="G875" s="121" t="str">
        <f>IF($D875="","",WORKDAY($D875,20,$Y$33:$Y$47))</f>
        <v/>
      </c>
      <c r="H875" s="120" t="str">
        <f t="shared" si="21"/>
        <v/>
      </c>
      <c r="I875" s="120"/>
      <c r="J875" s="120"/>
      <c r="K875" s="120"/>
      <c r="L875" s="122"/>
      <c r="M875" s="123"/>
      <c r="N875" s="124"/>
      <c r="O875" s="122"/>
      <c r="P875" s="122"/>
      <c r="Q875" s="122"/>
      <c r="R875" s="122"/>
      <c r="S875" s="119"/>
      <c r="T875" s="119"/>
      <c r="U875" s="119"/>
      <c r="V875" s="119"/>
      <c r="W875" s="119"/>
      <c r="BB875" s="2" t="e">
        <v>#N/A</v>
      </c>
    </row>
    <row r="876" spans="1:54" ht="31.4" customHeight="1" x14ac:dyDescent="0.35">
      <c r="A876" s="118"/>
      <c r="B876" s="119"/>
      <c r="C876" s="119"/>
      <c r="D876" s="120"/>
      <c r="E876" s="121" t="str">
        <f>IF($D876="","",WORKDAY($D876,1,$Y$33:$Y$47))</f>
        <v/>
      </c>
      <c r="F876" s="121" t="str">
        <f>IF($D876="","",WORKDAY($D876,10,$Y$33:$Y$47))</f>
        <v/>
      </c>
      <c r="G876" s="121" t="str">
        <f>IF($D876="","",WORKDAY($D876,20,$Y$33:$Y$47))</f>
        <v/>
      </c>
      <c r="H876" s="120" t="str">
        <f t="shared" si="21"/>
        <v/>
      </c>
      <c r="I876" s="120"/>
      <c r="J876" s="120"/>
      <c r="K876" s="120"/>
      <c r="L876" s="122"/>
      <c r="M876" s="123"/>
      <c r="N876" s="124"/>
      <c r="O876" s="122"/>
      <c r="P876" s="122"/>
      <c r="Q876" s="122"/>
      <c r="R876" s="122"/>
      <c r="S876" s="119"/>
      <c r="T876" s="119"/>
      <c r="U876" s="119"/>
      <c r="V876" s="119"/>
      <c r="W876" s="119"/>
      <c r="BB876" s="2" t="e">
        <v>#N/A</v>
      </c>
    </row>
    <row r="877" spans="1:54" ht="31.4" customHeight="1" x14ac:dyDescent="0.35">
      <c r="A877" s="118"/>
      <c r="B877" s="119"/>
      <c r="C877" s="119"/>
      <c r="D877" s="120"/>
      <c r="E877" s="121" t="str">
        <f>IF($D877="","",WORKDAY($D877,1,$Y$33:$Y$47))</f>
        <v/>
      </c>
      <c r="F877" s="121" t="str">
        <f>IF($D877="","",WORKDAY($D877,10,$Y$33:$Y$47))</f>
        <v/>
      </c>
      <c r="G877" s="121" t="str">
        <f>IF($D877="","",WORKDAY($D877,20,$Y$33:$Y$47))</f>
        <v/>
      </c>
      <c r="H877" s="120" t="str">
        <f t="shared" si="21"/>
        <v/>
      </c>
      <c r="I877" s="120"/>
      <c r="J877" s="120"/>
      <c r="K877" s="120"/>
      <c r="L877" s="122"/>
      <c r="M877" s="123"/>
      <c r="N877" s="124"/>
      <c r="O877" s="122"/>
      <c r="P877" s="122"/>
      <c r="Q877" s="122"/>
      <c r="R877" s="122"/>
      <c r="S877" s="119"/>
      <c r="T877" s="119"/>
      <c r="U877" s="119"/>
      <c r="V877" s="119"/>
      <c r="W877" s="119"/>
      <c r="BB877" s="2" t="e">
        <v>#N/A</v>
      </c>
    </row>
    <row r="878" spans="1:54" ht="31.4" customHeight="1" x14ac:dyDescent="0.35">
      <c r="A878" s="118"/>
      <c r="B878" s="119"/>
      <c r="C878" s="119"/>
      <c r="D878" s="120"/>
      <c r="E878" s="121" t="str">
        <f>IF($D878="","",WORKDAY($D878,1,$Y$33:$Y$47))</f>
        <v/>
      </c>
      <c r="F878" s="121" t="str">
        <f>IF($D878="","",WORKDAY($D878,10,$Y$33:$Y$47))</f>
        <v/>
      </c>
      <c r="G878" s="121" t="str">
        <f>IF($D878="","",WORKDAY($D878,20,$Y$33:$Y$47))</f>
        <v/>
      </c>
      <c r="H878" s="120" t="str">
        <f t="shared" si="21"/>
        <v/>
      </c>
      <c r="I878" s="120"/>
      <c r="J878" s="120"/>
      <c r="K878" s="120"/>
      <c r="L878" s="122"/>
      <c r="M878" s="123"/>
      <c r="N878" s="124"/>
      <c r="O878" s="122"/>
      <c r="P878" s="122"/>
      <c r="Q878" s="122"/>
      <c r="R878" s="122"/>
      <c r="S878" s="119"/>
      <c r="T878" s="119"/>
      <c r="U878" s="119"/>
      <c r="V878" s="119"/>
      <c r="W878" s="119"/>
      <c r="BB878" s="2" t="e">
        <v>#N/A</v>
      </c>
    </row>
    <row r="879" spans="1:54" ht="31.4" customHeight="1" x14ac:dyDescent="0.35">
      <c r="A879" s="118"/>
      <c r="B879" s="119"/>
      <c r="C879" s="119"/>
      <c r="D879" s="120"/>
      <c r="E879" s="121" t="str">
        <f>IF($D879="","",WORKDAY($D879,1,$Y$33:$Y$47))</f>
        <v/>
      </c>
      <c r="F879" s="121" t="str">
        <f>IF($D879="","",WORKDAY($D879,10,$Y$33:$Y$47))</f>
        <v/>
      </c>
      <c r="G879" s="121" t="str">
        <f>IF($D879="","",WORKDAY($D879,20,$Y$33:$Y$47))</f>
        <v/>
      </c>
      <c r="H879" s="120" t="str">
        <f t="shared" si="21"/>
        <v/>
      </c>
      <c r="I879" s="120"/>
      <c r="J879" s="120"/>
      <c r="K879" s="120"/>
      <c r="L879" s="122"/>
      <c r="M879" s="123"/>
      <c r="N879" s="124"/>
      <c r="O879" s="122"/>
      <c r="P879" s="122"/>
      <c r="Q879" s="122"/>
      <c r="R879" s="122"/>
      <c r="S879" s="119"/>
      <c r="T879" s="119"/>
      <c r="U879" s="119"/>
      <c r="V879" s="119"/>
      <c r="W879" s="119"/>
      <c r="BB879" s="2" t="e">
        <v>#N/A</v>
      </c>
    </row>
    <row r="880" spans="1:54" ht="31.4" customHeight="1" x14ac:dyDescent="0.35">
      <c r="A880" s="118"/>
      <c r="B880" s="119"/>
      <c r="C880" s="119"/>
      <c r="D880" s="120"/>
      <c r="E880" s="121" t="str">
        <f>IF($D880="","",WORKDAY($D880,1,$Y$33:$Y$47))</f>
        <v/>
      </c>
      <c r="F880" s="121" t="str">
        <f>IF($D880="","",WORKDAY($D880,10,$Y$33:$Y$47))</f>
        <v/>
      </c>
      <c r="G880" s="121" t="str">
        <f>IF($D880="","",WORKDAY($D880,20,$Y$33:$Y$47))</f>
        <v/>
      </c>
      <c r="H880" s="120" t="str">
        <f t="shared" si="21"/>
        <v/>
      </c>
      <c r="I880" s="120"/>
      <c r="J880" s="120"/>
      <c r="K880" s="120"/>
      <c r="L880" s="122"/>
      <c r="M880" s="123"/>
      <c r="N880" s="124"/>
      <c r="O880" s="122"/>
      <c r="P880" s="122"/>
      <c r="Q880" s="122"/>
      <c r="R880" s="122"/>
      <c r="S880" s="119"/>
      <c r="T880" s="119"/>
      <c r="U880" s="119"/>
      <c r="V880" s="119"/>
      <c r="W880" s="119"/>
      <c r="BB880" s="2" t="e">
        <v>#N/A</v>
      </c>
    </row>
    <row r="881" spans="1:54" ht="31.4" customHeight="1" x14ac:dyDescent="0.35">
      <c r="A881" s="118"/>
      <c r="B881" s="119"/>
      <c r="C881" s="119"/>
      <c r="D881" s="120"/>
      <c r="E881" s="121" t="str">
        <f>IF($D881="","",WORKDAY($D881,1,$Y$33:$Y$47))</f>
        <v/>
      </c>
      <c r="F881" s="121" t="str">
        <f>IF($D881="","",WORKDAY($D881,10,$Y$33:$Y$47))</f>
        <v/>
      </c>
      <c r="G881" s="121" t="str">
        <f>IF($D881="","",WORKDAY($D881,20,$Y$33:$Y$47))</f>
        <v/>
      </c>
      <c r="H881" s="120" t="str">
        <f t="shared" si="21"/>
        <v/>
      </c>
      <c r="I881" s="120"/>
      <c r="J881" s="120"/>
      <c r="K881" s="120"/>
      <c r="L881" s="122"/>
      <c r="M881" s="123"/>
      <c r="N881" s="124"/>
      <c r="O881" s="122"/>
      <c r="P881" s="122"/>
      <c r="Q881" s="122"/>
      <c r="R881" s="122"/>
      <c r="S881" s="119"/>
      <c r="T881" s="119"/>
      <c r="U881" s="119"/>
      <c r="V881" s="119"/>
      <c r="W881" s="119"/>
      <c r="BB881" s="2" t="e">
        <v>#N/A</v>
      </c>
    </row>
    <row r="882" spans="1:54" ht="31.4" customHeight="1" x14ac:dyDescent="0.35">
      <c r="A882" s="118"/>
      <c r="B882" s="119"/>
      <c r="C882" s="119"/>
      <c r="D882" s="120"/>
      <c r="E882" s="121" t="str">
        <f>IF($D882="","",WORKDAY($D882,1,$Y$33:$Y$47))</f>
        <v/>
      </c>
      <c r="F882" s="121" t="str">
        <f>IF($D882="","",WORKDAY($D882,10,$Y$33:$Y$47))</f>
        <v/>
      </c>
      <c r="G882" s="121" t="str">
        <f>IF($D882="","",WORKDAY($D882,20,$Y$33:$Y$47))</f>
        <v/>
      </c>
      <c r="H882" s="120" t="str">
        <f t="shared" si="21"/>
        <v/>
      </c>
      <c r="I882" s="120"/>
      <c r="J882" s="120"/>
      <c r="K882" s="120"/>
      <c r="L882" s="122"/>
      <c r="M882" s="123"/>
      <c r="N882" s="124"/>
      <c r="O882" s="122"/>
      <c r="P882" s="122"/>
      <c r="Q882" s="122"/>
      <c r="R882" s="122"/>
      <c r="S882" s="119"/>
      <c r="T882" s="119"/>
      <c r="U882" s="119"/>
      <c r="V882" s="119"/>
      <c r="W882" s="119"/>
      <c r="BB882" s="2" t="e">
        <v>#N/A</v>
      </c>
    </row>
    <row r="883" spans="1:54" ht="31.4" customHeight="1" x14ac:dyDescent="0.35">
      <c r="A883" s="118"/>
      <c r="B883" s="119"/>
      <c r="C883" s="119"/>
      <c r="D883" s="120"/>
      <c r="E883" s="121" t="str">
        <f>IF($D883="","",WORKDAY($D883,1,$Y$33:$Y$47))</f>
        <v/>
      </c>
      <c r="F883" s="121" t="str">
        <f>IF($D883="","",WORKDAY($D883,10,$Y$33:$Y$47))</f>
        <v/>
      </c>
      <c r="G883" s="121" t="str">
        <f>IF($D883="","",WORKDAY($D883,20,$Y$33:$Y$47))</f>
        <v/>
      </c>
      <c r="H883" s="120" t="str">
        <f t="shared" si="21"/>
        <v/>
      </c>
      <c r="I883" s="120"/>
      <c r="J883" s="120"/>
      <c r="K883" s="120"/>
      <c r="L883" s="122"/>
      <c r="M883" s="123"/>
      <c r="N883" s="124"/>
      <c r="O883" s="122"/>
      <c r="P883" s="122"/>
      <c r="Q883" s="122"/>
      <c r="R883" s="122"/>
      <c r="S883" s="119"/>
      <c r="T883" s="119"/>
      <c r="U883" s="119"/>
      <c r="V883" s="119"/>
      <c r="W883" s="119"/>
      <c r="BB883" s="2" t="e">
        <v>#N/A</v>
      </c>
    </row>
    <row r="884" spans="1:54" ht="31.4" customHeight="1" x14ac:dyDescent="0.35">
      <c r="A884" s="118"/>
      <c r="B884" s="119"/>
      <c r="C884" s="119"/>
      <c r="D884" s="120"/>
      <c r="E884" s="121" t="str">
        <f>IF($D884="","",WORKDAY($D884,1,$Y$33:$Y$47))</f>
        <v/>
      </c>
      <c r="F884" s="121" t="str">
        <f>IF($D884="","",WORKDAY($D884,10,$Y$33:$Y$47))</f>
        <v/>
      </c>
      <c r="G884" s="121" t="str">
        <f>IF($D884="","",WORKDAY($D884,20,$Y$33:$Y$47))</f>
        <v/>
      </c>
      <c r="H884" s="120" t="str">
        <f t="shared" si="21"/>
        <v/>
      </c>
      <c r="I884" s="120"/>
      <c r="J884" s="120"/>
      <c r="K884" s="120"/>
      <c r="L884" s="122"/>
      <c r="M884" s="123"/>
      <c r="N884" s="124"/>
      <c r="O884" s="122"/>
      <c r="P884" s="122"/>
      <c r="Q884" s="122"/>
      <c r="R884" s="122"/>
      <c r="S884" s="119"/>
      <c r="T884" s="119"/>
      <c r="U884" s="119"/>
      <c r="V884" s="119"/>
      <c r="W884" s="119"/>
      <c r="BB884" s="2" t="e">
        <v>#N/A</v>
      </c>
    </row>
    <row r="885" spans="1:54" ht="31.4" customHeight="1" x14ac:dyDescent="0.35">
      <c r="A885" s="118"/>
      <c r="B885" s="119"/>
      <c r="C885" s="119"/>
      <c r="D885" s="120"/>
      <c r="E885" s="121" t="str">
        <f>IF($D885="","",WORKDAY($D885,1,$Y$33:$Y$47))</f>
        <v/>
      </c>
      <c r="F885" s="121" t="str">
        <f>IF($D885="","",WORKDAY($D885,10,$Y$33:$Y$47))</f>
        <v/>
      </c>
      <c r="G885" s="121" t="str">
        <f>IF($D885="","",WORKDAY($D885,20,$Y$33:$Y$47))</f>
        <v/>
      </c>
      <c r="H885" s="120" t="str">
        <f t="shared" si="21"/>
        <v/>
      </c>
      <c r="I885" s="120"/>
      <c r="J885" s="120"/>
      <c r="K885" s="120"/>
      <c r="L885" s="122"/>
      <c r="M885" s="123"/>
      <c r="N885" s="124"/>
      <c r="O885" s="122"/>
      <c r="P885" s="122"/>
      <c r="Q885" s="122"/>
      <c r="R885" s="122"/>
      <c r="S885" s="119"/>
      <c r="T885" s="119"/>
      <c r="U885" s="119"/>
      <c r="V885" s="119"/>
      <c r="W885" s="119"/>
      <c r="BB885" s="2" t="e">
        <v>#N/A</v>
      </c>
    </row>
    <row r="886" spans="1:54" ht="31.4" customHeight="1" x14ac:dyDescent="0.35">
      <c r="A886" s="118"/>
      <c r="B886" s="129"/>
      <c r="C886" s="119"/>
      <c r="D886" s="120"/>
      <c r="E886" s="121" t="str">
        <f>IF($D886="","",WORKDAY($D886,1,$Y$33:$Y$47))</f>
        <v/>
      </c>
      <c r="F886" s="121" t="str">
        <f>IF($D886="","",WORKDAY($D886,10,$Y$33:$Y$47))</f>
        <v/>
      </c>
      <c r="G886" s="121" t="str">
        <f>IF($D886="","",WORKDAY($D886,20,$Y$33:$Y$47))</f>
        <v/>
      </c>
      <c r="H886" s="120" t="str">
        <f t="shared" si="21"/>
        <v/>
      </c>
      <c r="I886" s="120"/>
      <c r="J886" s="120"/>
      <c r="K886" s="120"/>
      <c r="L886" s="122"/>
      <c r="M886" s="123"/>
      <c r="N886" s="124"/>
      <c r="O886" s="122"/>
      <c r="P886" s="122"/>
      <c r="Q886" s="122"/>
      <c r="R886" s="122"/>
      <c r="S886" s="119"/>
      <c r="T886" s="119"/>
      <c r="U886" s="119"/>
      <c r="V886" s="119"/>
      <c r="W886" s="119"/>
      <c r="BB886" s="2" t="e">
        <v>#N/A</v>
      </c>
    </row>
    <row r="887" spans="1:54" ht="31.4" customHeight="1" x14ac:dyDescent="0.35">
      <c r="A887" s="118"/>
      <c r="B887" s="119"/>
      <c r="C887" s="119"/>
      <c r="D887" s="120"/>
      <c r="E887" s="121" t="str">
        <f>IF($D887="","",WORKDAY($D887,1,$Y$33:$Y$47))</f>
        <v/>
      </c>
      <c r="F887" s="121" t="str">
        <f>IF($D887="","",WORKDAY($D887,10,$Y$33:$Y$47))</f>
        <v/>
      </c>
      <c r="G887" s="121" t="str">
        <f>IF($D887="","",WORKDAY($D887,20,$Y$33:$Y$47))</f>
        <v/>
      </c>
      <c r="H887" s="120" t="str">
        <f t="shared" si="21"/>
        <v/>
      </c>
      <c r="I887" s="120"/>
      <c r="J887" s="120"/>
      <c r="K887" s="120"/>
      <c r="L887" s="122"/>
      <c r="M887" s="123"/>
      <c r="N887" s="124"/>
      <c r="O887" s="122"/>
      <c r="P887" s="122"/>
      <c r="Q887" s="122"/>
      <c r="R887" s="122"/>
      <c r="S887" s="119"/>
      <c r="T887" s="119"/>
      <c r="U887" s="119"/>
      <c r="V887" s="119"/>
      <c r="W887" s="119"/>
      <c r="BB887" s="2" t="e">
        <v>#N/A</v>
      </c>
    </row>
    <row r="888" spans="1:54" ht="31.4" customHeight="1" x14ac:dyDescent="0.35">
      <c r="A888" s="118"/>
      <c r="B888" s="119"/>
      <c r="C888" s="119"/>
      <c r="D888" s="120"/>
      <c r="E888" s="121" t="str">
        <f>IF($D888="","",WORKDAY($D888,1,$Y$33:$Y$47))</f>
        <v/>
      </c>
      <c r="F888" s="121" t="str">
        <f>IF($D888="","",WORKDAY($D888,10,$Y$33:$Y$47))</f>
        <v/>
      </c>
      <c r="G888" s="121" t="str">
        <f>IF($D888="","",WORKDAY($D888,20,$Y$33:$Y$47))</f>
        <v/>
      </c>
      <c r="H888" s="120" t="str">
        <f t="shared" si="21"/>
        <v/>
      </c>
      <c r="I888" s="120"/>
      <c r="J888" s="120"/>
      <c r="K888" s="120"/>
      <c r="L888" s="122"/>
      <c r="M888" s="123"/>
      <c r="N888" s="124"/>
      <c r="O888" s="122"/>
      <c r="P888" s="122"/>
      <c r="Q888" s="122"/>
      <c r="R888" s="122"/>
      <c r="S888" s="119"/>
      <c r="T888" s="119"/>
      <c r="U888" s="119"/>
      <c r="V888" s="119"/>
      <c r="W888" s="119"/>
      <c r="BB888" s="2" t="e">
        <v>#N/A</v>
      </c>
    </row>
    <row r="889" spans="1:54" ht="31.4" customHeight="1" x14ac:dyDescent="0.35">
      <c r="A889" s="118"/>
      <c r="B889" s="119"/>
      <c r="C889" s="119"/>
      <c r="D889" s="120"/>
      <c r="E889" s="121" t="str">
        <f>IF($D889="","",WORKDAY($D889,1,$Y$33:$Y$47))</f>
        <v/>
      </c>
      <c r="F889" s="121" t="str">
        <f>IF($D889="","",WORKDAY($D889,10,$Y$33:$Y$47))</f>
        <v/>
      </c>
      <c r="G889" s="121" t="str">
        <f>IF($D889="","",WORKDAY($D889,20,$Y$33:$Y$47))</f>
        <v/>
      </c>
      <c r="H889" s="120" t="str">
        <f t="shared" si="21"/>
        <v/>
      </c>
      <c r="I889" s="120"/>
      <c r="J889" s="120"/>
      <c r="K889" s="120"/>
      <c r="L889" s="122"/>
      <c r="M889" s="123"/>
      <c r="N889" s="124"/>
      <c r="O889" s="122"/>
      <c r="P889" s="122"/>
      <c r="Q889" s="122"/>
      <c r="R889" s="122"/>
      <c r="S889" s="119"/>
      <c r="T889" s="119"/>
      <c r="U889" s="119"/>
      <c r="V889" s="119"/>
      <c r="W889" s="119"/>
      <c r="BB889" s="2" t="e">
        <v>#N/A</v>
      </c>
    </row>
    <row r="890" spans="1:54" ht="31.4" customHeight="1" x14ac:dyDescent="0.35">
      <c r="A890" s="118"/>
      <c r="B890" s="119"/>
      <c r="C890" s="119"/>
      <c r="D890" s="120"/>
      <c r="E890" s="121" t="str">
        <f>IF($D890="","",WORKDAY($D890,1,$Y$33:$Y$47))</f>
        <v/>
      </c>
      <c r="F890" s="121" t="str">
        <f>IF($D890="","",WORKDAY($D890,10,$Y$33:$Y$47))</f>
        <v/>
      </c>
      <c r="G890" s="121" t="str">
        <f>IF($D890="","",WORKDAY($D890,20,$Y$33:$Y$47))</f>
        <v/>
      </c>
      <c r="H890" s="120" t="str">
        <f t="shared" si="21"/>
        <v/>
      </c>
      <c r="I890" s="120"/>
      <c r="J890" s="120"/>
      <c r="K890" s="120"/>
      <c r="L890" s="122"/>
      <c r="M890" s="123"/>
      <c r="N890" s="124"/>
      <c r="O890" s="122"/>
      <c r="P890" s="122"/>
      <c r="Q890" s="122"/>
      <c r="R890" s="122"/>
      <c r="S890" s="119"/>
      <c r="T890" s="119"/>
      <c r="U890" s="119"/>
      <c r="V890" s="119"/>
      <c r="W890" s="119"/>
      <c r="BB890" s="2" t="e">
        <v>#N/A</v>
      </c>
    </row>
    <row r="891" spans="1:54" ht="31.4" customHeight="1" x14ac:dyDescent="0.35">
      <c r="A891" s="118"/>
      <c r="B891" s="119"/>
      <c r="C891" s="119"/>
      <c r="D891" s="120"/>
      <c r="E891" s="121" t="str">
        <f>IF($D891="","",WORKDAY($D891,1,$Y$33:$Y$47))</f>
        <v/>
      </c>
      <c r="F891" s="121" t="str">
        <f>IF($D891="","",WORKDAY($D891,10,$Y$33:$Y$47))</f>
        <v/>
      </c>
      <c r="G891" s="121" t="str">
        <f>IF($D891="","",WORKDAY($D891,20,$Y$33:$Y$47))</f>
        <v/>
      </c>
      <c r="H891" s="120" t="str">
        <f t="shared" si="21"/>
        <v/>
      </c>
      <c r="I891" s="120"/>
      <c r="J891" s="120"/>
      <c r="K891" s="120"/>
      <c r="L891" s="122"/>
      <c r="M891" s="123"/>
      <c r="N891" s="124"/>
      <c r="O891" s="122"/>
      <c r="P891" s="122"/>
      <c r="Q891" s="122"/>
      <c r="R891" s="122"/>
      <c r="S891" s="119"/>
      <c r="T891" s="119"/>
      <c r="U891" s="119"/>
      <c r="V891" s="119"/>
      <c r="W891" s="119"/>
      <c r="BB891" s="2" t="e">
        <v>#N/A</v>
      </c>
    </row>
    <row r="892" spans="1:54" ht="31.4" customHeight="1" x14ac:dyDescent="0.35">
      <c r="A892" s="118"/>
      <c r="B892" s="119"/>
      <c r="C892" s="119"/>
      <c r="D892" s="120"/>
      <c r="E892" s="121" t="str">
        <f>IF($D892="","",WORKDAY($D892,1,$Y$33:$Y$47))</f>
        <v/>
      </c>
      <c r="F892" s="121" t="str">
        <f>IF($D892="","",WORKDAY($D892,10,$Y$33:$Y$47))</f>
        <v/>
      </c>
      <c r="G892" s="121" t="str">
        <f>IF($D892="","",WORKDAY($D892,20,$Y$33:$Y$47))</f>
        <v/>
      </c>
      <c r="H892" s="120" t="str">
        <f t="shared" si="21"/>
        <v/>
      </c>
      <c r="I892" s="120"/>
      <c r="J892" s="120"/>
      <c r="K892" s="120"/>
      <c r="L892" s="122"/>
      <c r="M892" s="123"/>
      <c r="N892" s="124"/>
      <c r="O892" s="122"/>
      <c r="P892" s="122"/>
      <c r="Q892" s="122"/>
      <c r="R892" s="122"/>
      <c r="S892" s="119"/>
      <c r="T892" s="119"/>
      <c r="U892" s="119"/>
      <c r="V892" s="119"/>
      <c r="W892" s="119"/>
      <c r="BB892" s="2" t="e">
        <v>#N/A</v>
      </c>
    </row>
    <row r="893" spans="1:54" ht="31.4" customHeight="1" x14ac:dyDescent="0.35">
      <c r="A893" s="118"/>
      <c r="B893" s="119"/>
      <c r="C893" s="119"/>
      <c r="D893" s="120"/>
      <c r="E893" s="121" t="str">
        <f>IF($D893="","",WORKDAY($D893,1,$Y$33:$Y$47))</f>
        <v/>
      </c>
      <c r="F893" s="121" t="str">
        <f>IF($D893="","",WORKDAY($D893,10,$Y$33:$Y$47))</f>
        <v/>
      </c>
      <c r="G893" s="121" t="str">
        <f>IF($D893="","",WORKDAY($D893,20,$Y$33:$Y$47))</f>
        <v/>
      </c>
      <c r="H893" s="120" t="str">
        <f t="shared" si="21"/>
        <v/>
      </c>
      <c r="I893" s="120"/>
      <c r="J893" s="120"/>
      <c r="K893" s="120"/>
      <c r="L893" s="122"/>
      <c r="M893" s="123"/>
      <c r="N893" s="124"/>
      <c r="O893" s="122"/>
      <c r="P893" s="122"/>
      <c r="Q893" s="122"/>
      <c r="R893" s="122"/>
      <c r="S893" s="119"/>
      <c r="T893" s="119"/>
      <c r="U893" s="119"/>
      <c r="V893" s="119"/>
      <c r="W893" s="119"/>
      <c r="BB893" s="2" t="e">
        <v>#N/A</v>
      </c>
    </row>
    <row r="894" spans="1:54" ht="31.4" customHeight="1" x14ac:dyDescent="0.35">
      <c r="A894" s="118"/>
      <c r="B894" s="119"/>
      <c r="C894" s="119"/>
      <c r="D894" s="120"/>
      <c r="E894" s="121" t="str">
        <f>IF($D894="","",WORKDAY($D894,1,$Y$33:$Y$47))</f>
        <v/>
      </c>
      <c r="F894" s="121" t="str">
        <f>IF($D894="","",WORKDAY($D894,10,$Y$33:$Y$47))</f>
        <v/>
      </c>
      <c r="G894" s="121" t="str">
        <f>IF($D894="","",WORKDAY($D894,20,$Y$33:$Y$47))</f>
        <v/>
      </c>
      <c r="H894" s="120" t="str">
        <f t="shared" si="21"/>
        <v/>
      </c>
      <c r="I894" s="120"/>
      <c r="J894" s="120"/>
      <c r="K894" s="120"/>
      <c r="L894" s="122"/>
      <c r="M894" s="123"/>
      <c r="N894" s="124"/>
      <c r="O894" s="122"/>
      <c r="P894" s="122"/>
      <c r="Q894" s="122"/>
      <c r="R894" s="122"/>
      <c r="S894" s="119"/>
      <c r="T894" s="119"/>
      <c r="U894" s="119"/>
      <c r="V894" s="119"/>
      <c r="W894" s="119"/>
      <c r="BB894" s="2" t="e">
        <v>#N/A</v>
      </c>
    </row>
    <row r="895" spans="1:54" ht="31.4" customHeight="1" x14ac:dyDescent="0.35">
      <c r="A895" s="118"/>
      <c r="B895" s="119"/>
      <c r="C895" s="119"/>
      <c r="D895" s="120"/>
      <c r="E895" s="121" t="str">
        <f>IF($D895="","",WORKDAY($D895,1,$Y$33:$Y$47))</f>
        <v/>
      </c>
      <c r="F895" s="121" t="str">
        <f>IF($D895="","",WORKDAY($D895,10,$Y$33:$Y$47))</f>
        <v/>
      </c>
      <c r="G895" s="121" t="str">
        <f>IF($D895="","",WORKDAY($D895,20,$Y$33:$Y$47))</f>
        <v/>
      </c>
      <c r="H895" s="120" t="str">
        <f t="shared" si="21"/>
        <v/>
      </c>
      <c r="I895" s="120"/>
      <c r="J895" s="120"/>
      <c r="K895" s="120"/>
      <c r="L895" s="122"/>
      <c r="M895" s="123"/>
      <c r="N895" s="124"/>
      <c r="O895" s="122"/>
      <c r="P895" s="122"/>
      <c r="Q895" s="122"/>
      <c r="R895" s="122"/>
      <c r="S895" s="119"/>
      <c r="T895" s="119"/>
      <c r="U895" s="119"/>
      <c r="V895" s="119"/>
      <c r="W895" s="119"/>
      <c r="BB895" s="2" t="e">
        <v>#N/A</v>
      </c>
    </row>
    <row r="896" spans="1:54" ht="31.4" customHeight="1" x14ac:dyDescent="0.35">
      <c r="A896" s="118"/>
      <c r="B896" s="119"/>
      <c r="C896" s="119"/>
      <c r="D896" s="120"/>
      <c r="E896" s="121" t="str">
        <f>IF($D896="","",WORKDAY($D896,1,$Y$33:$Y$47))</f>
        <v/>
      </c>
      <c r="F896" s="121" t="str">
        <f>IF($D896="","",WORKDAY($D896,10,$Y$33:$Y$47))</f>
        <v/>
      </c>
      <c r="G896" s="121" t="str">
        <f>IF($D896="","",WORKDAY($D896,20,$Y$33:$Y$47))</f>
        <v/>
      </c>
      <c r="H896" s="120" t="str">
        <f t="shared" si="21"/>
        <v/>
      </c>
      <c r="I896" s="120"/>
      <c r="J896" s="120"/>
      <c r="K896" s="120"/>
      <c r="L896" s="122"/>
      <c r="M896" s="123"/>
      <c r="N896" s="124"/>
      <c r="O896" s="122"/>
      <c r="P896" s="122"/>
      <c r="Q896" s="122"/>
      <c r="R896" s="122"/>
      <c r="S896" s="119"/>
      <c r="T896" s="119"/>
      <c r="U896" s="119"/>
      <c r="V896" s="119"/>
      <c r="W896" s="119"/>
      <c r="BB896" s="2" t="e">
        <v>#N/A</v>
      </c>
    </row>
    <row r="897" spans="1:54" ht="31.4" customHeight="1" x14ac:dyDescent="0.35">
      <c r="A897" s="118"/>
      <c r="B897" s="119"/>
      <c r="C897" s="119"/>
      <c r="D897" s="120"/>
      <c r="E897" s="121" t="str">
        <f>IF($D897="","",WORKDAY($D897,1,$Y$33:$Y$47))</f>
        <v/>
      </c>
      <c r="F897" s="121" t="str">
        <f>IF($D897="","",WORKDAY($D897,10,$Y$33:$Y$47))</f>
        <v/>
      </c>
      <c r="G897" s="121" t="str">
        <f>IF($D897="","",WORKDAY($D897,20,$Y$33:$Y$47))</f>
        <v/>
      </c>
      <c r="H897" s="120" t="str">
        <f t="shared" si="21"/>
        <v/>
      </c>
      <c r="I897" s="120"/>
      <c r="J897" s="120"/>
      <c r="K897" s="120"/>
      <c r="L897" s="122"/>
      <c r="M897" s="123"/>
      <c r="N897" s="124"/>
      <c r="O897" s="122"/>
      <c r="P897" s="122"/>
      <c r="Q897" s="122"/>
      <c r="R897" s="122"/>
      <c r="S897" s="119"/>
      <c r="T897" s="119"/>
      <c r="U897" s="119"/>
      <c r="V897" s="119"/>
      <c r="W897" s="119"/>
      <c r="BB897" s="2" t="e">
        <v>#N/A</v>
      </c>
    </row>
    <row r="898" spans="1:54" ht="31.4" customHeight="1" x14ac:dyDescent="0.35">
      <c r="A898" s="118"/>
      <c r="B898" s="119"/>
      <c r="C898" s="119"/>
      <c r="D898" s="120"/>
      <c r="E898" s="121" t="str">
        <f>IF($D898="","",WORKDAY($D898,1,$Y$33:$Y$47))</f>
        <v/>
      </c>
      <c r="F898" s="121" t="str">
        <f>IF($D898="","",WORKDAY($D898,10,$Y$33:$Y$47))</f>
        <v/>
      </c>
      <c r="G898" s="121" t="str">
        <f>IF($D898="","",WORKDAY($D898,20,$Y$33:$Y$47))</f>
        <v/>
      </c>
      <c r="H898" s="120" t="str">
        <f t="shared" ref="H898:H961" si="22">IF(ISBLANK(D898),"",TEXT(D898,"mmm"))</f>
        <v/>
      </c>
      <c r="I898" s="120"/>
      <c r="J898" s="120"/>
      <c r="K898" s="120"/>
      <c r="L898" s="122"/>
      <c r="M898" s="123"/>
      <c r="N898" s="124"/>
      <c r="O898" s="122"/>
      <c r="P898" s="122"/>
      <c r="Q898" s="122"/>
      <c r="R898" s="122"/>
      <c r="S898" s="119"/>
      <c r="T898" s="119"/>
      <c r="U898" s="119"/>
      <c r="V898" s="119"/>
      <c r="W898" s="119"/>
      <c r="BB898" s="2" t="e">
        <v>#N/A</v>
      </c>
    </row>
    <row r="899" spans="1:54" ht="31.4" customHeight="1" x14ac:dyDescent="0.35">
      <c r="A899" s="118"/>
      <c r="B899" s="119"/>
      <c r="C899" s="119"/>
      <c r="D899" s="120"/>
      <c r="E899" s="121" t="str">
        <f>IF($D899="","",WORKDAY($D899,1,$Y$33:$Y$47))</f>
        <v/>
      </c>
      <c r="F899" s="121" t="str">
        <f>IF($D899="","",WORKDAY($D899,10,$Y$33:$Y$47))</f>
        <v/>
      </c>
      <c r="G899" s="121" t="str">
        <f>IF($D899="","",WORKDAY($D899,20,$Y$33:$Y$47))</f>
        <v/>
      </c>
      <c r="H899" s="120" t="str">
        <f t="shared" si="22"/>
        <v/>
      </c>
      <c r="I899" s="120"/>
      <c r="J899" s="120"/>
      <c r="K899" s="120"/>
      <c r="L899" s="122"/>
      <c r="M899" s="123"/>
      <c r="N899" s="124"/>
      <c r="O899" s="122"/>
      <c r="P899" s="122"/>
      <c r="Q899" s="122"/>
      <c r="R899" s="122"/>
      <c r="S899" s="119"/>
      <c r="T899" s="119"/>
      <c r="U899" s="119"/>
      <c r="V899" s="119"/>
      <c r="W899" s="119"/>
      <c r="BB899" s="2" t="e">
        <v>#N/A</v>
      </c>
    </row>
    <row r="900" spans="1:54" ht="31.4" customHeight="1" x14ac:dyDescent="0.35">
      <c r="A900" s="118"/>
      <c r="B900" s="119"/>
      <c r="C900" s="119"/>
      <c r="D900" s="120"/>
      <c r="E900" s="121" t="str">
        <f>IF($D900="","",WORKDAY($D900,1,$Y$33:$Y$47))</f>
        <v/>
      </c>
      <c r="F900" s="121" t="str">
        <f>IF($D900="","",WORKDAY($D900,10,$Y$33:$Y$47))</f>
        <v/>
      </c>
      <c r="G900" s="121" t="str">
        <f>IF($D900="","",WORKDAY($D900,20,$Y$33:$Y$47))</f>
        <v/>
      </c>
      <c r="H900" s="120" t="str">
        <f t="shared" si="22"/>
        <v/>
      </c>
      <c r="I900" s="120"/>
      <c r="J900" s="120"/>
      <c r="K900" s="120"/>
      <c r="L900" s="122"/>
      <c r="M900" s="123"/>
      <c r="N900" s="124"/>
      <c r="O900" s="122"/>
      <c r="P900" s="122"/>
      <c r="Q900" s="122"/>
      <c r="R900" s="122"/>
      <c r="S900" s="119"/>
      <c r="T900" s="119"/>
      <c r="U900" s="119"/>
      <c r="V900" s="119"/>
      <c r="W900" s="119"/>
      <c r="BB900" s="2" t="e">
        <v>#N/A</v>
      </c>
    </row>
    <row r="901" spans="1:54" ht="31.4" customHeight="1" x14ac:dyDescent="0.35">
      <c r="A901" s="118"/>
      <c r="B901" s="119"/>
      <c r="C901" s="119"/>
      <c r="D901" s="120"/>
      <c r="E901" s="121" t="str">
        <f>IF($D901="","",WORKDAY($D901,1,$Y$33:$Y$47))</f>
        <v/>
      </c>
      <c r="F901" s="121" t="str">
        <f>IF($D901="","",WORKDAY($D901,10,$Y$33:$Y$47))</f>
        <v/>
      </c>
      <c r="G901" s="121" t="str">
        <f>IF($D901="","",WORKDAY($D901,20,$Y$33:$Y$47))</f>
        <v/>
      </c>
      <c r="H901" s="120" t="str">
        <f t="shared" si="22"/>
        <v/>
      </c>
      <c r="I901" s="120"/>
      <c r="J901" s="120"/>
      <c r="K901" s="120"/>
      <c r="L901" s="122"/>
      <c r="M901" s="123"/>
      <c r="N901" s="124"/>
      <c r="O901" s="122"/>
      <c r="P901" s="122"/>
      <c r="Q901" s="122"/>
      <c r="R901" s="122"/>
      <c r="S901" s="119"/>
      <c r="T901" s="119"/>
      <c r="U901" s="119"/>
      <c r="V901" s="119"/>
      <c r="W901" s="119"/>
      <c r="BB901" s="2" t="e">
        <v>#N/A</v>
      </c>
    </row>
    <row r="902" spans="1:54" ht="31.4" customHeight="1" x14ac:dyDescent="0.35">
      <c r="A902" s="118"/>
      <c r="B902" s="119"/>
      <c r="C902" s="119"/>
      <c r="D902" s="120"/>
      <c r="E902" s="121" t="str">
        <f>IF($D902="","",WORKDAY($D902,1,$Y$33:$Y$47))</f>
        <v/>
      </c>
      <c r="F902" s="121" t="str">
        <f>IF($D902="","",WORKDAY($D902,10,$Y$33:$Y$47))</f>
        <v/>
      </c>
      <c r="G902" s="121" t="str">
        <f>IF($D902="","",WORKDAY($D902,20,$Y$33:$Y$47))</f>
        <v/>
      </c>
      <c r="H902" s="120" t="str">
        <f t="shared" si="22"/>
        <v/>
      </c>
      <c r="I902" s="120"/>
      <c r="J902" s="119"/>
      <c r="K902" s="120"/>
      <c r="L902" s="122"/>
      <c r="M902" s="123"/>
      <c r="N902" s="124"/>
      <c r="O902" s="122"/>
      <c r="P902" s="122"/>
      <c r="Q902" s="122"/>
      <c r="R902" s="119"/>
      <c r="S902" s="119"/>
      <c r="T902" s="119"/>
      <c r="U902" s="119"/>
      <c r="V902" s="119"/>
      <c r="W902" s="119"/>
      <c r="BB902" s="2" t="e">
        <v>#N/A</v>
      </c>
    </row>
    <row r="903" spans="1:54" ht="31.4" customHeight="1" x14ac:dyDescent="0.35">
      <c r="A903" s="118"/>
      <c r="B903" s="119"/>
      <c r="C903" s="119"/>
      <c r="D903" s="120"/>
      <c r="E903" s="121" t="str">
        <f>IF($D903="","",WORKDAY($D903,1,$Y$33:$Y$47))</f>
        <v/>
      </c>
      <c r="F903" s="121" t="str">
        <f>IF($D903="","",WORKDAY($D903,10,$Y$33:$Y$47))</f>
        <v/>
      </c>
      <c r="G903" s="121" t="str">
        <f>IF($D903="","",WORKDAY($D903,20,$Y$33:$Y$47))</f>
        <v/>
      </c>
      <c r="H903" s="120" t="str">
        <f t="shared" si="22"/>
        <v/>
      </c>
      <c r="I903" s="120"/>
      <c r="J903" s="119"/>
      <c r="K903" s="120"/>
      <c r="L903" s="122"/>
      <c r="M903" s="123"/>
      <c r="N903" s="124"/>
      <c r="O903" s="122"/>
      <c r="P903" s="122"/>
      <c r="Q903" s="122"/>
      <c r="R903" s="119"/>
      <c r="S903" s="119"/>
      <c r="T903" s="119"/>
      <c r="U903" s="119"/>
      <c r="V903" s="119"/>
      <c r="W903" s="119"/>
      <c r="BB903" s="2" t="e">
        <v>#N/A</v>
      </c>
    </row>
    <row r="904" spans="1:54" ht="31.4" customHeight="1" x14ac:dyDescent="0.35">
      <c r="A904" s="118"/>
      <c r="B904" s="119"/>
      <c r="C904" s="119"/>
      <c r="D904" s="120"/>
      <c r="E904" s="121" t="str">
        <f>IF($D904="","",WORKDAY($D904,1,$Y$33:$Y$47))</f>
        <v/>
      </c>
      <c r="F904" s="121" t="str">
        <f>IF($D904="","",WORKDAY($D904,10,$Y$33:$Y$47))</f>
        <v/>
      </c>
      <c r="G904" s="121" t="str">
        <f>IF($D904="","",WORKDAY($D904,20,$Y$33:$Y$47))</f>
        <v/>
      </c>
      <c r="H904" s="120" t="str">
        <f t="shared" si="22"/>
        <v/>
      </c>
      <c r="I904" s="120"/>
      <c r="J904" s="119"/>
      <c r="K904" s="120"/>
      <c r="L904" s="122"/>
      <c r="M904" s="123"/>
      <c r="N904" s="124"/>
      <c r="O904" s="122"/>
      <c r="P904" s="122"/>
      <c r="Q904" s="122"/>
      <c r="R904" s="119"/>
      <c r="S904" s="119"/>
      <c r="T904" s="119"/>
      <c r="U904" s="119"/>
      <c r="V904" s="119"/>
      <c r="W904" s="119"/>
      <c r="BB904" s="2" t="e">
        <v>#N/A</v>
      </c>
    </row>
    <row r="905" spans="1:54" ht="31.4" customHeight="1" x14ac:dyDescent="0.35">
      <c r="A905" s="118"/>
      <c r="B905" s="119"/>
      <c r="C905" s="119"/>
      <c r="D905" s="120"/>
      <c r="E905" s="121" t="str">
        <f>IF($D905="","",WORKDAY($D905,1,$Y$33:$Y$47))</f>
        <v/>
      </c>
      <c r="F905" s="121" t="str">
        <f>IF($D905="","",WORKDAY($D905,10,$Y$33:$Y$47))</f>
        <v/>
      </c>
      <c r="G905" s="121" t="str">
        <f>IF($D905="","",WORKDAY($D905,20,$Y$33:$Y$47))</f>
        <v/>
      </c>
      <c r="H905" s="120" t="str">
        <f t="shared" si="22"/>
        <v/>
      </c>
      <c r="I905" s="120"/>
      <c r="J905" s="119"/>
      <c r="K905" s="120"/>
      <c r="L905" s="122"/>
      <c r="M905" s="123"/>
      <c r="N905" s="124"/>
      <c r="O905" s="122"/>
      <c r="P905" s="122"/>
      <c r="Q905" s="122"/>
      <c r="R905" s="119"/>
      <c r="S905" s="119"/>
      <c r="T905" s="119"/>
      <c r="U905" s="119"/>
      <c r="V905" s="119"/>
      <c r="W905" s="119"/>
      <c r="BB905" s="2" t="e">
        <v>#N/A</v>
      </c>
    </row>
    <row r="906" spans="1:54" ht="31.4" customHeight="1" x14ac:dyDescent="0.35">
      <c r="A906" s="118"/>
      <c r="B906" s="119"/>
      <c r="C906" s="119"/>
      <c r="D906" s="120"/>
      <c r="E906" s="121" t="str">
        <f>IF($D906="","",WORKDAY($D906,1,$Y$33:$Y$47))</f>
        <v/>
      </c>
      <c r="F906" s="121" t="str">
        <f>IF($D906="","",WORKDAY($D906,10,$Y$33:$Y$47))</f>
        <v/>
      </c>
      <c r="G906" s="121" t="str">
        <f>IF($D906="","",WORKDAY($D906,20,$Y$33:$Y$47))</f>
        <v/>
      </c>
      <c r="H906" s="120" t="str">
        <f t="shared" si="22"/>
        <v/>
      </c>
      <c r="I906" s="120"/>
      <c r="J906" s="119"/>
      <c r="K906" s="120"/>
      <c r="L906" s="122"/>
      <c r="M906" s="123"/>
      <c r="N906" s="124"/>
      <c r="O906" s="122"/>
      <c r="P906" s="122"/>
      <c r="Q906" s="122"/>
      <c r="R906" s="119"/>
      <c r="S906" s="119"/>
      <c r="T906" s="119"/>
      <c r="U906" s="119"/>
      <c r="V906" s="119"/>
      <c r="W906" s="119"/>
      <c r="BB906" s="2" t="e">
        <v>#N/A</v>
      </c>
    </row>
    <row r="907" spans="1:54" ht="31.4" customHeight="1" x14ac:dyDescent="0.35">
      <c r="A907" s="118"/>
      <c r="B907" s="119"/>
      <c r="C907" s="119"/>
      <c r="D907" s="120"/>
      <c r="E907" s="121" t="str">
        <f>IF($D907="","",WORKDAY($D907,1,$Y$33:$Y$47))</f>
        <v/>
      </c>
      <c r="F907" s="121" t="str">
        <f>IF($D907="","",WORKDAY($D907,10,$Y$33:$Y$47))</f>
        <v/>
      </c>
      <c r="G907" s="121" t="str">
        <f>IF($D907="","",WORKDAY($D907,20,$Y$33:$Y$47))</f>
        <v/>
      </c>
      <c r="H907" s="120" t="str">
        <f t="shared" si="22"/>
        <v/>
      </c>
      <c r="I907" s="120"/>
      <c r="J907" s="119"/>
      <c r="K907" s="120"/>
      <c r="L907" s="122"/>
      <c r="M907" s="123"/>
      <c r="N907" s="124"/>
      <c r="O907" s="122"/>
      <c r="P907" s="122"/>
      <c r="Q907" s="122"/>
      <c r="R907" s="119"/>
      <c r="S907" s="119"/>
      <c r="T907" s="119"/>
      <c r="U907" s="119"/>
      <c r="V907" s="119"/>
      <c r="W907" s="119"/>
      <c r="BB907" s="2" t="e">
        <v>#N/A</v>
      </c>
    </row>
    <row r="908" spans="1:54" ht="31.4" customHeight="1" x14ac:dyDescent="0.35">
      <c r="A908" s="118"/>
      <c r="B908" s="119"/>
      <c r="C908" s="119"/>
      <c r="D908" s="120"/>
      <c r="E908" s="121" t="str">
        <f>IF($D908="","",WORKDAY($D908,1,$Y$33:$Y$47))</f>
        <v/>
      </c>
      <c r="F908" s="121" t="str">
        <f>IF($D908="","",WORKDAY($D908,10,$Y$33:$Y$47))</f>
        <v/>
      </c>
      <c r="G908" s="121" t="str">
        <f>IF($D908="","",WORKDAY($D908,20,$Y$33:$Y$47))</f>
        <v/>
      </c>
      <c r="H908" s="120" t="str">
        <f t="shared" si="22"/>
        <v/>
      </c>
      <c r="I908" s="120"/>
      <c r="J908" s="119"/>
      <c r="K908" s="120"/>
      <c r="L908" s="122"/>
      <c r="M908" s="123"/>
      <c r="N908" s="124"/>
      <c r="O908" s="122"/>
      <c r="P908" s="122"/>
      <c r="Q908" s="122"/>
      <c r="R908" s="119"/>
      <c r="S908" s="119"/>
      <c r="T908" s="119"/>
      <c r="U908" s="119"/>
      <c r="V908" s="119"/>
      <c r="W908" s="119"/>
      <c r="BB908" s="2" t="e">
        <v>#N/A</v>
      </c>
    </row>
    <row r="909" spans="1:54" ht="31.4" customHeight="1" x14ac:dyDescent="0.35">
      <c r="A909" s="118"/>
      <c r="B909" s="119"/>
      <c r="C909" s="119"/>
      <c r="D909" s="120"/>
      <c r="E909" s="121" t="str">
        <f>IF($D909="","",WORKDAY($D909,1,$Y$33:$Y$47))</f>
        <v/>
      </c>
      <c r="F909" s="121" t="str">
        <f>IF($D909="","",WORKDAY($D909,10,$Y$33:$Y$47))</f>
        <v/>
      </c>
      <c r="G909" s="121" t="str">
        <f>IF($D909="","",WORKDAY($D909,20,$Y$33:$Y$47))</f>
        <v/>
      </c>
      <c r="H909" s="120" t="str">
        <f t="shared" si="22"/>
        <v/>
      </c>
      <c r="I909" s="120"/>
      <c r="J909" s="119"/>
      <c r="K909" s="120"/>
      <c r="L909" s="122"/>
      <c r="M909" s="123"/>
      <c r="N909" s="124"/>
      <c r="O909" s="122"/>
      <c r="P909" s="122"/>
      <c r="Q909" s="122"/>
      <c r="R909" s="119"/>
      <c r="S909" s="119"/>
      <c r="T909" s="119"/>
      <c r="U909" s="119"/>
      <c r="V909" s="119"/>
      <c r="W909" s="119"/>
      <c r="BB909" s="2" t="e">
        <v>#N/A</v>
      </c>
    </row>
    <row r="910" spans="1:54" ht="31.4" customHeight="1" x14ac:dyDescent="0.35">
      <c r="A910" s="118"/>
      <c r="B910" s="119"/>
      <c r="C910" s="119"/>
      <c r="D910" s="120"/>
      <c r="E910" s="121" t="str">
        <f>IF($D910="","",WORKDAY($D910,1,$Y$33:$Y$47))</f>
        <v/>
      </c>
      <c r="F910" s="121" t="str">
        <f>IF($D910="","",WORKDAY($D910,10,$Y$33:$Y$47))</f>
        <v/>
      </c>
      <c r="G910" s="121" t="str">
        <f>IF($D910="","",WORKDAY($D910,20,$Y$33:$Y$47))</f>
        <v/>
      </c>
      <c r="H910" s="120" t="str">
        <f t="shared" si="22"/>
        <v/>
      </c>
      <c r="I910" s="120"/>
      <c r="J910" s="119"/>
      <c r="K910" s="120"/>
      <c r="L910" s="122"/>
      <c r="M910" s="123"/>
      <c r="N910" s="124"/>
      <c r="O910" s="122"/>
      <c r="P910" s="122"/>
      <c r="Q910" s="122"/>
      <c r="R910" s="119"/>
      <c r="S910" s="119"/>
      <c r="T910" s="119"/>
      <c r="U910" s="119"/>
      <c r="V910" s="119"/>
      <c r="W910" s="119"/>
      <c r="BB910" s="2" t="e">
        <v>#N/A</v>
      </c>
    </row>
    <row r="911" spans="1:54" ht="31.4" customHeight="1" x14ac:dyDescent="0.35">
      <c r="A911" s="118"/>
      <c r="B911" s="119"/>
      <c r="C911" s="119"/>
      <c r="D911" s="120"/>
      <c r="E911" s="121" t="str">
        <f>IF($D911="","",WORKDAY($D911,1,$Y$33:$Y$47))</f>
        <v/>
      </c>
      <c r="F911" s="121" t="str">
        <f>IF($D911="","",WORKDAY($D911,10,$Y$33:$Y$47))</f>
        <v/>
      </c>
      <c r="G911" s="121" t="str">
        <f>IF($D911="","",WORKDAY($D911,20,$Y$33:$Y$47))</f>
        <v/>
      </c>
      <c r="H911" s="120" t="str">
        <f t="shared" si="22"/>
        <v/>
      </c>
      <c r="I911" s="120"/>
      <c r="J911" s="119"/>
      <c r="K911" s="120"/>
      <c r="L911" s="122"/>
      <c r="M911" s="123"/>
      <c r="N911" s="124"/>
      <c r="O911" s="122"/>
      <c r="P911" s="122"/>
      <c r="Q911" s="122"/>
      <c r="R911" s="119"/>
      <c r="S911" s="119"/>
      <c r="T911" s="119"/>
      <c r="U911" s="119"/>
      <c r="V911" s="119"/>
      <c r="W911" s="119"/>
      <c r="BB911" s="2" t="e">
        <v>#N/A</v>
      </c>
    </row>
    <row r="912" spans="1:54" ht="31.4" customHeight="1" x14ac:dyDescent="0.35">
      <c r="A912" s="118"/>
      <c r="B912" s="119"/>
      <c r="C912" s="119"/>
      <c r="D912" s="120"/>
      <c r="E912" s="121" t="str">
        <f>IF($D912="","",WORKDAY($D912,1,$Y$33:$Y$47))</f>
        <v/>
      </c>
      <c r="F912" s="121" t="str">
        <f>IF($D912="","",WORKDAY($D912,10,$Y$33:$Y$47))</f>
        <v/>
      </c>
      <c r="G912" s="121" t="str">
        <f>IF($D912="","",WORKDAY($D912,20,$Y$33:$Y$47))</f>
        <v/>
      </c>
      <c r="H912" s="120" t="str">
        <f t="shared" si="22"/>
        <v/>
      </c>
      <c r="I912" s="120"/>
      <c r="J912" s="119"/>
      <c r="K912" s="120"/>
      <c r="L912" s="122"/>
      <c r="M912" s="123"/>
      <c r="N912" s="124"/>
      <c r="O912" s="122"/>
      <c r="P912" s="122"/>
      <c r="Q912" s="122"/>
      <c r="R912" s="119"/>
      <c r="S912" s="119"/>
      <c r="T912" s="119"/>
      <c r="U912" s="119"/>
      <c r="V912" s="119"/>
      <c r="W912" s="119"/>
      <c r="BB912" s="2" t="e">
        <v>#N/A</v>
      </c>
    </row>
    <row r="913" spans="1:54" ht="31.4" customHeight="1" x14ac:dyDescent="0.35">
      <c r="A913" s="118"/>
      <c r="B913" s="119"/>
      <c r="C913" s="119"/>
      <c r="D913" s="120"/>
      <c r="E913" s="121" t="str">
        <f>IF($D913="","",WORKDAY($D913,1,$Y$33:$Y$47))</f>
        <v/>
      </c>
      <c r="F913" s="121" t="str">
        <f>IF($D913="","",WORKDAY($D913,10,$Y$33:$Y$47))</f>
        <v/>
      </c>
      <c r="G913" s="121" t="str">
        <f>IF($D913="","",WORKDAY($D913,20,$Y$33:$Y$47))</f>
        <v/>
      </c>
      <c r="H913" s="120" t="str">
        <f t="shared" si="22"/>
        <v/>
      </c>
      <c r="I913" s="120"/>
      <c r="J913" s="119"/>
      <c r="K913" s="120"/>
      <c r="L913" s="122"/>
      <c r="M913" s="123"/>
      <c r="N913" s="124"/>
      <c r="O913" s="122"/>
      <c r="P913" s="122"/>
      <c r="Q913" s="122"/>
      <c r="R913" s="119"/>
      <c r="S913" s="119"/>
      <c r="T913" s="119"/>
      <c r="U913" s="119"/>
      <c r="V913" s="119"/>
      <c r="W913" s="119"/>
      <c r="BB913" s="2" t="e">
        <v>#N/A</v>
      </c>
    </row>
    <row r="914" spans="1:54" ht="31.4" customHeight="1" x14ac:dyDescent="0.35">
      <c r="A914" s="118"/>
      <c r="B914" s="119"/>
      <c r="C914" s="119"/>
      <c r="D914" s="120"/>
      <c r="E914" s="121" t="str">
        <f>IF($D914="","",WORKDAY($D914,1,$Y$33:$Y$47))</f>
        <v/>
      </c>
      <c r="F914" s="121" t="str">
        <f>IF($D914="","",WORKDAY($D914,10,$Y$33:$Y$47))</f>
        <v/>
      </c>
      <c r="G914" s="121" t="str">
        <f>IF($D914="","",WORKDAY($D914,20,$Y$33:$Y$47))</f>
        <v/>
      </c>
      <c r="H914" s="120" t="str">
        <f t="shared" si="22"/>
        <v/>
      </c>
      <c r="I914" s="120"/>
      <c r="J914" s="119"/>
      <c r="K914" s="120"/>
      <c r="L914" s="122"/>
      <c r="M914" s="123"/>
      <c r="N914" s="124"/>
      <c r="O914" s="122"/>
      <c r="P914" s="122"/>
      <c r="Q914" s="122"/>
      <c r="R914" s="119"/>
      <c r="S914" s="119"/>
      <c r="T914" s="119"/>
      <c r="U914" s="119"/>
      <c r="V914" s="119"/>
      <c r="W914" s="119"/>
      <c r="BB914" s="2" t="e">
        <v>#N/A</v>
      </c>
    </row>
    <row r="915" spans="1:54" ht="31.4" customHeight="1" x14ac:dyDescent="0.35">
      <c r="A915" s="118"/>
      <c r="B915" s="119"/>
      <c r="C915" s="119"/>
      <c r="D915" s="120"/>
      <c r="E915" s="121" t="str">
        <f>IF($D915="","",WORKDAY($D915,1,$Y$33:$Y$47))</f>
        <v/>
      </c>
      <c r="F915" s="121" t="str">
        <f>IF($D915="","",WORKDAY($D915,10,$Y$33:$Y$47))</f>
        <v/>
      </c>
      <c r="G915" s="121" t="str">
        <f>IF($D915="","",WORKDAY($D915,20,$Y$33:$Y$47))</f>
        <v/>
      </c>
      <c r="H915" s="120" t="str">
        <f t="shared" si="22"/>
        <v/>
      </c>
      <c r="I915" s="120"/>
      <c r="J915" s="119"/>
      <c r="K915" s="120"/>
      <c r="L915" s="122"/>
      <c r="M915" s="123"/>
      <c r="N915" s="124"/>
      <c r="O915" s="122"/>
      <c r="P915" s="122"/>
      <c r="Q915" s="122"/>
      <c r="R915" s="119"/>
      <c r="S915" s="119"/>
      <c r="T915" s="119"/>
      <c r="U915" s="119"/>
      <c r="V915" s="119"/>
      <c r="W915" s="119"/>
      <c r="BB915" s="2" t="e">
        <v>#N/A</v>
      </c>
    </row>
    <row r="916" spans="1:54" ht="31.4" customHeight="1" x14ac:dyDescent="0.35">
      <c r="A916" s="118"/>
      <c r="B916" s="119"/>
      <c r="C916" s="119"/>
      <c r="D916" s="120"/>
      <c r="E916" s="121" t="str">
        <f>IF($D916="","",WORKDAY($D916,1,$Y$33:$Y$47))</f>
        <v/>
      </c>
      <c r="F916" s="121" t="str">
        <f>IF($D916="","",WORKDAY($D916,10,$Y$33:$Y$47))</f>
        <v/>
      </c>
      <c r="G916" s="121" t="str">
        <f>IF($D916="","",WORKDAY($D916,20,$Y$33:$Y$47))</f>
        <v/>
      </c>
      <c r="H916" s="120" t="str">
        <f t="shared" si="22"/>
        <v/>
      </c>
      <c r="I916" s="120"/>
      <c r="J916" s="119"/>
      <c r="K916" s="120"/>
      <c r="L916" s="122"/>
      <c r="M916" s="123"/>
      <c r="N916" s="124"/>
      <c r="O916" s="122"/>
      <c r="P916" s="122"/>
      <c r="Q916" s="122"/>
      <c r="R916" s="119"/>
      <c r="S916" s="119"/>
      <c r="T916" s="119"/>
      <c r="U916" s="119"/>
      <c r="V916" s="119"/>
      <c r="W916" s="119"/>
      <c r="BB916" s="2" t="e">
        <v>#N/A</v>
      </c>
    </row>
    <row r="917" spans="1:54" ht="31.4" customHeight="1" x14ac:dyDescent="0.35">
      <c r="A917" s="118"/>
      <c r="B917" s="119"/>
      <c r="C917" s="119"/>
      <c r="D917" s="120"/>
      <c r="E917" s="121" t="str">
        <f>IF($D917="","",WORKDAY($D917,1,$Y$33:$Y$47))</f>
        <v/>
      </c>
      <c r="F917" s="121" t="str">
        <f>IF($D917="","",WORKDAY($D917,10,$Y$33:$Y$47))</f>
        <v/>
      </c>
      <c r="G917" s="121" t="str">
        <f>IF($D917="","",WORKDAY($D917,20,$Y$33:$Y$47))</f>
        <v/>
      </c>
      <c r="H917" s="120" t="str">
        <f t="shared" si="22"/>
        <v/>
      </c>
      <c r="I917" s="120"/>
      <c r="J917" s="119"/>
      <c r="K917" s="120"/>
      <c r="L917" s="122"/>
      <c r="M917" s="123"/>
      <c r="N917" s="124"/>
      <c r="O917" s="122"/>
      <c r="P917" s="122"/>
      <c r="Q917" s="122"/>
      <c r="R917" s="119"/>
      <c r="S917" s="119"/>
      <c r="T917" s="119"/>
      <c r="U917" s="119"/>
      <c r="V917" s="119"/>
      <c r="W917" s="119"/>
      <c r="BB917" s="2" t="e">
        <v>#N/A</v>
      </c>
    </row>
    <row r="918" spans="1:54" ht="31.4" customHeight="1" x14ac:dyDescent="0.35">
      <c r="A918" s="118"/>
      <c r="B918" s="119"/>
      <c r="C918" s="119"/>
      <c r="D918" s="120"/>
      <c r="E918" s="121" t="str">
        <f>IF($D918="","",WORKDAY($D918,1,$Y$33:$Y$47))</f>
        <v/>
      </c>
      <c r="F918" s="121" t="str">
        <f>IF($D918="","",WORKDAY($D918,10,$Y$33:$Y$47))</f>
        <v/>
      </c>
      <c r="G918" s="121" t="str">
        <f>IF($D918="","",WORKDAY($D918,20,$Y$33:$Y$47))</f>
        <v/>
      </c>
      <c r="H918" s="120" t="str">
        <f t="shared" si="22"/>
        <v/>
      </c>
      <c r="I918" s="120"/>
      <c r="J918" s="119"/>
      <c r="K918" s="120"/>
      <c r="L918" s="122"/>
      <c r="M918" s="123"/>
      <c r="N918" s="124"/>
      <c r="O918" s="122"/>
      <c r="P918" s="122"/>
      <c r="Q918" s="122"/>
      <c r="R918" s="119"/>
      <c r="S918" s="119"/>
      <c r="T918" s="119"/>
      <c r="U918" s="119"/>
      <c r="V918" s="119"/>
      <c r="W918" s="119"/>
      <c r="BB918" s="2" t="e">
        <v>#N/A</v>
      </c>
    </row>
    <row r="919" spans="1:54" ht="31.4" customHeight="1" x14ac:dyDescent="0.35">
      <c r="A919" s="118"/>
      <c r="B919" s="119"/>
      <c r="C919" s="119"/>
      <c r="D919" s="120"/>
      <c r="E919" s="121" t="str">
        <f>IF($D919="","",WORKDAY($D919,1,$Y$33:$Y$47))</f>
        <v/>
      </c>
      <c r="F919" s="121" t="str">
        <f>IF($D919="","",WORKDAY($D919,10,$Y$33:$Y$47))</f>
        <v/>
      </c>
      <c r="G919" s="121" t="str">
        <f>IF($D919="","",WORKDAY($D919,20,$Y$33:$Y$47))</f>
        <v/>
      </c>
      <c r="H919" s="120" t="str">
        <f t="shared" si="22"/>
        <v/>
      </c>
      <c r="I919" s="120"/>
      <c r="J919" s="119"/>
      <c r="K919" s="120"/>
      <c r="L919" s="122"/>
      <c r="M919" s="123"/>
      <c r="N919" s="124"/>
      <c r="O919" s="119"/>
      <c r="P919" s="119"/>
      <c r="Q919" s="119"/>
      <c r="R919" s="119"/>
      <c r="S919" s="119"/>
      <c r="T919" s="119"/>
      <c r="U919" s="119"/>
      <c r="V919" s="119"/>
      <c r="W919" s="119"/>
      <c r="BB919" s="2" t="e">
        <v>#N/A</v>
      </c>
    </row>
    <row r="920" spans="1:54" ht="31.4" customHeight="1" x14ac:dyDescent="0.35">
      <c r="A920" s="118"/>
      <c r="B920" s="119"/>
      <c r="C920" s="119"/>
      <c r="D920" s="120"/>
      <c r="E920" s="121" t="str">
        <f>IF($D920="","",WORKDAY($D920,1,$Y$33:$Y$47))</f>
        <v/>
      </c>
      <c r="F920" s="121" t="str">
        <f>IF($D920="","",WORKDAY($D920,10,$Y$33:$Y$47))</f>
        <v/>
      </c>
      <c r="G920" s="121" t="str">
        <f>IF($D920="","",WORKDAY($D920,20,$Y$33:$Y$47))</f>
        <v/>
      </c>
      <c r="H920" s="120" t="str">
        <f t="shared" si="22"/>
        <v/>
      </c>
      <c r="I920" s="120"/>
      <c r="J920" s="119"/>
      <c r="K920" s="120"/>
      <c r="L920" s="122"/>
      <c r="M920" s="123"/>
      <c r="N920" s="124"/>
      <c r="O920" s="119"/>
      <c r="P920" s="119"/>
      <c r="Q920" s="119"/>
      <c r="R920" s="119"/>
      <c r="S920" s="119"/>
      <c r="T920" s="119"/>
      <c r="U920" s="119"/>
      <c r="V920" s="119"/>
      <c r="W920" s="119"/>
      <c r="BB920" s="2" t="e">
        <v>#N/A</v>
      </c>
    </row>
    <row r="921" spans="1:54" ht="31.4" customHeight="1" x14ac:dyDescent="0.35">
      <c r="A921" s="118"/>
      <c r="B921" s="119"/>
      <c r="C921" s="119"/>
      <c r="D921" s="120"/>
      <c r="E921" s="121" t="str">
        <f>IF($D921="","",WORKDAY($D921,1,$Y$33:$Y$47))</f>
        <v/>
      </c>
      <c r="F921" s="121" t="str">
        <f>IF($D921="","",WORKDAY($D921,10,$Y$33:$Y$47))</f>
        <v/>
      </c>
      <c r="G921" s="121" t="str">
        <f>IF($D921="","",WORKDAY($D921,20,$Y$33:$Y$47))</f>
        <v/>
      </c>
      <c r="H921" s="120" t="str">
        <f t="shared" si="22"/>
        <v/>
      </c>
      <c r="I921" s="120"/>
      <c r="J921" s="119"/>
      <c r="K921" s="120"/>
      <c r="L921" s="122"/>
      <c r="M921" s="123"/>
      <c r="N921" s="124"/>
      <c r="O921" s="119"/>
      <c r="P921" s="119"/>
      <c r="Q921" s="119"/>
      <c r="R921" s="119"/>
      <c r="S921" s="119"/>
      <c r="T921" s="119"/>
      <c r="U921" s="119"/>
      <c r="V921" s="119"/>
      <c r="W921" s="119"/>
      <c r="BB921" s="2" t="e">
        <v>#N/A</v>
      </c>
    </row>
    <row r="922" spans="1:54" ht="31.4" customHeight="1" x14ac:dyDescent="0.35">
      <c r="A922" s="118"/>
      <c r="B922" s="119"/>
      <c r="C922" s="119"/>
      <c r="D922" s="120"/>
      <c r="E922" s="121" t="str">
        <f>IF($D922="","",WORKDAY($D922,1,$Y$33:$Y$47))</f>
        <v/>
      </c>
      <c r="F922" s="121" t="str">
        <f>IF($D922="","",WORKDAY($D922,10,$Y$33:$Y$47))</f>
        <v/>
      </c>
      <c r="G922" s="121" t="str">
        <f>IF($D922="","",WORKDAY($D922,20,$Y$33:$Y$47))</f>
        <v/>
      </c>
      <c r="H922" s="120" t="str">
        <f t="shared" si="22"/>
        <v/>
      </c>
      <c r="I922" s="120"/>
      <c r="J922" s="119"/>
      <c r="K922" s="120"/>
      <c r="L922" s="122"/>
      <c r="M922" s="123"/>
      <c r="N922" s="124"/>
      <c r="O922" s="119"/>
      <c r="P922" s="119"/>
      <c r="Q922" s="119"/>
      <c r="R922" s="119"/>
      <c r="S922" s="119"/>
      <c r="T922" s="119"/>
      <c r="U922" s="119"/>
      <c r="V922" s="119"/>
      <c r="W922" s="119"/>
      <c r="BB922" s="2" t="e">
        <v>#N/A</v>
      </c>
    </row>
    <row r="923" spans="1:54" ht="31.4" customHeight="1" x14ac:dyDescent="0.35">
      <c r="A923" s="118"/>
      <c r="B923" s="119"/>
      <c r="C923" s="119"/>
      <c r="D923" s="120"/>
      <c r="E923" s="121" t="str">
        <f>IF($D923="","",WORKDAY($D923,1,$Y$33:$Y$47))</f>
        <v/>
      </c>
      <c r="F923" s="121" t="str">
        <f>IF($D923="","",WORKDAY($D923,10,$Y$33:$Y$47))</f>
        <v/>
      </c>
      <c r="G923" s="121" t="str">
        <f>IF($D923="","",WORKDAY($D923,20,$Y$33:$Y$47))</f>
        <v/>
      </c>
      <c r="H923" s="120" t="str">
        <f t="shared" si="22"/>
        <v/>
      </c>
      <c r="I923" s="120"/>
      <c r="J923" s="119"/>
      <c r="K923" s="120"/>
      <c r="L923" s="122"/>
      <c r="M923" s="123"/>
      <c r="N923" s="124"/>
      <c r="O923" s="119"/>
      <c r="P923" s="119"/>
      <c r="Q923" s="119"/>
      <c r="R923" s="119"/>
      <c r="S923" s="119"/>
      <c r="T923" s="119"/>
      <c r="U923" s="119"/>
      <c r="V923" s="119"/>
      <c r="W923" s="119"/>
      <c r="BB923" s="2" t="e">
        <v>#N/A</v>
      </c>
    </row>
    <row r="924" spans="1:54" ht="31.4" customHeight="1" x14ac:dyDescent="0.35">
      <c r="A924" s="118"/>
      <c r="B924" s="119"/>
      <c r="C924" s="119"/>
      <c r="D924" s="120"/>
      <c r="E924" s="121" t="str">
        <f>IF($D924="","",WORKDAY($D924,1,$Y$33:$Y$47))</f>
        <v/>
      </c>
      <c r="F924" s="121" t="str">
        <f>IF($D924="","",WORKDAY($D924,10,$Y$33:$Y$47))</f>
        <v/>
      </c>
      <c r="G924" s="121" t="str">
        <f>IF($D924="","",WORKDAY($D924,20,$Y$33:$Y$47))</f>
        <v/>
      </c>
      <c r="H924" s="120" t="str">
        <f t="shared" si="22"/>
        <v/>
      </c>
      <c r="I924" s="120"/>
      <c r="J924" s="119"/>
      <c r="K924" s="120"/>
      <c r="L924" s="122"/>
      <c r="M924" s="123"/>
      <c r="N924" s="124"/>
      <c r="O924" s="119"/>
      <c r="P924" s="119"/>
      <c r="Q924" s="119"/>
      <c r="R924" s="119"/>
      <c r="S924" s="119"/>
      <c r="T924" s="119"/>
      <c r="U924" s="119"/>
      <c r="V924" s="119"/>
      <c r="W924" s="119"/>
      <c r="BB924" s="2" t="e">
        <v>#N/A</v>
      </c>
    </row>
    <row r="925" spans="1:54" ht="31.4" customHeight="1" x14ac:dyDescent="0.35">
      <c r="A925" s="118"/>
      <c r="B925" s="119"/>
      <c r="C925" s="119"/>
      <c r="D925" s="120"/>
      <c r="E925" s="121" t="str">
        <f>IF($D925="","",WORKDAY($D925,1,$Y$33:$Y$47))</f>
        <v/>
      </c>
      <c r="F925" s="121" t="str">
        <f>IF($D925="","",WORKDAY($D925,10,$Y$33:$Y$47))</f>
        <v/>
      </c>
      <c r="G925" s="121" t="str">
        <f>IF($D925="","",WORKDAY($D925,20,$Y$33:$Y$47))</f>
        <v/>
      </c>
      <c r="H925" s="120" t="str">
        <f t="shared" si="22"/>
        <v/>
      </c>
      <c r="I925" s="120"/>
      <c r="J925" s="119"/>
      <c r="K925" s="120"/>
      <c r="L925" s="122"/>
      <c r="M925" s="123"/>
      <c r="N925" s="124"/>
      <c r="O925" s="119"/>
      <c r="P925" s="119"/>
      <c r="Q925" s="119"/>
      <c r="R925" s="119"/>
      <c r="S925" s="119"/>
      <c r="T925" s="119"/>
      <c r="U925" s="119"/>
      <c r="V925" s="119"/>
      <c r="W925" s="119"/>
      <c r="BB925" s="2" t="e">
        <v>#N/A</v>
      </c>
    </row>
    <row r="926" spans="1:54" ht="31.4" customHeight="1" x14ac:dyDescent="0.35">
      <c r="A926" s="118"/>
      <c r="B926" s="119"/>
      <c r="C926" s="119"/>
      <c r="D926" s="120"/>
      <c r="E926" s="121" t="str">
        <f>IF($D926="","",WORKDAY($D926,1,$Y$33:$Y$47))</f>
        <v/>
      </c>
      <c r="F926" s="121" t="str">
        <f>IF($D926="","",WORKDAY($D926,10,$Y$33:$Y$47))</f>
        <v/>
      </c>
      <c r="G926" s="121" t="str">
        <f>IF($D926="","",WORKDAY($D926,20,$Y$33:$Y$47))</f>
        <v/>
      </c>
      <c r="H926" s="120" t="str">
        <f t="shared" si="22"/>
        <v/>
      </c>
      <c r="I926" s="120"/>
      <c r="J926" s="119"/>
      <c r="K926" s="120"/>
      <c r="L926" s="122"/>
      <c r="M926" s="123"/>
      <c r="N926" s="124"/>
      <c r="O926" s="119"/>
      <c r="P926" s="119"/>
      <c r="Q926" s="119"/>
      <c r="R926" s="119"/>
      <c r="S926" s="119"/>
      <c r="T926" s="119"/>
      <c r="U926" s="119"/>
      <c r="V926" s="119"/>
      <c r="W926" s="119"/>
      <c r="BB926" s="2" t="e">
        <v>#N/A</v>
      </c>
    </row>
    <row r="927" spans="1:54" ht="31.4" customHeight="1" x14ac:dyDescent="0.35">
      <c r="A927" s="118"/>
      <c r="B927" s="119"/>
      <c r="C927" s="119"/>
      <c r="D927" s="120"/>
      <c r="E927" s="121" t="str">
        <f>IF($D927="","",WORKDAY($D927,1,$Y$33:$Y$47))</f>
        <v/>
      </c>
      <c r="F927" s="121" t="str">
        <f>IF($D927="","",WORKDAY($D927,10,$Y$33:$Y$47))</f>
        <v/>
      </c>
      <c r="G927" s="121" t="str">
        <f>IF($D927="","",WORKDAY($D927,20,$Y$33:$Y$47))</f>
        <v/>
      </c>
      <c r="H927" s="120" t="str">
        <f t="shared" si="22"/>
        <v/>
      </c>
      <c r="I927" s="120"/>
      <c r="J927" s="119"/>
      <c r="K927" s="120"/>
      <c r="L927" s="122"/>
      <c r="M927" s="123"/>
      <c r="N927" s="124"/>
      <c r="O927" s="119"/>
      <c r="P927" s="119"/>
      <c r="Q927" s="119"/>
      <c r="R927" s="119"/>
      <c r="S927" s="119"/>
      <c r="T927" s="119"/>
      <c r="U927" s="119"/>
      <c r="V927" s="119"/>
      <c r="W927" s="119"/>
      <c r="BB927" s="2" t="e">
        <v>#N/A</v>
      </c>
    </row>
    <row r="928" spans="1:54" ht="31.4" customHeight="1" x14ac:dyDescent="0.35">
      <c r="A928" s="118"/>
      <c r="B928" s="119"/>
      <c r="C928" s="119"/>
      <c r="D928" s="120"/>
      <c r="E928" s="121" t="str">
        <f>IF($D928="","",WORKDAY($D928,1,$Y$33:$Y$47))</f>
        <v/>
      </c>
      <c r="F928" s="121" t="str">
        <f>IF($D928="","",WORKDAY($D928,10,$Y$33:$Y$47))</f>
        <v/>
      </c>
      <c r="G928" s="121" t="str">
        <f>IF($D928="","",WORKDAY($D928,20,$Y$33:$Y$47))</f>
        <v/>
      </c>
      <c r="H928" s="120" t="str">
        <f t="shared" si="22"/>
        <v/>
      </c>
      <c r="I928" s="120"/>
      <c r="J928" s="119"/>
      <c r="K928" s="120"/>
      <c r="L928" s="122"/>
      <c r="M928" s="123"/>
      <c r="N928" s="124"/>
      <c r="O928" s="119"/>
      <c r="P928" s="119"/>
      <c r="Q928" s="119"/>
      <c r="R928" s="119"/>
      <c r="S928" s="119"/>
      <c r="T928" s="119"/>
      <c r="U928" s="119"/>
      <c r="V928" s="119"/>
      <c r="W928" s="119"/>
      <c r="BB928" s="2" t="e">
        <v>#N/A</v>
      </c>
    </row>
    <row r="929" spans="1:54" ht="31.4" customHeight="1" x14ac:dyDescent="0.35">
      <c r="A929" s="118"/>
      <c r="B929" s="119"/>
      <c r="C929" s="119"/>
      <c r="D929" s="120"/>
      <c r="E929" s="121" t="str">
        <f>IF($D929="","",WORKDAY($D929,1,$Y$33:$Y$47))</f>
        <v/>
      </c>
      <c r="F929" s="121" t="str">
        <f>IF($D929="","",WORKDAY($D929,10,$Y$33:$Y$47))</f>
        <v/>
      </c>
      <c r="G929" s="121" t="str">
        <f>IF($D929="","",WORKDAY($D929,20,$Y$33:$Y$47))</f>
        <v/>
      </c>
      <c r="H929" s="120" t="str">
        <f t="shared" si="22"/>
        <v/>
      </c>
      <c r="I929" s="120"/>
      <c r="J929" s="119"/>
      <c r="K929" s="120"/>
      <c r="L929" s="122"/>
      <c r="M929" s="123"/>
      <c r="N929" s="124"/>
      <c r="O929" s="119"/>
      <c r="P929" s="119"/>
      <c r="Q929" s="119"/>
      <c r="R929" s="119"/>
      <c r="S929" s="119"/>
      <c r="T929" s="119"/>
      <c r="U929" s="119"/>
      <c r="V929" s="119"/>
      <c r="W929" s="119"/>
      <c r="BB929" s="2" t="e">
        <v>#N/A</v>
      </c>
    </row>
    <row r="930" spans="1:54" ht="31.4" customHeight="1" x14ac:dyDescent="0.35">
      <c r="A930" s="118"/>
      <c r="B930" s="119"/>
      <c r="C930" s="119"/>
      <c r="D930" s="120"/>
      <c r="E930" s="121" t="str">
        <f>IF($D930="","",WORKDAY($D930,1,$Y$33:$Y$47))</f>
        <v/>
      </c>
      <c r="F930" s="121" t="str">
        <f>IF($D930="","",WORKDAY($D930,10,$Y$33:$Y$47))</f>
        <v/>
      </c>
      <c r="G930" s="121" t="str">
        <f>IF($D930="","",WORKDAY($D930,20,$Y$33:$Y$47))</f>
        <v/>
      </c>
      <c r="H930" s="120" t="str">
        <f t="shared" si="22"/>
        <v/>
      </c>
      <c r="I930" s="120"/>
      <c r="J930" s="119"/>
      <c r="K930" s="120"/>
      <c r="L930" s="122"/>
      <c r="M930" s="123"/>
      <c r="N930" s="124"/>
      <c r="O930" s="119"/>
      <c r="P930" s="119"/>
      <c r="Q930" s="119"/>
      <c r="R930" s="119"/>
      <c r="S930" s="119"/>
      <c r="T930" s="119"/>
      <c r="U930" s="119"/>
      <c r="V930" s="119"/>
      <c r="W930" s="119"/>
      <c r="BB930" s="2" t="e">
        <v>#N/A</v>
      </c>
    </row>
    <row r="931" spans="1:54" ht="31.4" customHeight="1" x14ac:dyDescent="0.35">
      <c r="A931" s="118"/>
      <c r="B931" s="119"/>
      <c r="C931" s="145"/>
      <c r="D931" s="120"/>
      <c r="E931" s="121" t="str">
        <f>IF($D931="","",WORKDAY($D931,1,$Y$33:$Y$47))</f>
        <v/>
      </c>
      <c r="F931" s="121" t="str">
        <f>IF($D931="","",WORKDAY($D931,10,$Y$33:$Y$47))</f>
        <v/>
      </c>
      <c r="G931" s="121" t="str">
        <f>IF($D931="","",WORKDAY($D931,20,$Y$33:$Y$47))</f>
        <v/>
      </c>
      <c r="H931" s="120" t="str">
        <f t="shared" si="22"/>
        <v/>
      </c>
      <c r="I931" s="120"/>
      <c r="J931" s="119"/>
      <c r="K931" s="120"/>
      <c r="L931" s="122"/>
      <c r="M931" s="123"/>
      <c r="N931" s="124"/>
      <c r="O931" s="119"/>
      <c r="P931" s="119"/>
      <c r="Q931" s="119"/>
      <c r="R931" s="119"/>
      <c r="S931" s="119"/>
      <c r="T931" s="119"/>
      <c r="U931" s="119"/>
      <c r="V931" s="119"/>
      <c r="W931" s="119"/>
      <c r="BB931" s="2" t="e">
        <v>#N/A</v>
      </c>
    </row>
    <row r="932" spans="1:54" ht="31.4" customHeight="1" x14ac:dyDescent="0.35">
      <c r="A932" s="118"/>
      <c r="B932" s="119"/>
      <c r="C932" s="119"/>
      <c r="D932" s="120"/>
      <c r="E932" s="121" t="str">
        <f>IF($D932="","",WORKDAY($D932,1,$Y$33:$Y$47))</f>
        <v/>
      </c>
      <c r="F932" s="121" t="str">
        <f>IF($D932="","",WORKDAY($D932,10,$Y$33:$Y$47))</f>
        <v/>
      </c>
      <c r="G932" s="121" t="str">
        <f>IF($D932="","",WORKDAY($D932,20,$Y$33:$Y$47))</f>
        <v/>
      </c>
      <c r="H932" s="120" t="str">
        <f t="shared" si="22"/>
        <v/>
      </c>
      <c r="I932" s="120"/>
      <c r="J932" s="119"/>
      <c r="K932" s="120"/>
      <c r="L932" s="122"/>
      <c r="M932" s="123"/>
      <c r="N932" s="124"/>
      <c r="O932" s="119"/>
      <c r="P932" s="119"/>
      <c r="Q932" s="119"/>
      <c r="R932" s="119"/>
      <c r="S932" s="119"/>
      <c r="T932" s="119"/>
      <c r="U932" s="119"/>
      <c r="V932" s="119"/>
      <c r="W932" s="119"/>
      <c r="BB932" s="2" t="e">
        <v>#N/A</v>
      </c>
    </row>
    <row r="933" spans="1:54" ht="31.4" customHeight="1" x14ac:dyDescent="0.35">
      <c r="A933" s="118"/>
      <c r="B933" s="119"/>
      <c r="C933" s="119"/>
      <c r="D933" s="120"/>
      <c r="E933" s="121" t="str">
        <f>IF($D933="","",WORKDAY($D933,1,$Y$33:$Y$47))</f>
        <v/>
      </c>
      <c r="F933" s="121" t="str">
        <f>IF($D933="","",WORKDAY($D933,10,$Y$33:$Y$47))</f>
        <v/>
      </c>
      <c r="G933" s="121" t="str">
        <f>IF($D933="","",WORKDAY($D933,20,$Y$33:$Y$47))</f>
        <v/>
      </c>
      <c r="H933" s="120" t="str">
        <f t="shared" si="22"/>
        <v/>
      </c>
      <c r="I933" s="120"/>
      <c r="J933" s="119"/>
      <c r="K933" s="120"/>
      <c r="L933" s="122"/>
      <c r="M933" s="123"/>
      <c r="N933" s="124"/>
      <c r="O933" s="119"/>
      <c r="P933" s="119"/>
      <c r="Q933" s="119"/>
      <c r="R933" s="119"/>
      <c r="S933" s="119"/>
      <c r="T933" s="119"/>
      <c r="U933" s="119"/>
      <c r="V933" s="119"/>
      <c r="W933" s="119"/>
      <c r="BB933" s="2" t="e">
        <v>#N/A</v>
      </c>
    </row>
    <row r="934" spans="1:54" ht="31.4" customHeight="1" x14ac:dyDescent="0.35">
      <c r="A934" s="118"/>
      <c r="B934" s="119"/>
      <c r="C934" s="119"/>
      <c r="D934" s="120"/>
      <c r="E934" s="121" t="str">
        <f>IF($D934="","",WORKDAY($D934,1,$Y$33:$Y$47))</f>
        <v/>
      </c>
      <c r="F934" s="121" t="str">
        <f>IF($D934="","",WORKDAY($D934,10,$Y$33:$Y$47))</f>
        <v/>
      </c>
      <c r="G934" s="121" t="str">
        <f>IF($D934="","",WORKDAY($D934,20,$Y$33:$Y$47))</f>
        <v/>
      </c>
      <c r="H934" s="120" t="str">
        <f t="shared" si="22"/>
        <v/>
      </c>
      <c r="I934" s="120"/>
      <c r="J934" s="119"/>
      <c r="K934" s="120"/>
      <c r="L934" s="122"/>
      <c r="M934" s="123"/>
      <c r="N934" s="124"/>
      <c r="O934" s="119"/>
      <c r="P934" s="119"/>
      <c r="Q934" s="119"/>
      <c r="R934" s="119"/>
      <c r="S934" s="119"/>
      <c r="T934" s="119"/>
      <c r="U934" s="119"/>
      <c r="V934" s="119"/>
      <c r="W934" s="119"/>
      <c r="BB934" s="2" t="e">
        <v>#N/A</v>
      </c>
    </row>
    <row r="935" spans="1:54" ht="31.4" customHeight="1" x14ac:dyDescent="0.35">
      <c r="A935" s="118"/>
      <c r="B935" s="119"/>
      <c r="C935" s="119"/>
      <c r="D935" s="120"/>
      <c r="E935" s="121" t="str">
        <f>IF($D935="","",WORKDAY($D935,1,$Y$33:$Y$47))</f>
        <v/>
      </c>
      <c r="F935" s="121" t="str">
        <f>IF($D935="","",WORKDAY($D935,10,$Y$33:$Y$47))</f>
        <v/>
      </c>
      <c r="G935" s="121" t="str">
        <f>IF($D935="","",WORKDAY($D935,20,$Y$33:$Y$47))</f>
        <v/>
      </c>
      <c r="H935" s="120" t="str">
        <f t="shared" si="22"/>
        <v/>
      </c>
      <c r="I935" s="120"/>
      <c r="J935" s="119"/>
      <c r="K935" s="120"/>
      <c r="L935" s="122"/>
      <c r="M935" s="123"/>
      <c r="N935" s="124"/>
      <c r="O935" s="119"/>
      <c r="P935" s="119"/>
      <c r="Q935" s="119"/>
      <c r="R935" s="119"/>
      <c r="S935" s="119"/>
      <c r="T935" s="119"/>
      <c r="U935" s="119"/>
      <c r="V935" s="119"/>
      <c r="W935" s="119"/>
      <c r="BB935" s="2" t="e">
        <v>#N/A</v>
      </c>
    </row>
    <row r="936" spans="1:54" ht="31.4" customHeight="1" x14ac:dyDescent="0.35">
      <c r="A936" s="118"/>
      <c r="B936" s="119"/>
      <c r="C936" s="119"/>
      <c r="D936" s="120"/>
      <c r="E936" s="121" t="str">
        <f>IF($D936="","",WORKDAY($D936,1,$Y$33:$Y$47))</f>
        <v/>
      </c>
      <c r="F936" s="121" t="str">
        <f>IF($D936="","",WORKDAY($D936,10,$Y$33:$Y$47))</f>
        <v/>
      </c>
      <c r="G936" s="121" t="str">
        <f>IF($D936="","",WORKDAY($D936,20,$Y$33:$Y$47))</f>
        <v/>
      </c>
      <c r="H936" s="120" t="str">
        <f t="shared" si="22"/>
        <v/>
      </c>
      <c r="I936" s="120"/>
      <c r="J936" s="119"/>
      <c r="K936" s="120"/>
      <c r="L936" s="122"/>
      <c r="M936" s="123"/>
      <c r="N936" s="124"/>
      <c r="O936" s="119"/>
      <c r="P936" s="119"/>
      <c r="Q936" s="119"/>
      <c r="R936" s="119"/>
      <c r="S936" s="119"/>
      <c r="T936" s="119"/>
      <c r="U936" s="119"/>
      <c r="V936" s="119"/>
      <c r="W936" s="119"/>
      <c r="BB936" s="2" t="e">
        <v>#N/A</v>
      </c>
    </row>
    <row r="937" spans="1:54" ht="31.4" customHeight="1" x14ac:dyDescent="0.35">
      <c r="A937" s="118"/>
      <c r="B937" s="119"/>
      <c r="C937" s="119"/>
      <c r="D937" s="120"/>
      <c r="E937" s="121" t="str">
        <f>IF($D937="","",WORKDAY($D937,1,$Y$33:$Y$47))</f>
        <v/>
      </c>
      <c r="F937" s="121" t="str">
        <f>IF($D937="","",WORKDAY($D937,10,$Y$33:$Y$47))</f>
        <v/>
      </c>
      <c r="G937" s="121" t="str">
        <f>IF($D937="","",WORKDAY($D937,20,$Y$33:$Y$47))</f>
        <v/>
      </c>
      <c r="H937" s="120" t="str">
        <f t="shared" si="22"/>
        <v/>
      </c>
      <c r="I937" s="120"/>
      <c r="J937" s="119"/>
      <c r="K937" s="120"/>
      <c r="L937" s="122"/>
      <c r="M937" s="123"/>
      <c r="N937" s="124"/>
      <c r="O937" s="119"/>
      <c r="P937" s="119"/>
      <c r="Q937" s="119"/>
      <c r="R937" s="119"/>
      <c r="S937" s="119"/>
      <c r="T937" s="119"/>
      <c r="U937" s="119"/>
      <c r="V937" s="119"/>
      <c r="W937" s="119"/>
      <c r="BB937" s="2" t="e">
        <v>#N/A</v>
      </c>
    </row>
    <row r="938" spans="1:54" ht="31.4" customHeight="1" x14ac:dyDescent="0.35">
      <c r="A938" s="118"/>
      <c r="B938" s="119"/>
      <c r="C938" s="119"/>
      <c r="D938" s="120"/>
      <c r="E938" s="121" t="str">
        <f>IF($D938="","",WORKDAY($D938,1,$Y$33:$Y$47))</f>
        <v/>
      </c>
      <c r="F938" s="121" t="str">
        <f>IF($D938="","",WORKDAY($D938,10,$Y$33:$Y$47))</f>
        <v/>
      </c>
      <c r="G938" s="121" t="str">
        <f>IF($D938="","",WORKDAY($D938,20,$Y$33:$Y$47))</f>
        <v/>
      </c>
      <c r="H938" s="120" t="str">
        <f t="shared" si="22"/>
        <v/>
      </c>
      <c r="I938" s="120"/>
      <c r="J938" s="119"/>
      <c r="K938" s="120"/>
      <c r="L938" s="122"/>
      <c r="M938" s="123"/>
      <c r="N938" s="124"/>
      <c r="O938" s="119"/>
      <c r="P938" s="119"/>
      <c r="Q938" s="119"/>
      <c r="R938" s="119"/>
      <c r="S938" s="119"/>
      <c r="T938" s="119"/>
      <c r="U938" s="119"/>
      <c r="V938" s="119"/>
      <c r="W938" s="119"/>
      <c r="BB938" s="2" t="e">
        <v>#N/A</v>
      </c>
    </row>
    <row r="939" spans="1:54" ht="31.4" customHeight="1" x14ac:dyDescent="0.35">
      <c r="A939" s="118"/>
      <c r="B939" s="119"/>
      <c r="C939" s="119"/>
      <c r="D939" s="120"/>
      <c r="E939" s="121" t="str">
        <f>IF($D939="","",WORKDAY($D939,1,$Y$33:$Y$47))</f>
        <v/>
      </c>
      <c r="F939" s="121" t="str">
        <f>IF($D939="","",WORKDAY($D939,10,$Y$33:$Y$47))</f>
        <v/>
      </c>
      <c r="G939" s="121" t="str">
        <f>IF($D939="","",WORKDAY($D939,20,$Y$33:$Y$47))</f>
        <v/>
      </c>
      <c r="H939" s="120" t="str">
        <f t="shared" si="22"/>
        <v/>
      </c>
      <c r="I939" s="120"/>
      <c r="J939" s="119"/>
      <c r="K939" s="120"/>
      <c r="L939" s="122"/>
      <c r="M939" s="123"/>
      <c r="N939" s="124"/>
      <c r="O939" s="119"/>
      <c r="P939" s="119"/>
      <c r="Q939" s="119"/>
      <c r="R939" s="119"/>
      <c r="S939" s="119"/>
      <c r="T939" s="119"/>
      <c r="U939" s="119"/>
      <c r="V939" s="119"/>
      <c r="W939" s="119"/>
      <c r="BB939" s="2" t="e">
        <v>#N/A</v>
      </c>
    </row>
    <row r="940" spans="1:54" ht="31.4" customHeight="1" x14ac:dyDescent="0.35">
      <c r="A940" s="118"/>
      <c r="B940" s="119"/>
      <c r="C940" s="119"/>
      <c r="D940" s="120"/>
      <c r="E940" s="121" t="str">
        <f>IF($D940="","",WORKDAY($D940,1,$Y$33:$Y$47))</f>
        <v/>
      </c>
      <c r="F940" s="121" t="str">
        <f>IF($D940="","",WORKDAY($D940,10,$Y$33:$Y$47))</f>
        <v/>
      </c>
      <c r="G940" s="121" t="str">
        <f>IF($D940="","",WORKDAY($D940,20,$Y$33:$Y$47))</f>
        <v/>
      </c>
      <c r="H940" s="120" t="str">
        <f t="shared" si="22"/>
        <v/>
      </c>
      <c r="I940" s="120"/>
      <c r="J940" s="119"/>
      <c r="K940" s="120"/>
      <c r="L940" s="122"/>
      <c r="M940" s="123"/>
      <c r="N940" s="124"/>
      <c r="O940" s="119"/>
      <c r="P940" s="119"/>
      <c r="Q940" s="119"/>
      <c r="R940" s="119"/>
      <c r="S940" s="119"/>
      <c r="T940" s="119"/>
      <c r="U940" s="119"/>
      <c r="V940" s="119"/>
      <c r="W940" s="119"/>
      <c r="BB940" s="2" t="e">
        <v>#N/A</v>
      </c>
    </row>
    <row r="941" spans="1:54" ht="31.4" customHeight="1" x14ac:dyDescent="0.35">
      <c r="A941" s="118"/>
      <c r="B941" s="119"/>
      <c r="C941" s="119"/>
      <c r="D941" s="120"/>
      <c r="E941" s="121" t="str">
        <f>IF($D941="","",WORKDAY($D941,1,$Y$33:$Y$47))</f>
        <v/>
      </c>
      <c r="F941" s="121" t="str">
        <f>IF($D941="","",WORKDAY($D941,10,$Y$33:$Y$47))</f>
        <v/>
      </c>
      <c r="G941" s="121" t="str">
        <f>IF($D941="","",WORKDAY($D941,20,$Y$33:$Y$47))</f>
        <v/>
      </c>
      <c r="H941" s="120" t="str">
        <f t="shared" si="22"/>
        <v/>
      </c>
      <c r="I941" s="120"/>
      <c r="J941" s="119"/>
      <c r="K941" s="120"/>
      <c r="L941" s="122"/>
      <c r="M941" s="123"/>
      <c r="N941" s="124"/>
      <c r="O941" s="119"/>
      <c r="P941" s="119"/>
      <c r="Q941" s="119"/>
      <c r="R941" s="119"/>
      <c r="S941" s="119"/>
      <c r="T941" s="119"/>
      <c r="U941" s="119"/>
      <c r="V941" s="119"/>
      <c r="W941" s="119"/>
      <c r="BB941" s="2" t="e">
        <v>#N/A</v>
      </c>
    </row>
    <row r="942" spans="1:54" ht="31.4" customHeight="1" x14ac:dyDescent="0.35">
      <c r="A942" s="118"/>
      <c r="B942" s="119"/>
      <c r="C942" s="119"/>
      <c r="D942" s="120"/>
      <c r="E942" s="121" t="str">
        <f>IF($D942="","",WORKDAY($D942,1,$Y$33:$Y$47))</f>
        <v/>
      </c>
      <c r="F942" s="121" t="str">
        <f>IF($D942="","",WORKDAY($D942,10,$Y$33:$Y$47))</f>
        <v/>
      </c>
      <c r="G942" s="121" t="str">
        <f>IF($D942="","",WORKDAY($D942,20,$Y$33:$Y$47))</f>
        <v/>
      </c>
      <c r="H942" s="120" t="str">
        <f t="shared" si="22"/>
        <v/>
      </c>
      <c r="I942" s="120"/>
      <c r="J942" s="119"/>
      <c r="K942" s="120"/>
      <c r="L942" s="122"/>
      <c r="M942" s="123"/>
      <c r="N942" s="124"/>
      <c r="O942" s="119"/>
      <c r="P942" s="119"/>
      <c r="Q942" s="119"/>
      <c r="R942" s="119"/>
      <c r="S942" s="119"/>
      <c r="T942" s="119"/>
      <c r="U942" s="119"/>
      <c r="V942" s="119"/>
      <c r="W942" s="119"/>
      <c r="BB942" s="2" t="e">
        <v>#N/A</v>
      </c>
    </row>
    <row r="943" spans="1:54" ht="31.4" customHeight="1" x14ac:dyDescent="0.35">
      <c r="A943" s="118"/>
      <c r="B943" s="119"/>
      <c r="C943" s="119"/>
      <c r="D943" s="120"/>
      <c r="E943" s="121" t="str">
        <f>IF($D943="","",WORKDAY($D943,1,$Y$33:$Y$47))</f>
        <v/>
      </c>
      <c r="F943" s="121" t="str">
        <f>IF($D943="","",WORKDAY($D943,10,$Y$33:$Y$47))</f>
        <v/>
      </c>
      <c r="G943" s="121" t="str">
        <f>IF($D943="","",WORKDAY($D943,20,$Y$33:$Y$47))</f>
        <v/>
      </c>
      <c r="H943" s="120" t="str">
        <f t="shared" si="22"/>
        <v/>
      </c>
      <c r="I943" s="120"/>
      <c r="J943" s="119"/>
      <c r="K943" s="120"/>
      <c r="L943" s="122"/>
      <c r="M943" s="123"/>
      <c r="N943" s="124"/>
      <c r="O943" s="119"/>
      <c r="P943" s="119"/>
      <c r="Q943" s="119"/>
      <c r="R943" s="119"/>
      <c r="S943" s="119"/>
      <c r="T943" s="119"/>
      <c r="U943" s="119"/>
      <c r="V943" s="119"/>
      <c r="W943" s="119"/>
      <c r="BB943" s="2" t="e">
        <v>#N/A</v>
      </c>
    </row>
    <row r="944" spans="1:54" ht="31.4" customHeight="1" x14ac:dyDescent="0.35">
      <c r="A944" s="118"/>
      <c r="B944" s="119"/>
      <c r="C944" s="119"/>
      <c r="D944" s="120"/>
      <c r="E944" s="121" t="str">
        <f>IF($D944="","",WORKDAY($D944,1,$Y$33:$Y$47))</f>
        <v/>
      </c>
      <c r="F944" s="121" t="str">
        <f>IF($D944="","",WORKDAY($D944,10,$Y$33:$Y$47))</f>
        <v/>
      </c>
      <c r="G944" s="121" t="str">
        <f>IF($D944="","",WORKDAY($D944,20,$Y$33:$Y$47))</f>
        <v/>
      </c>
      <c r="H944" s="120" t="str">
        <f t="shared" si="22"/>
        <v/>
      </c>
      <c r="I944" s="120"/>
      <c r="J944" s="119"/>
      <c r="K944" s="120"/>
      <c r="L944" s="122"/>
      <c r="M944" s="123"/>
      <c r="N944" s="124"/>
      <c r="O944" s="119"/>
      <c r="P944" s="119"/>
      <c r="Q944" s="119"/>
      <c r="R944" s="119"/>
      <c r="S944" s="119"/>
      <c r="T944" s="119"/>
      <c r="U944" s="119"/>
      <c r="V944" s="119"/>
      <c r="W944" s="119"/>
      <c r="BB944" s="2" t="e">
        <v>#N/A</v>
      </c>
    </row>
    <row r="945" spans="1:54" ht="31.4" customHeight="1" x14ac:dyDescent="0.35">
      <c r="A945" s="118"/>
      <c r="B945" s="119"/>
      <c r="C945" s="119"/>
      <c r="D945" s="120"/>
      <c r="E945" s="121" t="str">
        <f>IF($D945="","",WORKDAY($D945,1,$Y$33:$Y$47))</f>
        <v/>
      </c>
      <c r="F945" s="121" t="str">
        <f>IF($D945="","",WORKDAY($D945,10,$Y$33:$Y$47))</f>
        <v/>
      </c>
      <c r="G945" s="121" t="str">
        <f>IF($D945="","",WORKDAY($D945,20,$Y$33:$Y$47))</f>
        <v/>
      </c>
      <c r="H945" s="120" t="str">
        <f t="shared" si="22"/>
        <v/>
      </c>
      <c r="I945" s="120"/>
      <c r="J945" s="119"/>
      <c r="K945" s="120"/>
      <c r="L945" s="122"/>
      <c r="M945" s="123"/>
      <c r="N945" s="124"/>
      <c r="O945" s="119"/>
      <c r="P945" s="119"/>
      <c r="Q945" s="119"/>
      <c r="R945" s="119"/>
      <c r="S945" s="119"/>
      <c r="T945" s="119"/>
      <c r="U945" s="119"/>
      <c r="V945" s="119"/>
      <c r="W945" s="119"/>
      <c r="BB945" s="2" t="e">
        <v>#N/A</v>
      </c>
    </row>
    <row r="946" spans="1:54" ht="31.4" customHeight="1" x14ac:dyDescent="0.35">
      <c r="A946" s="118"/>
      <c r="B946" s="119"/>
      <c r="C946" s="119"/>
      <c r="D946" s="120"/>
      <c r="E946" s="121" t="str">
        <f>IF($D946="","",WORKDAY($D946,1,$Y$33:$Y$47))</f>
        <v/>
      </c>
      <c r="F946" s="121" t="str">
        <f>IF($D946="","",WORKDAY($D946,10,$Y$33:$Y$47))</f>
        <v/>
      </c>
      <c r="G946" s="121" t="str">
        <f>IF($D946="","",WORKDAY($D946,20,$Y$33:$Y$47))</f>
        <v/>
      </c>
      <c r="H946" s="120" t="str">
        <f t="shared" si="22"/>
        <v/>
      </c>
      <c r="I946" s="120"/>
      <c r="J946" s="119"/>
      <c r="K946" s="120"/>
      <c r="L946" s="122"/>
      <c r="M946" s="123"/>
      <c r="N946" s="124"/>
      <c r="O946" s="119"/>
      <c r="P946" s="119"/>
      <c r="Q946" s="119"/>
      <c r="R946" s="119"/>
      <c r="S946" s="119"/>
      <c r="T946" s="119"/>
      <c r="U946" s="119"/>
      <c r="V946" s="119"/>
      <c r="W946" s="119"/>
      <c r="BB946" s="2" t="e">
        <v>#N/A</v>
      </c>
    </row>
    <row r="947" spans="1:54" ht="31.4" customHeight="1" x14ac:dyDescent="0.35">
      <c r="A947" s="118"/>
      <c r="B947" s="119"/>
      <c r="C947" s="119"/>
      <c r="D947" s="120"/>
      <c r="E947" s="121" t="str">
        <f>IF($D947="","",WORKDAY($D947,1,$Y$33:$Y$47))</f>
        <v/>
      </c>
      <c r="F947" s="121" t="str">
        <f>IF($D947="","",WORKDAY($D947,10,$Y$33:$Y$47))</f>
        <v/>
      </c>
      <c r="G947" s="121" t="str">
        <f>IF($D947="","",WORKDAY($D947,20,$Y$33:$Y$47))</f>
        <v/>
      </c>
      <c r="H947" s="120" t="str">
        <f t="shared" si="22"/>
        <v/>
      </c>
      <c r="I947" s="120"/>
      <c r="J947" s="119"/>
      <c r="K947" s="120"/>
      <c r="L947" s="122"/>
      <c r="M947" s="123"/>
      <c r="N947" s="124"/>
      <c r="O947" s="119"/>
      <c r="P947" s="119"/>
      <c r="Q947" s="119"/>
      <c r="R947" s="119"/>
      <c r="S947" s="119"/>
      <c r="T947" s="119"/>
      <c r="U947" s="119"/>
      <c r="V947" s="119"/>
      <c r="W947" s="119"/>
      <c r="BB947" s="2" t="e">
        <v>#N/A</v>
      </c>
    </row>
    <row r="948" spans="1:54" ht="31.4" customHeight="1" x14ac:dyDescent="0.35">
      <c r="A948" s="118"/>
      <c r="B948" s="119"/>
      <c r="C948" s="119"/>
      <c r="D948" s="120"/>
      <c r="E948" s="121" t="str">
        <f>IF($D948="","",WORKDAY($D948,1,$Y$33:$Y$47))</f>
        <v/>
      </c>
      <c r="F948" s="121" t="str">
        <f>IF($D948="","",WORKDAY($D948,10,$Y$33:$Y$47))</f>
        <v/>
      </c>
      <c r="G948" s="121" t="str">
        <f>IF($D948="","",WORKDAY($D948,20,$Y$33:$Y$47))</f>
        <v/>
      </c>
      <c r="H948" s="120" t="str">
        <f t="shared" si="22"/>
        <v/>
      </c>
      <c r="I948" s="120"/>
      <c r="J948" s="119"/>
      <c r="K948" s="120"/>
      <c r="L948" s="122"/>
      <c r="M948" s="123"/>
      <c r="N948" s="124"/>
      <c r="O948" s="119"/>
      <c r="P948" s="119"/>
      <c r="Q948" s="119"/>
      <c r="R948" s="119"/>
      <c r="S948" s="119"/>
      <c r="T948" s="119"/>
      <c r="U948" s="119"/>
      <c r="V948" s="119"/>
      <c r="W948" s="119"/>
      <c r="BB948" s="2" t="e">
        <v>#N/A</v>
      </c>
    </row>
    <row r="949" spans="1:54" ht="31.4" customHeight="1" x14ac:dyDescent="0.35">
      <c r="A949" s="118"/>
      <c r="B949" s="119"/>
      <c r="C949" s="119"/>
      <c r="D949" s="120"/>
      <c r="E949" s="121" t="str">
        <f>IF($D949="","",WORKDAY($D949,1,$Y$33:$Y$47))</f>
        <v/>
      </c>
      <c r="F949" s="121" t="str">
        <f>IF($D949="","",WORKDAY($D949,10,$Y$33:$Y$47))</f>
        <v/>
      </c>
      <c r="G949" s="121" t="str">
        <f>IF($D949="","",WORKDAY($D949,20,$Y$33:$Y$47))</f>
        <v/>
      </c>
      <c r="H949" s="120" t="str">
        <f t="shared" si="22"/>
        <v/>
      </c>
      <c r="I949" s="120"/>
      <c r="J949" s="119"/>
      <c r="K949" s="120"/>
      <c r="L949" s="122"/>
      <c r="M949" s="123"/>
      <c r="N949" s="124"/>
      <c r="O949" s="119"/>
      <c r="P949" s="119"/>
      <c r="Q949" s="119"/>
      <c r="R949" s="119"/>
      <c r="S949" s="119"/>
      <c r="T949" s="119"/>
      <c r="U949" s="119"/>
      <c r="V949" s="119"/>
      <c r="W949" s="119"/>
      <c r="BB949" s="2" t="e">
        <v>#N/A</v>
      </c>
    </row>
    <row r="950" spans="1:54" ht="31.4" customHeight="1" x14ac:dyDescent="0.35">
      <c r="A950" s="118"/>
      <c r="B950" s="119"/>
      <c r="C950" s="119"/>
      <c r="D950" s="120"/>
      <c r="E950" s="121" t="str">
        <f>IF($D950="","",WORKDAY($D950,1,$Y$33:$Y$47))</f>
        <v/>
      </c>
      <c r="F950" s="121" t="str">
        <f>IF($D950="","",WORKDAY($D950,10,$Y$33:$Y$47))</f>
        <v/>
      </c>
      <c r="G950" s="121" t="str">
        <f>IF($D950="","",WORKDAY($D950,20,$Y$33:$Y$47))</f>
        <v/>
      </c>
      <c r="H950" s="120" t="str">
        <f t="shared" si="22"/>
        <v/>
      </c>
      <c r="I950" s="120"/>
      <c r="J950" s="119"/>
      <c r="K950" s="120"/>
      <c r="L950" s="122"/>
      <c r="M950" s="123"/>
      <c r="N950" s="124"/>
      <c r="O950" s="119"/>
      <c r="P950" s="119"/>
      <c r="Q950" s="119"/>
      <c r="R950" s="119"/>
      <c r="S950" s="119"/>
      <c r="T950" s="119"/>
      <c r="U950" s="119"/>
      <c r="V950" s="119"/>
      <c r="W950" s="119"/>
      <c r="BB950" s="2" t="e">
        <v>#N/A</v>
      </c>
    </row>
    <row r="951" spans="1:54" ht="31.4" customHeight="1" x14ac:dyDescent="0.35">
      <c r="A951" s="118"/>
      <c r="B951" s="119"/>
      <c r="C951" s="119"/>
      <c r="D951" s="120"/>
      <c r="E951" s="121" t="str">
        <f>IF($D951="","",WORKDAY($D951,1,$Y$33:$Y$47))</f>
        <v/>
      </c>
      <c r="F951" s="121" t="str">
        <f>IF($D951="","",WORKDAY($D951,10,$Y$33:$Y$47))</f>
        <v/>
      </c>
      <c r="G951" s="121" t="str">
        <f>IF($D951="","",WORKDAY($D951,20,$Y$33:$Y$47))</f>
        <v/>
      </c>
      <c r="H951" s="120" t="str">
        <f t="shared" si="22"/>
        <v/>
      </c>
      <c r="I951" s="120"/>
      <c r="J951" s="119"/>
      <c r="K951" s="120"/>
      <c r="L951" s="122"/>
      <c r="M951" s="123"/>
      <c r="N951" s="124"/>
      <c r="O951" s="119"/>
      <c r="P951" s="119"/>
      <c r="Q951" s="119"/>
      <c r="R951" s="119"/>
      <c r="S951" s="119"/>
      <c r="T951" s="119"/>
      <c r="U951" s="119"/>
      <c r="V951" s="119"/>
      <c r="W951" s="119"/>
      <c r="BB951" s="2" t="e">
        <v>#N/A</v>
      </c>
    </row>
    <row r="952" spans="1:54" ht="31.4" customHeight="1" x14ac:dyDescent="0.35">
      <c r="A952" s="118"/>
      <c r="B952" s="119"/>
      <c r="C952" s="119"/>
      <c r="D952" s="120"/>
      <c r="E952" s="121" t="str">
        <f>IF($D952="","",WORKDAY($D952,1,$Y$33:$Y$47))</f>
        <v/>
      </c>
      <c r="F952" s="121" t="str">
        <f>IF($D952="","",WORKDAY($D952,10,$Y$33:$Y$47))</f>
        <v/>
      </c>
      <c r="G952" s="121" t="str">
        <f>IF($D952="","",WORKDAY($D952,20,$Y$33:$Y$47))</f>
        <v/>
      </c>
      <c r="H952" s="120" t="str">
        <f t="shared" si="22"/>
        <v/>
      </c>
      <c r="I952" s="120"/>
      <c r="J952" s="119"/>
      <c r="K952" s="120"/>
      <c r="L952" s="122"/>
      <c r="M952" s="123"/>
      <c r="N952" s="124"/>
      <c r="O952" s="119"/>
      <c r="P952" s="119"/>
      <c r="Q952" s="119"/>
      <c r="R952" s="119"/>
      <c r="S952" s="119"/>
      <c r="T952" s="119"/>
      <c r="U952" s="119"/>
      <c r="V952" s="119"/>
      <c r="W952" s="119"/>
      <c r="BB952" s="2" t="e">
        <v>#N/A</v>
      </c>
    </row>
    <row r="953" spans="1:54" ht="31.4" customHeight="1" x14ac:dyDescent="0.35">
      <c r="A953" s="118"/>
      <c r="B953" s="119"/>
      <c r="C953" s="119"/>
      <c r="D953" s="120"/>
      <c r="E953" s="121" t="str">
        <f>IF($D953="","",WORKDAY($D953,1,$Y$33:$Y$47))</f>
        <v/>
      </c>
      <c r="F953" s="121" t="str">
        <f>IF($D953="","",WORKDAY($D953,10,$Y$33:$Y$47))</f>
        <v/>
      </c>
      <c r="G953" s="121" t="str">
        <f>IF($D953="","",WORKDAY($D953,20,$Y$33:$Y$47))</f>
        <v/>
      </c>
      <c r="H953" s="120" t="str">
        <f t="shared" si="22"/>
        <v/>
      </c>
      <c r="I953" s="120"/>
      <c r="J953" s="119"/>
      <c r="K953" s="120"/>
      <c r="L953" s="122"/>
      <c r="M953" s="123"/>
      <c r="N953" s="124"/>
      <c r="O953" s="119"/>
      <c r="P953" s="119"/>
      <c r="Q953" s="119"/>
      <c r="R953" s="119"/>
      <c r="S953" s="119"/>
      <c r="T953" s="119"/>
      <c r="U953" s="119"/>
      <c r="V953" s="119"/>
      <c r="W953" s="119"/>
      <c r="BB953" s="2" t="e">
        <v>#N/A</v>
      </c>
    </row>
    <row r="954" spans="1:54" ht="31.4" customHeight="1" x14ac:dyDescent="0.35">
      <c r="A954" s="118"/>
      <c r="B954" s="119"/>
      <c r="C954" s="119"/>
      <c r="D954" s="120"/>
      <c r="E954" s="121" t="str">
        <f>IF($D954="","",WORKDAY($D954,1,$Y$33:$Y$47))</f>
        <v/>
      </c>
      <c r="F954" s="121" t="str">
        <f>IF($D954="","",WORKDAY($D954,10,$Y$33:$Y$47))</f>
        <v/>
      </c>
      <c r="G954" s="121" t="str">
        <f>IF($D954="","",WORKDAY($D954,20,$Y$33:$Y$47))</f>
        <v/>
      </c>
      <c r="H954" s="120" t="str">
        <f t="shared" si="22"/>
        <v/>
      </c>
      <c r="I954" s="120"/>
      <c r="J954" s="119"/>
      <c r="K954" s="120"/>
      <c r="L954" s="122"/>
      <c r="M954" s="123"/>
      <c r="N954" s="124"/>
      <c r="O954" s="119"/>
      <c r="P954" s="119"/>
      <c r="Q954" s="119"/>
      <c r="R954" s="119"/>
      <c r="S954" s="119"/>
      <c r="T954" s="119"/>
      <c r="U954" s="119"/>
      <c r="V954" s="119"/>
      <c r="W954" s="119"/>
      <c r="BB954" s="2" t="e">
        <v>#N/A</v>
      </c>
    </row>
    <row r="955" spans="1:54" ht="31.4" customHeight="1" x14ac:dyDescent="0.35">
      <c r="A955" s="118"/>
      <c r="B955" s="119"/>
      <c r="C955" s="119"/>
      <c r="D955" s="120"/>
      <c r="E955" s="121" t="str">
        <f>IF($D955="","",WORKDAY($D955,1,$Y$33:$Y$47))</f>
        <v/>
      </c>
      <c r="F955" s="121" t="str">
        <f>IF($D955="","",WORKDAY($D955,10,$Y$33:$Y$47))</f>
        <v/>
      </c>
      <c r="G955" s="121" t="str">
        <f>IF($D955="","",WORKDAY($D955,20,$Y$33:$Y$47))</f>
        <v/>
      </c>
      <c r="H955" s="120" t="str">
        <f t="shared" si="22"/>
        <v/>
      </c>
      <c r="I955" s="120"/>
      <c r="J955" s="119"/>
      <c r="K955" s="120"/>
      <c r="L955" s="122"/>
      <c r="M955" s="123"/>
      <c r="N955" s="124"/>
      <c r="O955" s="119"/>
      <c r="P955" s="119"/>
      <c r="Q955" s="119"/>
      <c r="R955" s="119"/>
      <c r="S955" s="119"/>
      <c r="T955" s="119"/>
      <c r="U955" s="119"/>
      <c r="V955" s="119"/>
      <c r="W955" s="119"/>
      <c r="BB955" s="2" t="e">
        <v>#N/A</v>
      </c>
    </row>
    <row r="956" spans="1:54" ht="31.4" customHeight="1" x14ac:dyDescent="0.35">
      <c r="A956" s="118"/>
      <c r="B956" s="119"/>
      <c r="C956" s="119"/>
      <c r="D956" s="120"/>
      <c r="E956" s="121" t="str">
        <f>IF($D956="","",WORKDAY($D956,1,$Y$33:$Y$47))</f>
        <v/>
      </c>
      <c r="F956" s="121" t="str">
        <f>IF($D956="","",WORKDAY($D956,10,$Y$33:$Y$47))</f>
        <v/>
      </c>
      <c r="G956" s="121" t="str">
        <f>IF($D956="","",WORKDAY($D956,20,$Y$33:$Y$47))</f>
        <v/>
      </c>
      <c r="H956" s="120" t="str">
        <f t="shared" si="22"/>
        <v/>
      </c>
      <c r="I956" s="120"/>
      <c r="J956" s="119"/>
      <c r="K956" s="120"/>
      <c r="L956" s="122"/>
      <c r="M956" s="123"/>
      <c r="N956" s="124"/>
      <c r="O956" s="119"/>
      <c r="P956" s="119"/>
      <c r="Q956" s="119"/>
      <c r="R956" s="119"/>
      <c r="S956" s="119"/>
      <c r="T956" s="119"/>
      <c r="U956" s="119"/>
      <c r="V956" s="119"/>
      <c r="W956" s="119"/>
      <c r="BB956" s="2" t="e">
        <v>#N/A</v>
      </c>
    </row>
    <row r="957" spans="1:54" ht="31.4" customHeight="1" x14ac:dyDescent="0.35">
      <c r="A957" s="118"/>
      <c r="B957" s="119"/>
      <c r="C957" s="119"/>
      <c r="D957" s="120"/>
      <c r="E957" s="121" t="str">
        <f>IF($D957="","",WORKDAY($D957,1,$Y$33:$Y$47))</f>
        <v/>
      </c>
      <c r="F957" s="121" t="str">
        <f>IF($D957="","",WORKDAY($D957,10,$Y$33:$Y$47))</f>
        <v/>
      </c>
      <c r="G957" s="121" t="str">
        <f>IF($D957="","",WORKDAY($D957,20,$Y$33:$Y$47))</f>
        <v/>
      </c>
      <c r="H957" s="120" t="str">
        <f t="shared" si="22"/>
        <v/>
      </c>
      <c r="I957" s="120"/>
      <c r="J957" s="119"/>
      <c r="K957" s="120"/>
      <c r="L957" s="122"/>
      <c r="M957" s="123"/>
      <c r="N957" s="124"/>
      <c r="O957" s="119"/>
      <c r="P957" s="119"/>
      <c r="Q957" s="119"/>
      <c r="R957" s="119"/>
      <c r="S957" s="119"/>
      <c r="T957" s="119"/>
      <c r="U957" s="119"/>
      <c r="V957" s="119"/>
      <c r="W957" s="119"/>
      <c r="BB957" s="2" t="e">
        <v>#N/A</v>
      </c>
    </row>
    <row r="958" spans="1:54" ht="31.4" customHeight="1" x14ac:dyDescent="0.35">
      <c r="A958" s="118"/>
      <c r="B958" s="119"/>
      <c r="C958" s="119"/>
      <c r="D958" s="120"/>
      <c r="E958" s="121" t="str">
        <f>IF($D958="","",WORKDAY($D958,1,$Y$33:$Y$47))</f>
        <v/>
      </c>
      <c r="F958" s="121" t="str">
        <f>IF($D958="","",WORKDAY($D958,10,$Y$33:$Y$47))</f>
        <v/>
      </c>
      <c r="G958" s="121" t="str">
        <f>IF($D958="","",WORKDAY($D958,20,$Y$33:$Y$47))</f>
        <v/>
      </c>
      <c r="H958" s="120" t="str">
        <f t="shared" si="22"/>
        <v/>
      </c>
      <c r="I958" s="120"/>
      <c r="J958" s="119"/>
      <c r="K958" s="120"/>
      <c r="L958" s="122"/>
      <c r="M958" s="123"/>
      <c r="N958" s="124"/>
      <c r="O958" s="119"/>
      <c r="P958" s="119"/>
      <c r="Q958" s="119"/>
      <c r="R958" s="119"/>
      <c r="S958" s="119"/>
      <c r="T958" s="119"/>
      <c r="U958" s="119"/>
      <c r="V958" s="119"/>
      <c r="W958" s="119"/>
      <c r="BB958" s="2" t="e">
        <v>#N/A</v>
      </c>
    </row>
    <row r="959" spans="1:54" ht="31.4" customHeight="1" x14ac:dyDescent="0.35">
      <c r="A959" s="118"/>
      <c r="B959" s="119"/>
      <c r="C959" s="119"/>
      <c r="D959" s="120"/>
      <c r="E959" s="121" t="str">
        <f>IF($D959="","",WORKDAY($D959,1,$Y$33:$Y$47))</f>
        <v/>
      </c>
      <c r="F959" s="121" t="str">
        <f>IF($D959="","",WORKDAY($D959,10,$Y$33:$Y$47))</f>
        <v/>
      </c>
      <c r="G959" s="121" t="str">
        <f>IF($D959="","",WORKDAY($D959,20,$Y$33:$Y$47))</f>
        <v/>
      </c>
      <c r="H959" s="120" t="str">
        <f t="shared" si="22"/>
        <v/>
      </c>
      <c r="I959" s="120"/>
      <c r="J959" s="119"/>
      <c r="K959" s="120"/>
      <c r="L959" s="122"/>
      <c r="M959" s="123"/>
      <c r="N959" s="124"/>
      <c r="O959" s="119"/>
      <c r="P959" s="119"/>
      <c r="Q959" s="119"/>
      <c r="R959" s="119"/>
      <c r="S959" s="119"/>
      <c r="T959" s="119"/>
      <c r="U959" s="119"/>
      <c r="V959" s="119"/>
      <c r="W959" s="119"/>
      <c r="BB959" s="2" t="e">
        <v>#N/A</v>
      </c>
    </row>
    <row r="960" spans="1:54" ht="31.4" customHeight="1" x14ac:dyDescent="0.35">
      <c r="A960" s="118"/>
      <c r="B960" s="119"/>
      <c r="C960" s="119"/>
      <c r="D960" s="120"/>
      <c r="E960" s="121" t="str">
        <f>IF($D960="","",WORKDAY($D960,1,$Y$33:$Y$47))</f>
        <v/>
      </c>
      <c r="F960" s="121" t="str">
        <f>IF($D960="","",WORKDAY($D960,10,$Y$33:$Y$47))</f>
        <v/>
      </c>
      <c r="G960" s="121" t="str">
        <f>IF($D960="","",WORKDAY($D960,20,$Y$33:$Y$47))</f>
        <v/>
      </c>
      <c r="H960" s="120" t="str">
        <f t="shared" si="22"/>
        <v/>
      </c>
      <c r="I960" s="120"/>
      <c r="J960" s="119"/>
      <c r="K960" s="120"/>
      <c r="L960" s="122"/>
      <c r="M960" s="123"/>
      <c r="N960" s="124"/>
      <c r="O960" s="119"/>
      <c r="P960" s="119"/>
      <c r="Q960" s="119"/>
      <c r="R960" s="119"/>
      <c r="S960" s="119"/>
      <c r="T960" s="119"/>
      <c r="U960" s="119"/>
      <c r="V960" s="119"/>
      <c r="W960" s="119"/>
      <c r="BB960" s="2" t="e">
        <v>#N/A</v>
      </c>
    </row>
    <row r="961" spans="1:54" ht="31.4" customHeight="1" x14ac:dyDescent="0.35">
      <c r="A961" s="118"/>
      <c r="B961" s="119"/>
      <c r="C961" s="119"/>
      <c r="D961" s="120"/>
      <c r="E961" s="121" t="str">
        <f>IF($D961="","",WORKDAY($D961,1,$Y$33:$Y$47))</f>
        <v/>
      </c>
      <c r="F961" s="121" t="str">
        <f>IF($D961="","",WORKDAY($D961,10,$Y$33:$Y$47))</f>
        <v/>
      </c>
      <c r="G961" s="121" t="str">
        <f>IF($D961="","",WORKDAY($D961,20,$Y$33:$Y$47))</f>
        <v/>
      </c>
      <c r="H961" s="120" t="str">
        <f t="shared" si="22"/>
        <v/>
      </c>
      <c r="I961" s="120"/>
      <c r="J961" s="119"/>
      <c r="K961" s="120"/>
      <c r="L961" s="122"/>
      <c r="M961" s="123"/>
      <c r="N961" s="124"/>
      <c r="O961" s="119"/>
      <c r="P961" s="119"/>
      <c r="Q961" s="119"/>
      <c r="R961" s="119"/>
      <c r="S961" s="119"/>
      <c r="T961" s="119"/>
      <c r="U961" s="119"/>
      <c r="V961" s="119"/>
      <c r="W961" s="119"/>
      <c r="BB961" s="2" t="e">
        <v>#N/A</v>
      </c>
    </row>
    <row r="962" spans="1:54" ht="31.4" customHeight="1" x14ac:dyDescent="0.35">
      <c r="A962" s="118"/>
      <c r="B962" s="119"/>
      <c r="C962" s="119"/>
      <c r="D962" s="120"/>
      <c r="E962" s="121" t="str">
        <f>IF($D962="","",WORKDAY($D962,1,$Y$33:$Y$47))</f>
        <v/>
      </c>
      <c r="F962" s="121" t="str">
        <f>IF($D962="","",WORKDAY($D962,10,$Y$33:$Y$47))</f>
        <v/>
      </c>
      <c r="G962" s="121" t="str">
        <f>IF($D962="","",WORKDAY($D962,20,$Y$33:$Y$47))</f>
        <v/>
      </c>
      <c r="H962" s="120" t="str">
        <f t="shared" ref="H962:H1025" si="23">IF(ISBLANK(D962),"",TEXT(D962,"mmm"))</f>
        <v/>
      </c>
      <c r="I962" s="120"/>
      <c r="J962" s="119"/>
      <c r="K962" s="120"/>
      <c r="L962" s="122"/>
      <c r="M962" s="123"/>
      <c r="N962" s="124"/>
      <c r="O962" s="119"/>
      <c r="P962" s="119"/>
      <c r="Q962" s="119"/>
      <c r="R962" s="119"/>
      <c r="S962" s="119"/>
      <c r="T962" s="119"/>
      <c r="U962" s="119"/>
      <c r="V962" s="119"/>
      <c r="W962" s="119"/>
      <c r="BB962" s="2" t="e">
        <v>#N/A</v>
      </c>
    </row>
    <row r="963" spans="1:54" ht="31.4" customHeight="1" x14ac:dyDescent="0.35">
      <c r="A963" s="118"/>
      <c r="B963" s="119"/>
      <c r="C963" s="119"/>
      <c r="D963" s="120"/>
      <c r="E963" s="121" t="str">
        <f>IF($D963="","",WORKDAY($D963,1,$Y$33:$Y$47))</f>
        <v/>
      </c>
      <c r="F963" s="121" t="str">
        <f>IF($D963="","",WORKDAY($D963,10,$Y$33:$Y$47))</f>
        <v/>
      </c>
      <c r="G963" s="121" t="str">
        <f>IF($D963="","",WORKDAY($D963,20,$Y$33:$Y$47))</f>
        <v/>
      </c>
      <c r="H963" s="120" t="str">
        <f t="shared" si="23"/>
        <v/>
      </c>
      <c r="I963" s="120"/>
      <c r="J963" s="119"/>
      <c r="K963" s="120"/>
      <c r="L963" s="122"/>
      <c r="M963" s="123"/>
      <c r="N963" s="124"/>
      <c r="O963" s="119"/>
      <c r="P963" s="119"/>
      <c r="Q963" s="119"/>
      <c r="R963" s="119"/>
      <c r="S963" s="119"/>
      <c r="T963" s="119"/>
      <c r="U963" s="119"/>
      <c r="V963" s="119"/>
      <c r="W963" s="119"/>
      <c r="BB963" s="2" t="e">
        <v>#N/A</v>
      </c>
    </row>
    <row r="964" spans="1:54" ht="31.4" customHeight="1" x14ac:dyDescent="0.35">
      <c r="A964" s="118"/>
      <c r="B964" s="119"/>
      <c r="C964" s="119"/>
      <c r="D964" s="120"/>
      <c r="E964" s="121" t="str">
        <f>IF($D964="","",WORKDAY($D964,1,$Y$33:$Y$47))</f>
        <v/>
      </c>
      <c r="F964" s="121" t="str">
        <f>IF($D964="","",WORKDAY($D964,10,$Y$33:$Y$47))</f>
        <v/>
      </c>
      <c r="G964" s="121" t="str">
        <f>IF($D964="","",WORKDAY($D964,20,$Y$33:$Y$47))</f>
        <v/>
      </c>
      <c r="H964" s="120" t="str">
        <f t="shared" si="23"/>
        <v/>
      </c>
      <c r="I964" s="120"/>
      <c r="J964" s="119"/>
      <c r="K964" s="120"/>
      <c r="L964" s="122"/>
      <c r="M964" s="123"/>
      <c r="N964" s="124"/>
      <c r="O964" s="119"/>
      <c r="P964" s="119"/>
      <c r="Q964" s="119"/>
      <c r="R964" s="119"/>
      <c r="S964" s="119"/>
      <c r="T964" s="119"/>
      <c r="U964" s="119"/>
      <c r="V964" s="119"/>
      <c r="W964" s="119"/>
      <c r="BB964" s="2" t="e">
        <v>#N/A</v>
      </c>
    </row>
    <row r="965" spans="1:54" ht="31.4" customHeight="1" x14ac:dyDescent="0.35">
      <c r="A965" s="118"/>
      <c r="B965" s="119"/>
      <c r="C965" s="119"/>
      <c r="D965" s="120"/>
      <c r="E965" s="121" t="str">
        <f>IF($D965="","",WORKDAY($D965,1,$Y$33:$Y$47))</f>
        <v/>
      </c>
      <c r="F965" s="121" t="str">
        <f>IF($D965="","",WORKDAY($D965,10,$Y$33:$Y$47))</f>
        <v/>
      </c>
      <c r="G965" s="121" t="str">
        <f>IF($D965="","",WORKDAY($D965,20,$Y$33:$Y$47))</f>
        <v/>
      </c>
      <c r="H965" s="120" t="str">
        <f t="shared" si="23"/>
        <v/>
      </c>
      <c r="I965" s="120"/>
      <c r="J965" s="119"/>
      <c r="K965" s="120"/>
      <c r="L965" s="122"/>
      <c r="M965" s="123"/>
      <c r="N965" s="124"/>
      <c r="O965" s="119"/>
      <c r="P965" s="119"/>
      <c r="Q965" s="119"/>
      <c r="R965" s="119"/>
      <c r="S965" s="119"/>
      <c r="T965" s="119"/>
      <c r="U965" s="119"/>
      <c r="V965" s="119"/>
      <c r="W965" s="119"/>
      <c r="BB965" s="2" t="e">
        <v>#N/A</v>
      </c>
    </row>
    <row r="966" spans="1:54" ht="31.4" customHeight="1" x14ac:dyDescent="0.35">
      <c r="A966" s="118"/>
      <c r="B966" s="119"/>
      <c r="C966" s="119"/>
      <c r="D966" s="120"/>
      <c r="E966" s="121" t="str">
        <f>IF($D966="","",WORKDAY($D966,1,$Y$33:$Y$47))</f>
        <v/>
      </c>
      <c r="F966" s="121" t="str">
        <f>IF($D966="","",WORKDAY($D966,10,$Y$33:$Y$47))</f>
        <v/>
      </c>
      <c r="G966" s="121" t="str">
        <f>IF($D966="","",WORKDAY($D966,20,$Y$33:$Y$47))</f>
        <v/>
      </c>
      <c r="H966" s="120" t="str">
        <f t="shared" si="23"/>
        <v/>
      </c>
      <c r="I966" s="120"/>
      <c r="J966" s="119"/>
      <c r="K966" s="120"/>
      <c r="L966" s="122"/>
      <c r="M966" s="123"/>
      <c r="N966" s="124"/>
      <c r="O966" s="119"/>
      <c r="P966" s="119"/>
      <c r="Q966" s="119"/>
      <c r="R966" s="119"/>
      <c r="S966" s="119"/>
      <c r="T966" s="119"/>
      <c r="U966" s="119"/>
      <c r="V966" s="119"/>
      <c r="W966" s="119"/>
      <c r="BB966" s="2" t="e">
        <v>#N/A</v>
      </c>
    </row>
    <row r="967" spans="1:54" ht="31.4" customHeight="1" x14ac:dyDescent="0.35">
      <c r="A967" s="118"/>
      <c r="B967" s="119"/>
      <c r="C967" s="119"/>
      <c r="D967" s="120"/>
      <c r="E967" s="121" t="str">
        <f>IF($D967="","",WORKDAY($D967,1,$Y$33:$Y$47))</f>
        <v/>
      </c>
      <c r="F967" s="121" t="str">
        <f>IF($D967="","",WORKDAY($D967,10,$Y$33:$Y$47))</f>
        <v/>
      </c>
      <c r="G967" s="121" t="str">
        <f>IF($D967="","",WORKDAY($D967,20,$Y$33:$Y$47))</f>
        <v/>
      </c>
      <c r="H967" s="120" t="str">
        <f t="shared" si="23"/>
        <v/>
      </c>
      <c r="I967" s="120"/>
      <c r="J967" s="119"/>
      <c r="K967" s="120"/>
      <c r="L967" s="122"/>
      <c r="M967" s="123"/>
      <c r="N967" s="124"/>
      <c r="O967" s="119"/>
      <c r="P967" s="119"/>
      <c r="Q967" s="119"/>
      <c r="R967" s="119"/>
      <c r="S967" s="119"/>
      <c r="T967" s="119"/>
      <c r="U967" s="119"/>
      <c r="V967" s="119"/>
      <c r="W967" s="119"/>
      <c r="BB967" s="2" t="e">
        <v>#N/A</v>
      </c>
    </row>
    <row r="968" spans="1:54" ht="31.4" customHeight="1" x14ac:dyDescent="0.35">
      <c r="A968" s="118"/>
      <c r="B968" s="119"/>
      <c r="C968" s="119"/>
      <c r="D968" s="120"/>
      <c r="E968" s="121" t="str">
        <f>IF($D968="","",WORKDAY($D968,1,$Y$33:$Y$47))</f>
        <v/>
      </c>
      <c r="F968" s="121" t="str">
        <f>IF($D968="","",WORKDAY($D968,10,$Y$33:$Y$47))</f>
        <v/>
      </c>
      <c r="G968" s="121" t="str">
        <f>IF($D968="","",WORKDAY($D968,20,$Y$33:$Y$47))</f>
        <v/>
      </c>
      <c r="H968" s="120" t="str">
        <f t="shared" si="23"/>
        <v/>
      </c>
      <c r="I968" s="120"/>
      <c r="J968" s="119"/>
      <c r="K968" s="120"/>
      <c r="L968" s="122"/>
      <c r="M968" s="123"/>
      <c r="N968" s="124"/>
      <c r="O968" s="119"/>
      <c r="P968" s="119"/>
      <c r="Q968" s="119"/>
      <c r="R968" s="119"/>
      <c r="S968" s="119"/>
      <c r="T968" s="119"/>
      <c r="U968" s="119"/>
      <c r="V968" s="119"/>
      <c r="W968" s="119"/>
      <c r="BB968" s="2" t="e">
        <v>#N/A</v>
      </c>
    </row>
    <row r="969" spans="1:54" ht="31.4" customHeight="1" x14ac:dyDescent="0.35">
      <c r="A969" s="118"/>
      <c r="B969" s="119"/>
      <c r="C969" s="119"/>
      <c r="D969" s="120"/>
      <c r="E969" s="121" t="str">
        <f>IF($D969="","",WORKDAY($D969,1,$Y$33:$Y$47))</f>
        <v/>
      </c>
      <c r="F969" s="121" t="str">
        <f>IF($D969="","",WORKDAY($D969,10,$Y$33:$Y$47))</f>
        <v/>
      </c>
      <c r="G969" s="121" t="str">
        <f>IF($D969="","",WORKDAY($D969,20,$Y$33:$Y$47))</f>
        <v/>
      </c>
      <c r="H969" s="120" t="str">
        <f t="shared" si="23"/>
        <v/>
      </c>
      <c r="I969" s="120"/>
      <c r="J969" s="119"/>
      <c r="K969" s="120"/>
      <c r="L969" s="122"/>
      <c r="M969" s="123"/>
      <c r="N969" s="124"/>
      <c r="O969" s="119"/>
      <c r="P969" s="119"/>
      <c r="Q969" s="119"/>
      <c r="R969" s="119"/>
      <c r="S969" s="119"/>
      <c r="T969" s="119"/>
      <c r="U969" s="119"/>
      <c r="V969" s="119"/>
      <c r="W969" s="119"/>
      <c r="BB969" s="2" t="e">
        <v>#N/A</v>
      </c>
    </row>
    <row r="970" spans="1:54" ht="31.4" customHeight="1" x14ac:dyDescent="0.35">
      <c r="A970" s="118"/>
      <c r="B970" s="119"/>
      <c r="C970" s="119"/>
      <c r="D970" s="120"/>
      <c r="E970" s="121" t="str">
        <f>IF($D970="","",WORKDAY($D970,1,$Y$33:$Y$47))</f>
        <v/>
      </c>
      <c r="F970" s="121" t="str">
        <f>IF($D970="","",WORKDAY($D970,10,$Y$33:$Y$47))</f>
        <v/>
      </c>
      <c r="G970" s="121" t="str">
        <f>IF($D970="","",WORKDAY($D970,20,$Y$33:$Y$47))</f>
        <v/>
      </c>
      <c r="H970" s="120" t="str">
        <f t="shared" si="23"/>
        <v/>
      </c>
      <c r="I970" s="120"/>
      <c r="J970" s="119"/>
      <c r="K970" s="120"/>
      <c r="L970" s="122"/>
      <c r="M970" s="123"/>
      <c r="N970" s="124"/>
      <c r="O970" s="119"/>
      <c r="P970" s="119"/>
      <c r="Q970" s="119"/>
      <c r="R970" s="119"/>
      <c r="S970" s="119"/>
      <c r="T970" s="119"/>
      <c r="U970" s="119"/>
      <c r="V970" s="119"/>
      <c r="W970" s="119"/>
      <c r="BB970" s="2" t="e">
        <v>#N/A</v>
      </c>
    </row>
    <row r="971" spans="1:54" ht="31.4" customHeight="1" x14ac:dyDescent="0.35">
      <c r="A971" s="118"/>
      <c r="B971" s="119"/>
      <c r="C971" s="119"/>
      <c r="D971" s="120"/>
      <c r="E971" s="121" t="str">
        <f>IF($D971="","",WORKDAY($D971,1,$Y$33:$Y$47))</f>
        <v/>
      </c>
      <c r="F971" s="121" t="str">
        <f>IF($D971="","",WORKDAY($D971,10,$Y$33:$Y$47))</f>
        <v/>
      </c>
      <c r="G971" s="121" t="str">
        <f>IF($D971="","",WORKDAY($D971,20,$Y$33:$Y$47))</f>
        <v/>
      </c>
      <c r="H971" s="120" t="str">
        <f t="shared" si="23"/>
        <v/>
      </c>
      <c r="I971" s="120"/>
      <c r="J971" s="119"/>
      <c r="K971" s="120"/>
      <c r="L971" s="122"/>
      <c r="M971" s="123"/>
      <c r="N971" s="124"/>
      <c r="O971" s="119"/>
      <c r="P971" s="119"/>
      <c r="Q971" s="119"/>
      <c r="R971" s="119"/>
      <c r="S971" s="119"/>
      <c r="T971" s="119"/>
      <c r="U971" s="119"/>
      <c r="V971" s="119"/>
      <c r="W971" s="119"/>
      <c r="BB971" s="2" t="e">
        <v>#N/A</v>
      </c>
    </row>
    <row r="972" spans="1:54" ht="31.4" customHeight="1" x14ac:dyDescent="0.35">
      <c r="A972" s="118"/>
      <c r="B972" s="119"/>
      <c r="C972" s="119"/>
      <c r="D972" s="120"/>
      <c r="E972" s="121" t="str">
        <f>IF($D972="","",WORKDAY($D972,1,$Y$33:$Y$47))</f>
        <v/>
      </c>
      <c r="F972" s="121" t="str">
        <f>IF($D972="","",WORKDAY($D972,10,$Y$33:$Y$47))</f>
        <v/>
      </c>
      <c r="G972" s="121" t="str">
        <f>IF($D972="","",WORKDAY($D972,20,$Y$33:$Y$47))</f>
        <v/>
      </c>
      <c r="H972" s="120" t="str">
        <f t="shared" si="23"/>
        <v/>
      </c>
      <c r="I972" s="120"/>
      <c r="J972" s="119"/>
      <c r="K972" s="120"/>
      <c r="L972" s="122"/>
      <c r="M972" s="123"/>
      <c r="N972" s="124"/>
      <c r="O972" s="119"/>
      <c r="P972" s="119"/>
      <c r="Q972" s="119"/>
      <c r="R972" s="119"/>
      <c r="S972" s="119"/>
      <c r="T972" s="119"/>
      <c r="U972" s="119"/>
      <c r="V972" s="119"/>
      <c r="W972" s="119"/>
      <c r="BB972" s="2" t="e">
        <v>#N/A</v>
      </c>
    </row>
    <row r="973" spans="1:54" ht="31.4" customHeight="1" x14ac:dyDescent="0.35">
      <c r="A973" s="118"/>
      <c r="B973" s="119"/>
      <c r="C973" s="119"/>
      <c r="D973" s="120"/>
      <c r="E973" s="121" t="str">
        <f>IF($D973="","",WORKDAY($D973,1,$Y$33:$Y$47))</f>
        <v/>
      </c>
      <c r="F973" s="121" t="str">
        <f>IF($D973="","",WORKDAY($D973,10,$Y$33:$Y$47))</f>
        <v/>
      </c>
      <c r="G973" s="121" t="str">
        <f>IF($D973="","",WORKDAY($D973,20,$Y$33:$Y$47))</f>
        <v/>
      </c>
      <c r="H973" s="120" t="str">
        <f t="shared" si="23"/>
        <v/>
      </c>
      <c r="I973" s="120"/>
      <c r="J973" s="119"/>
      <c r="K973" s="120"/>
      <c r="L973" s="122"/>
      <c r="M973" s="123"/>
      <c r="N973" s="124"/>
      <c r="O973" s="119"/>
      <c r="P973" s="119"/>
      <c r="Q973" s="119"/>
      <c r="R973" s="119"/>
      <c r="S973" s="119"/>
      <c r="T973" s="119"/>
      <c r="U973" s="119"/>
      <c r="V973" s="119"/>
      <c r="W973" s="119"/>
      <c r="BB973" s="2" t="e">
        <v>#N/A</v>
      </c>
    </row>
    <row r="974" spans="1:54" ht="31.4" customHeight="1" x14ac:dyDescent="0.35">
      <c r="A974" s="118"/>
      <c r="B974" s="119"/>
      <c r="C974" s="119"/>
      <c r="D974" s="120"/>
      <c r="E974" s="121" t="str">
        <f>IF($D974="","",WORKDAY($D974,1,$Y$33:$Y$47))</f>
        <v/>
      </c>
      <c r="F974" s="121" t="str">
        <f>IF($D974="","",WORKDAY($D974,10,$Y$33:$Y$47))</f>
        <v/>
      </c>
      <c r="G974" s="121" t="str">
        <f>IF($D974="","",WORKDAY($D974,20,$Y$33:$Y$47))</f>
        <v/>
      </c>
      <c r="H974" s="120" t="str">
        <f t="shared" si="23"/>
        <v/>
      </c>
      <c r="I974" s="120"/>
      <c r="J974" s="119"/>
      <c r="K974" s="120"/>
      <c r="L974" s="122"/>
      <c r="M974" s="123"/>
      <c r="N974" s="124"/>
      <c r="O974" s="119"/>
      <c r="P974" s="119"/>
      <c r="Q974" s="119"/>
      <c r="R974" s="119"/>
      <c r="S974" s="119"/>
      <c r="T974" s="119"/>
      <c r="U974" s="119"/>
      <c r="V974" s="119"/>
      <c r="W974" s="119"/>
      <c r="BB974" s="2" t="e">
        <v>#N/A</v>
      </c>
    </row>
    <row r="975" spans="1:54" ht="31.4" customHeight="1" x14ac:dyDescent="0.35">
      <c r="A975" s="118"/>
      <c r="B975" s="119"/>
      <c r="C975" s="119"/>
      <c r="D975" s="120"/>
      <c r="E975" s="121" t="str">
        <f>IF($D975="","",WORKDAY($D975,1,$Y$33:$Y$47))</f>
        <v/>
      </c>
      <c r="F975" s="121" t="str">
        <f>IF($D975="","",WORKDAY($D975,10,$Y$33:$Y$47))</f>
        <v/>
      </c>
      <c r="G975" s="121" t="str">
        <f>IF($D975="","",WORKDAY($D975,20,$Y$33:$Y$47))</f>
        <v/>
      </c>
      <c r="H975" s="120" t="str">
        <f t="shared" si="23"/>
        <v/>
      </c>
      <c r="I975" s="120"/>
      <c r="J975" s="119"/>
      <c r="K975" s="120"/>
      <c r="L975" s="122"/>
      <c r="M975" s="123"/>
      <c r="N975" s="124"/>
      <c r="O975" s="119"/>
      <c r="P975" s="119"/>
      <c r="Q975" s="119"/>
      <c r="R975" s="119"/>
      <c r="S975" s="119"/>
      <c r="T975" s="119"/>
      <c r="U975" s="119"/>
      <c r="V975" s="119"/>
      <c r="W975" s="119"/>
      <c r="BB975" s="2" t="e">
        <v>#N/A</v>
      </c>
    </row>
    <row r="976" spans="1:54" ht="31.4" customHeight="1" x14ac:dyDescent="0.35">
      <c r="A976" s="118"/>
      <c r="B976" s="119"/>
      <c r="C976" s="119"/>
      <c r="D976" s="120"/>
      <c r="E976" s="121" t="str">
        <f>IF($D976="","",WORKDAY($D976,1,$Y$33:$Y$47))</f>
        <v/>
      </c>
      <c r="F976" s="121" t="str">
        <f>IF($D976="","",WORKDAY($D976,10,$Y$33:$Y$47))</f>
        <v/>
      </c>
      <c r="G976" s="121" t="str">
        <f>IF($D976="","",WORKDAY($D976,20,$Y$33:$Y$47))</f>
        <v/>
      </c>
      <c r="H976" s="120" t="str">
        <f t="shared" si="23"/>
        <v/>
      </c>
      <c r="I976" s="120"/>
      <c r="J976" s="119"/>
      <c r="K976" s="120"/>
      <c r="L976" s="122"/>
      <c r="M976" s="123"/>
      <c r="N976" s="124"/>
      <c r="O976" s="119"/>
      <c r="P976" s="119"/>
      <c r="Q976" s="119"/>
      <c r="R976" s="119"/>
      <c r="S976" s="119"/>
      <c r="T976" s="119"/>
      <c r="U976" s="119"/>
      <c r="V976" s="119"/>
      <c r="W976" s="119"/>
      <c r="BB976" s="2" t="e">
        <v>#N/A</v>
      </c>
    </row>
    <row r="977" spans="1:54" ht="31.4" customHeight="1" x14ac:dyDescent="0.35">
      <c r="A977" s="118"/>
      <c r="B977" s="119"/>
      <c r="C977" s="119"/>
      <c r="D977" s="120"/>
      <c r="E977" s="121" t="str">
        <f>IF($D977="","",WORKDAY($D977,1,$Y$33:$Y$47))</f>
        <v/>
      </c>
      <c r="F977" s="121" t="str">
        <f>IF($D977="","",WORKDAY($D977,10,$Y$33:$Y$47))</f>
        <v/>
      </c>
      <c r="G977" s="121" t="str">
        <f>IF($D977="","",WORKDAY($D977,20,$Y$33:$Y$47))</f>
        <v/>
      </c>
      <c r="H977" s="120" t="str">
        <f t="shared" si="23"/>
        <v/>
      </c>
      <c r="I977" s="120"/>
      <c r="J977" s="119"/>
      <c r="K977" s="120"/>
      <c r="L977" s="122"/>
      <c r="M977" s="123"/>
      <c r="N977" s="124"/>
      <c r="O977" s="119"/>
      <c r="P977" s="119"/>
      <c r="Q977" s="119"/>
      <c r="R977" s="119"/>
      <c r="S977" s="119"/>
      <c r="T977" s="119"/>
      <c r="U977" s="119"/>
      <c r="V977" s="119"/>
      <c r="W977" s="119"/>
      <c r="BB977" s="2" t="e">
        <v>#N/A</v>
      </c>
    </row>
    <row r="978" spans="1:54" ht="31.4" customHeight="1" x14ac:dyDescent="0.35">
      <c r="A978" s="118"/>
      <c r="B978" s="119"/>
      <c r="C978" s="119"/>
      <c r="D978" s="120"/>
      <c r="E978" s="121" t="str">
        <f>IF($D978="","",WORKDAY($D978,1,$Y$33:$Y$47))</f>
        <v/>
      </c>
      <c r="F978" s="121" t="str">
        <f>IF($D978="","",WORKDAY($D978,10,$Y$33:$Y$47))</f>
        <v/>
      </c>
      <c r="G978" s="121" t="str">
        <f>IF($D978="","",WORKDAY($D978,20,$Y$33:$Y$47))</f>
        <v/>
      </c>
      <c r="H978" s="120" t="str">
        <f t="shared" si="23"/>
        <v/>
      </c>
      <c r="I978" s="120"/>
      <c r="J978" s="119"/>
      <c r="K978" s="120"/>
      <c r="L978" s="122"/>
      <c r="M978" s="123"/>
      <c r="N978" s="124"/>
      <c r="O978" s="119"/>
      <c r="P978" s="119"/>
      <c r="Q978" s="119"/>
      <c r="R978" s="119"/>
      <c r="S978" s="119"/>
      <c r="T978" s="119"/>
      <c r="U978" s="119"/>
      <c r="V978" s="119"/>
      <c r="W978" s="119"/>
      <c r="BB978" s="2" t="e">
        <v>#N/A</v>
      </c>
    </row>
    <row r="979" spans="1:54" ht="31.4" customHeight="1" x14ac:dyDescent="0.35">
      <c r="A979" s="118"/>
      <c r="B979" s="119"/>
      <c r="C979" s="119"/>
      <c r="D979" s="120"/>
      <c r="E979" s="121" t="str">
        <f>IF($D979="","",WORKDAY($D979,1,$Y$33:$Y$47))</f>
        <v/>
      </c>
      <c r="F979" s="121" t="str">
        <f>IF($D979="","",WORKDAY($D979,10,$Y$33:$Y$47))</f>
        <v/>
      </c>
      <c r="G979" s="121" t="str">
        <f>IF($D979="","",WORKDAY($D979,20,$Y$33:$Y$47))</f>
        <v/>
      </c>
      <c r="H979" s="120" t="str">
        <f t="shared" si="23"/>
        <v/>
      </c>
      <c r="I979" s="120"/>
      <c r="J979" s="119"/>
      <c r="K979" s="120"/>
      <c r="L979" s="122"/>
      <c r="M979" s="123"/>
      <c r="N979" s="124"/>
      <c r="O979" s="119"/>
      <c r="P979" s="119"/>
      <c r="Q979" s="119"/>
      <c r="R979" s="119"/>
      <c r="S979" s="119"/>
      <c r="T979" s="119"/>
      <c r="U979" s="119"/>
      <c r="V979" s="119"/>
      <c r="W979" s="119"/>
      <c r="BB979" s="2" t="e">
        <v>#N/A</v>
      </c>
    </row>
    <row r="980" spans="1:54" ht="31.4" customHeight="1" x14ac:dyDescent="0.35">
      <c r="A980" s="118"/>
      <c r="B980" s="119"/>
      <c r="C980" s="119"/>
      <c r="D980" s="120"/>
      <c r="E980" s="121" t="str">
        <f>IF($D980="","",WORKDAY($D980,1,$Y$33:$Y$47))</f>
        <v/>
      </c>
      <c r="F980" s="121" t="str">
        <f>IF($D980="","",WORKDAY($D980,10,$Y$33:$Y$47))</f>
        <v/>
      </c>
      <c r="G980" s="121" t="str">
        <f>IF($D980="","",WORKDAY($D980,20,$Y$33:$Y$47))</f>
        <v/>
      </c>
      <c r="H980" s="120" t="str">
        <f t="shared" si="23"/>
        <v/>
      </c>
      <c r="I980" s="120"/>
      <c r="J980" s="119"/>
      <c r="K980" s="120"/>
      <c r="L980" s="122"/>
      <c r="M980" s="123"/>
      <c r="N980" s="124"/>
      <c r="O980" s="119"/>
      <c r="P980" s="119"/>
      <c r="Q980" s="119"/>
      <c r="R980" s="119"/>
      <c r="S980" s="119"/>
      <c r="T980" s="119"/>
      <c r="U980" s="119"/>
      <c r="V980" s="119"/>
      <c r="W980" s="119"/>
      <c r="BB980" s="2" t="e">
        <v>#N/A</v>
      </c>
    </row>
    <row r="981" spans="1:54" ht="31.4" customHeight="1" x14ac:dyDescent="0.35">
      <c r="A981" s="118"/>
      <c r="B981" s="119"/>
      <c r="C981" s="119"/>
      <c r="D981" s="120"/>
      <c r="E981" s="121" t="str">
        <f>IF($D981="","",WORKDAY($D981,1,$Y$33:$Y$47))</f>
        <v/>
      </c>
      <c r="F981" s="121" t="str">
        <f>IF($D981="","",WORKDAY($D981,10,$Y$33:$Y$47))</f>
        <v/>
      </c>
      <c r="G981" s="121" t="str">
        <f>IF($D981="","",WORKDAY($D981,20,$Y$33:$Y$47))</f>
        <v/>
      </c>
      <c r="H981" s="120" t="str">
        <f t="shared" si="23"/>
        <v/>
      </c>
      <c r="I981" s="120"/>
      <c r="J981" s="119"/>
      <c r="K981" s="120"/>
      <c r="L981" s="122"/>
      <c r="M981" s="123"/>
      <c r="N981" s="124"/>
      <c r="O981" s="119"/>
      <c r="P981" s="119"/>
      <c r="Q981" s="119"/>
      <c r="R981" s="119"/>
      <c r="S981" s="119"/>
      <c r="T981" s="119"/>
      <c r="U981" s="119"/>
      <c r="V981" s="119"/>
      <c r="W981" s="119"/>
      <c r="BB981" s="2" t="e">
        <v>#N/A</v>
      </c>
    </row>
    <row r="982" spans="1:54" ht="31.4" customHeight="1" x14ac:dyDescent="0.35">
      <c r="A982" s="118"/>
      <c r="B982" s="119"/>
      <c r="C982" s="119"/>
      <c r="D982" s="120"/>
      <c r="E982" s="121" t="str">
        <f>IF($D982="","",WORKDAY($D982,1,$Y$33:$Y$47))</f>
        <v/>
      </c>
      <c r="F982" s="121" t="str">
        <f>IF($D982="","",WORKDAY($D982,10,$Y$33:$Y$47))</f>
        <v/>
      </c>
      <c r="G982" s="121" t="str">
        <f>IF($D982="","",WORKDAY($D982,20,$Y$33:$Y$47))</f>
        <v/>
      </c>
      <c r="H982" s="120" t="str">
        <f t="shared" si="23"/>
        <v/>
      </c>
      <c r="I982" s="120"/>
      <c r="J982" s="119"/>
      <c r="K982" s="120"/>
      <c r="L982" s="122"/>
      <c r="M982" s="123"/>
      <c r="N982" s="124"/>
      <c r="O982" s="119"/>
      <c r="P982" s="119"/>
      <c r="Q982" s="119"/>
      <c r="R982" s="119"/>
      <c r="S982" s="119"/>
      <c r="T982" s="119"/>
      <c r="U982" s="119"/>
      <c r="V982" s="119"/>
      <c r="W982" s="119"/>
      <c r="BB982" s="2" t="e">
        <v>#N/A</v>
      </c>
    </row>
    <row r="983" spans="1:54" ht="31.4" customHeight="1" x14ac:dyDescent="0.35">
      <c r="A983" s="118"/>
      <c r="B983" s="119"/>
      <c r="C983" s="119"/>
      <c r="D983" s="120"/>
      <c r="E983" s="121" t="str">
        <f>IF($D983="","",WORKDAY($D983,1,$Y$33:$Y$47))</f>
        <v/>
      </c>
      <c r="F983" s="121" t="str">
        <f>IF($D983="","",WORKDAY($D983,10,$Y$33:$Y$47))</f>
        <v/>
      </c>
      <c r="G983" s="121" t="str">
        <f>IF($D983="","",WORKDAY($D983,20,$Y$33:$Y$47))</f>
        <v/>
      </c>
      <c r="H983" s="120" t="str">
        <f t="shared" si="23"/>
        <v/>
      </c>
      <c r="I983" s="120"/>
      <c r="J983" s="119"/>
      <c r="K983" s="120"/>
      <c r="L983" s="122"/>
      <c r="M983" s="123"/>
      <c r="N983" s="124"/>
      <c r="O983" s="119"/>
      <c r="P983" s="119"/>
      <c r="Q983" s="119"/>
      <c r="R983" s="119"/>
      <c r="S983" s="119"/>
      <c r="T983" s="119"/>
      <c r="U983" s="119"/>
      <c r="V983" s="119"/>
      <c r="W983" s="119"/>
      <c r="BB983" s="2" t="e">
        <v>#N/A</v>
      </c>
    </row>
    <row r="984" spans="1:54" ht="31.4" customHeight="1" x14ac:dyDescent="0.35">
      <c r="A984" s="118"/>
      <c r="B984" s="119"/>
      <c r="C984" s="119"/>
      <c r="D984" s="120"/>
      <c r="E984" s="121" t="str">
        <f>IF($D984="","",WORKDAY($D984,1,$Y$33:$Y$47))</f>
        <v/>
      </c>
      <c r="F984" s="121" t="str">
        <f>IF($D984="","",WORKDAY($D984,10,$Y$33:$Y$47))</f>
        <v/>
      </c>
      <c r="G984" s="121" t="str">
        <f>IF($D984="","",WORKDAY($D984,20,$Y$33:$Y$47))</f>
        <v/>
      </c>
      <c r="H984" s="120" t="str">
        <f t="shared" si="23"/>
        <v/>
      </c>
      <c r="I984" s="120"/>
      <c r="J984" s="119"/>
      <c r="K984" s="120"/>
      <c r="L984" s="122"/>
      <c r="M984" s="123"/>
      <c r="N984" s="124"/>
      <c r="O984" s="119"/>
      <c r="P984" s="119"/>
      <c r="Q984" s="119"/>
      <c r="R984" s="119"/>
      <c r="S984" s="119"/>
      <c r="T984" s="119"/>
      <c r="U984" s="119"/>
      <c r="V984" s="119"/>
      <c r="W984" s="119"/>
      <c r="BB984" s="2" t="e">
        <v>#N/A</v>
      </c>
    </row>
    <row r="985" spans="1:54" ht="31.4" customHeight="1" x14ac:dyDescent="0.35">
      <c r="A985" s="118"/>
      <c r="B985" s="119"/>
      <c r="C985" s="119"/>
      <c r="D985" s="120"/>
      <c r="E985" s="121" t="str">
        <f>IF($D985="","",WORKDAY($D985,1,$Y$33:$Y$47))</f>
        <v/>
      </c>
      <c r="F985" s="121" t="str">
        <f>IF($D985="","",WORKDAY($D985,10,$Y$33:$Y$47))</f>
        <v/>
      </c>
      <c r="G985" s="121" t="str">
        <f>IF($D985="","",WORKDAY($D985,20,$Y$33:$Y$47))</f>
        <v/>
      </c>
      <c r="H985" s="120" t="str">
        <f t="shared" si="23"/>
        <v/>
      </c>
      <c r="I985" s="120"/>
      <c r="J985" s="119"/>
      <c r="K985" s="120"/>
      <c r="L985" s="122"/>
      <c r="M985" s="123"/>
      <c r="N985" s="124"/>
      <c r="O985" s="119"/>
      <c r="P985" s="119"/>
      <c r="Q985" s="119"/>
      <c r="R985" s="119"/>
      <c r="S985" s="119"/>
      <c r="T985" s="119"/>
      <c r="U985" s="119"/>
      <c r="V985" s="119"/>
      <c r="W985" s="119"/>
      <c r="BB985" s="2" t="e">
        <v>#N/A</v>
      </c>
    </row>
    <row r="986" spans="1:54" ht="31.4" customHeight="1" x14ac:dyDescent="0.35">
      <c r="A986" s="118"/>
      <c r="B986" s="119"/>
      <c r="C986" s="119"/>
      <c r="D986" s="120"/>
      <c r="E986" s="121" t="str">
        <f>IF($D986="","",WORKDAY($D986,1,$Y$33:$Y$47))</f>
        <v/>
      </c>
      <c r="F986" s="121" t="str">
        <f>IF($D986="","",WORKDAY($D986,10,$Y$33:$Y$47))</f>
        <v/>
      </c>
      <c r="G986" s="121" t="str">
        <f>IF($D986="","",WORKDAY($D986,20,$Y$33:$Y$47))</f>
        <v/>
      </c>
      <c r="H986" s="120" t="str">
        <f t="shared" si="23"/>
        <v/>
      </c>
      <c r="I986" s="120"/>
      <c r="J986" s="119"/>
      <c r="K986" s="120"/>
      <c r="L986" s="122"/>
      <c r="M986" s="123"/>
      <c r="N986" s="124"/>
      <c r="O986" s="119"/>
      <c r="P986" s="119"/>
      <c r="Q986" s="119"/>
      <c r="R986" s="119"/>
      <c r="S986" s="119"/>
      <c r="T986" s="119"/>
      <c r="U986" s="119"/>
      <c r="V986" s="119"/>
      <c r="W986" s="119"/>
      <c r="BB986" s="2" t="e">
        <v>#N/A</v>
      </c>
    </row>
    <row r="987" spans="1:54" ht="31.4" customHeight="1" x14ac:dyDescent="0.35">
      <c r="A987" s="118"/>
      <c r="B987" s="119"/>
      <c r="C987" s="119"/>
      <c r="D987" s="120"/>
      <c r="E987" s="121" t="str">
        <f>IF($D987="","",WORKDAY($D987,1,$Y$33:$Y$47))</f>
        <v/>
      </c>
      <c r="F987" s="121" t="str">
        <f>IF($D987="","",WORKDAY($D987,10,$Y$33:$Y$47))</f>
        <v/>
      </c>
      <c r="G987" s="121" t="str">
        <f>IF($D987="","",WORKDAY($D987,20,$Y$33:$Y$47))</f>
        <v/>
      </c>
      <c r="H987" s="120" t="str">
        <f t="shared" si="23"/>
        <v/>
      </c>
      <c r="I987" s="120"/>
      <c r="J987" s="119"/>
      <c r="K987" s="120"/>
      <c r="L987" s="122"/>
      <c r="M987" s="123"/>
      <c r="N987" s="124"/>
      <c r="O987" s="119"/>
      <c r="P987" s="119"/>
      <c r="Q987" s="119"/>
      <c r="R987" s="119"/>
      <c r="S987" s="119"/>
      <c r="T987" s="119"/>
      <c r="U987" s="119"/>
      <c r="V987" s="119"/>
      <c r="W987" s="119"/>
      <c r="BB987" s="2" t="e">
        <v>#N/A</v>
      </c>
    </row>
    <row r="988" spans="1:54" ht="31.4" customHeight="1" x14ac:dyDescent="0.35">
      <c r="A988" s="118"/>
      <c r="B988" s="119"/>
      <c r="C988" s="119"/>
      <c r="D988" s="120"/>
      <c r="E988" s="121" t="str">
        <f>IF($D988="","",WORKDAY($D988,1,$Y$33:$Y$47))</f>
        <v/>
      </c>
      <c r="F988" s="121" t="str">
        <f>IF($D988="","",WORKDAY($D988,10,$Y$33:$Y$47))</f>
        <v/>
      </c>
      <c r="G988" s="121" t="str">
        <f>IF($D988="","",WORKDAY($D988,20,$Y$33:$Y$47))</f>
        <v/>
      </c>
      <c r="H988" s="120" t="str">
        <f t="shared" si="23"/>
        <v/>
      </c>
      <c r="I988" s="120"/>
      <c r="J988" s="119"/>
      <c r="K988" s="120"/>
      <c r="L988" s="122"/>
      <c r="M988" s="123"/>
      <c r="N988" s="124"/>
      <c r="O988" s="119"/>
      <c r="P988" s="119"/>
      <c r="Q988" s="119"/>
      <c r="R988" s="119"/>
      <c r="S988" s="119"/>
      <c r="T988" s="119"/>
      <c r="U988" s="119"/>
      <c r="V988" s="119"/>
      <c r="W988" s="119"/>
      <c r="BB988" s="2" t="e">
        <v>#N/A</v>
      </c>
    </row>
    <row r="989" spans="1:54" ht="31.4" customHeight="1" x14ac:dyDescent="0.35">
      <c r="A989" s="118"/>
      <c r="B989" s="119"/>
      <c r="C989" s="119"/>
      <c r="D989" s="120"/>
      <c r="E989" s="121" t="str">
        <f>IF($D989="","",WORKDAY($D989,1,$Y$33:$Y$47))</f>
        <v/>
      </c>
      <c r="F989" s="121" t="str">
        <f>IF($D989="","",WORKDAY($D989,10,$Y$33:$Y$47))</f>
        <v/>
      </c>
      <c r="G989" s="121" t="str">
        <f>IF($D989="","",WORKDAY($D989,20,$Y$33:$Y$47))</f>
        <v/>
      </c>
      <c r="H989" s="120" t="str">
        <f t="shared" si="23"/>
        <v/>
      </c>
      <c r="I989" s="120"/>
      <c r="J989" s="119"/>
      <c r="K989" s="120"/>
      <c r="L989" s="122"/>
      <c r="M989" s="123"/>
      <c r="N989" s="124"/>
      <c r="O989" s="119"/>
      <c r="P989" s="119"/>
      <c r="Q989" s="119"/>
      <c r="R989" s="119"/>
      <c r="S989" s="119"/>
      <c r="T989" s="119"/>
      <c r="U989" s="119"/>
      <c r="V989" s="119"/>
      <c r="W989" s="119"/>
      <c r="BB989" s="2" t="e">
        <v>#N/A</v>
      </c>
    </row>
    <row r="990" spans="1:54" ht="31.4" customHeight="1" x14ac:dyDescent="0.35">
      <c r="A990" s="118"/>
      <c r="B990" s="119"/>
      <c r="C990" s="119"/>
      <c r="D990" s="120"/>
      <c r="E990" s="121" t="str">
        <f>IF($D990="","",WORKDAY($D990,1,$Y$33:$Y$47))</f>
        <v/>
      </c>
      <c r="F990" s="121" t="str">
        <f>IF($D990="","",WORKDAY($D990,10,$Y$33:$Y$47))</f>
        <v/>
      </c>
      <c r="G990" s="121" t="str">
        <f>IF($D990="","",WORKDAY($D990,20,$Y$33:$Y$47))</f>
        <v/>
      </c>
      <c r="H990" s="120" t="str">
        <f t="shared" si="23"/>
        <v/>
      </c>
      <c r="I990" s="120"/>
      <c r="J990" s="119"/>
      <c r="K990" s="120"/>
      <c r="L990" s="122"/>
      <c r="M990" s="123"/>
      <c r="N990" s="124"/>
      <c r="O990" s="119"/>
      <c r="P990" s="119"/>
      <c r="Q990" s="119"/>
      <c r="R990" s="119"/>
      <c r="S990" s="119"/>
      <c r="T990" s="119"/>
      <c r="U990" s="119"/>
      <c r="V990" s="119"/>
      <c r="W990" s="119"/>
      <c r="BB990" s="2" t="e">
        <v>#N/A</v>
      </c>
    </row>
    <row r="991" spans="1:54" ht="31.4" customHeight="1" x14ac:dyDescent="0.35">
      <c r="A991" s="118"/>
      <c r="B991" s="119"/>
      <c r="C991" s="119"/>
      <c r="D991" s="120"/>
      <c r="E991" s="121" t="str">
        <f>IF($D991="","",WORKDAY($D991,1,$Y$33:$Y$47))</f>
        <v/>
      </c>
      <c r="F991" s="121" t="str">
        <f>IF($D991="","",WORKDAY($D991,10,$Y$33:$Y$47))</f>
        <v/>
      </c>
      <c r="G991" s="121" t="str">
        <f>IF($D991="","",WORKDAY($D991,20,$Y$33:$Y$47))</f>
        <v/>
      </c>
      <c r="H991" s="120" t="str">
        <f t="shared" si="23"/>
        <v/>
      </c>
      <c r="I991" s="120"/>
      <c r="J991" s="119"/>
      <c r="K991" s="120"/>
      <c r="L991" s="122"/>
      <c r="M991" s="123"/>
      <c r="N991" s="124"/>
      <c r="O991" s="119"/>
      <c r="P991" s="119"/>
      <c r="Q991" s="119"/>
      <c r="R991" s="119"/>
      <c r="S991" s="119"/>
      <c r="T991" s="119"/>
      <c r="U991" s="119"/>
      <c r="V991" s="119"/>
      <c r="W991" s="119"/>
      <c r="BB991" s="2" t="e">
        <v>#N/A</v>
      </c>
    </row>
    <row r="992" spans="1:54" ht="31.4" customHeight="1" x14ac:dyDescent="0.35">
      <c r="A992" s="118"/>
      <c r="B992" s="119"/>
      <c r="C992" s="119"/>
      <c r="D992" s="120"/>
      <c r="E992" s="121" t="str">
        <f>IF($D992="","",WORKDAY($D992,1,$Y$33:$Y$47))</f>
        <v/>
      </c>
      <c r="F992" s="121" t="str">
        <f>IF($D992="","",WORKDAY($D992,10,$Y$33:$Y$47))</f>
        <v/>
      </c>
      <c r="G992" s="121" t="str">
        <f>IF($D992="","",WORKDAY($D992,20,$Y$33:$Y$47))</f>
        <v/>
      </c>
      <c r="H992" s="120" t="str">
        <f t="shared" si="23"/>
        <v/>
      </c>
      <c r="I992" s="120"/>
      <c r="J992" s="119"/>
      <c r="K992" s="120"/>
      <c r="L992" s="122"/>
      <c r="M992" s="123"/>
      <c r="N992" s="124"/>
      <c r="O992" s="119"/>
      <c r="P992" s="119"/>
      <c r="Q992" s="119"/>
      <c r="R992" s="119"/>
      <c r="S992" s="119"/>
      <c r="T992" s="119"/>
      <c r="U992" s="119"/>
      <c r="V992" s="119"/>
      <c r="W992" s="119"/>
      <c r="BB992" s="2" t="e">
        <v>#N/A</v>
      </c>
    </row>
    <row r="993" spans="1:54" ht="31.4" customHeight="1" x14ac:dyDescent="0.35">
      <c r="A993" s="118"/>
      <c r="B993" s="119"/>
      <c r="C993" s="119"/>
      <c r="D993" s="120"/>
      <c r="E993" s="121" t="str">
        <f>IF($D993="","",WORKDAY($D993,1,$Y$33:$Y$47))</f>
        <v/>
      </c>
      <c r="F993" s="121" t="str">
        <f>IF($D993="","",WORKDAY($D993,10,$Y$33:$Y$47))</f>
        <v/>
      </c>
      <c r="G993" s="121" t="str">
        <f>IF($D993="","",WORKDAY($D993,20,$Y$33:$Y$47))</f>
        <v/>
      </c>
      <c r="H993" s="120" t="str">
        <f t="shared" si="23"/>
        <v/>
      </c>
      <c r="I993" s="120"/>
      <c r="J993" s="119"/>
      <c r="K993" s="120"/>
      <c r="L993" s="122"/>
      <c r="M993" s="123"/>
      <c r="N993" s="124"/>
      <c r="O993" s="119"/>
      <c r="P993" s="119"/>
      <c r="Q993" s="119"/>
      <c r="R993" s="119"/>
      <c r="S993" s="119"/>
      <c r="T993" s="119"/>
      <c r="U993" s="119"/>
      <c r="V993" s="119"/>
      <c r="W993" s="119"/>
      <c r="BB993" s="2" t="e">
        <v>#N/A</v>
      </c>
    </row>
    <row r="994" spans="1:54" ht="31.4" customHeight="1" x14ac:dyDescent="0.35">
      <c r="A994" s="118"/>
      <c r="B994" s="119"/>
      <c r="C994" s="119"/>
      <c r="D994" s="120"/>
      <c r="E994" s="121" t="str">
        <f>IF($D994="","",WORKDAY($D994,1,$Y$33:$Y$47))</f>
        <v/>
      </c>
      <c r="F994" s="121" t="str">
        <f>IF($D994="","",WORKDAY($D994,10,$Y$33:$Y$47))</f>
        <v/>
      </c>
      <c r="G994" s="121" t="str">
        <f>IF($D994="","",WORKDAY($D994,20,$Y$33:$Y$47))</f>
        <v/>
      </c>
      <c r="H994" s="120" t="str">
        <f t="shared" si="23"/>
        <v/>
      </c>
      <c r="I994" s="120"/>
      <c r="J994" s="119"/>
      <c r="K994" s="120"/>
      <c r="L994" s="122"/>
      <c r="M994" s="123"/>
      <c r="N994" s="124"/>
      <c r="O994" s="119"/>
      <c r="P994" s="119"/>
      <c r="Q994" s="119"/>
      <c r="R994" s="119"/>
      <c r="S994" s="119"/>
      <c r="T994" s="119"/>
      <c r="U994" s="119"/>
      <c r="V994" s="119"/>
      <c r="W994" s="119"/>
      <c r="BB994" s="2" t="e">
        <v>#N/A</v>
      </c>
    </row>
    <row r="995" spans="1:54" ht="31.4" customHeight="1" x14ac:dyDescent="0.35">
      <c r="A995" s="118"/>
      <c r="B995" s="119"/>
      <c r="C995" s="119"/>
      <c r="D995" s="120"/>
      <c r="E995" s="121" t="str">
        <f>IF($D995="","",WORKDAY($D995,1,$Y$33:$Y$47))</f>
        <v/>
      </c>
      <c r="F995" s="121" t="str">
        <f>IF($D995="","",WORKDAY($D995,10,$Y$33:$Y$47))</f>
        <v/>
      </c>
      <c r="G995" s="121" t="str">
        <f>IF($D995="","",WORKDAY($D995,20,$Y$33:$Y$47))</f>
        <v/>
      </c>
      <c r="H995" s="120" t="str">
        <f t="shared" si="23"/>
        <v/>
      </c>
      <c r="I995" s="120"/>
      <c r="J995" s="119"/>
      <c r="K995" s="120"/>
      <c r="L995" s="122"/>
      <c r="M995" s="123"/>
      <c r="N995" s="124"/>
      <c r="O995" s="119"/>
      <c r="P995" s="119"/>
      <c r="Q995" s="119"/>
      <c r="R995" s="119"/>
      <c r="S995" s="119"/>
      <c r="T995" s="119"/>
      <c r="U995" s="119"/>
      <c r="V995" s="119"/>
      <c r="W995" s="119"/>
      <c r="BB995" s="2" t="e">
        <v>#N/A</v>
      </c>
    </row>
    <row r="996" spans="1:54" ht="31.4" customHeight="1" x14ac:dyDescent="0.35">
      <c r="A996" s="118"/>
      <c r="B996" s="119"/>
      <c r="C996" s="119"/>
      <c r="D996" s="120"/>
      <c r="E996" s="121" t="str">
        <f>IF($D996="","",WORKDAY($D996,1,$Y$33:$Y$47))</f>
        <v/>
      </c>
      <c r="F996" s="121" t="str">
        <f>IF($D996="","",WORKDAY($D996,10,$Y$33:$Y$47))</f>
        <v/>
      </c>
      <c r="G996" s="121" t="str">
        <f>IF($D996="","",WORKDAY($D996,20,$Y$33:$Y$47))</f>
        <v/>
      </c>
      <c r="H996" s="120" t="str">
        <f t="shared" si="23"/>
        <v/>
      </c>
      <c r="I996" s="120"/>
      <c r="J996" s="119"/>
      <c r="K996" s="120"/>
      <c r="L996" s="122"/>
      <c r="M996" s="123"/>
      <c r="N996" s="124"/>
      <c r="O996" s="119"/>
      <c r="P996" s="119"/>
      <c r="Q996" s="119"/>
      <c r="R996" s="119"/>
      <c r="S996" s="119"/>
      <c r="T996" s="119"/>
      <c r="U996" s="119"/>
      <c r="V996" s="119"/>
      <c r="W996" s="119"/>
      <c r="BB996" s="2" t="e">
        <v>#N/A</v>
      </c>
    </row>
    <row r="997" spans="1:54" ht="31.4" customHeight="1" x14ac:dyDescent="0.35">
      <c r="A997" s="118"/>
      <c r="B997" s="119"/>
      <c r="C997" s="119"/>
      <c r="D997" s="120"/>
      <c r="E997" s="121" t="str">
        <f>IF($D997="","",WORKDAY($D997,1,$Y$33:$Y$47))</f>
        <v/>
      </c>
      <c r="F997" s="121" t="str">
        <f>IF($D997="","",WORKDAY($D997,10,$Y$33:$Y$47))</f>
        <v/>
      </c>
      <c r="G997" s="121" t="str">
        <f>IF($D997="","",WORKDAY($D997,20,$Y$33:$Y$47))</f>
        <v/>
      </c>
      <c r="H997" s="120" t="str">
        <f t="shared" si="23"/>
        <v/>
      </c>
      <c r="I997" s="120"/>
      <c r="J997" s="119"/>
      <c r="K997" s="120"/>
      <c r="L997" s="122"/>
      <c r="M997" s="123"/>
      <c r="N997" s="124"/>
      <c r="O997" s="119"/>
      <c r="P997" s="119"/>
      <c r="Q997" s="119"/>
      <c r="R997" s="119"/>
      <c r="S997" s="119"/>
      <c r="T997" s="119"/>
      <c r="U997" s="119"/>
      <c r="V997" s="119"/>
      <c r="W997" s="119"/>
      <c r="BB997" s="2" t="e">
        <v>#N/A</v>
      </c>
    </row>
    <row r="998" spans="1:54" ht="31.4" customHeight="1" x14ac:dyDescent="0.35">
      <c r="A998" s="118"/>
      <c r="B998" s="119"/>
      <c r="C998" s="119"/>
      <c r="D998" s="120"/>
      <c r="E998" s="121" t="str">
        <f>IF($D998="","",WORKDAY($D998,1,$Y$33:$Y$47))</f>
        <v/>
      </c>
      <c r="F998" s="121" t="str">
        <f>IF($D998="","",WORKDAY($D998,10,$Y$33:$Y$47))</f>
        <v/>
      </c>
      <c r="G998" s="121" t="str">
        <f>IF($D998="","",WORKDAY($D998,20,$Y$33:$Y$47))</f>
        <v/>
      </c>
      <c r="H998" s="120" t="str">
        <f t="shared" si="23"/>
        <v/>
      </c>
      <c r="I998" s="120"/>
      <c r="J998" s="119"/>
      <c r="K998" s="120"/>
      <c r="L998" s="122"/>
      <c r="M998" s="123"/>
      <c r="N998" s="124"/>
      <c r="O998" s="119"/>
      <c r="P998" s="119"/>
      <c r="Q998" s="119"/>
      <c r="R998" s="119"/>
      <c r="S998" s="119"/>
      <c r="T998" s="119"/>
      <c r="U998" s="119"/>
      <c r="V998" s="119"/>
      <c r="W998" s="119"/>
      <c r="BB998" s="2" t="e">
        <v>#N/A</v>
      </c>
    </row>
    <row r="999" spans="1:54" ht="31.4" customHeight="1" x14ac:dyDescent="0.35">
      <c r="A999" s="118"/>
      <c r="B999" s="119"/>
      <c r="C999" s="119"/>
      <c r="D999" s="120"/>
      <c r="E999" s="121" t="str">
        <f>IF($D999="","",WORKDAY($D999,1,$Y$33:$Y$47))</f>
        <v/>
      </c>
      <c r="F999" s="121" t="str">
        <f>IF($D999="","",WORKDAY($D999,10,$Y$33:$Y$47))</f>
        <v/>
      </c>
      <c r="G999" s="121" t="str">
        <f>IF($D999="","",WORKDAY($D999,20,$Y$33:$Y$47))</f>
        <v/>
      </c>
      <c r="H999" s="120" t="str">
        <f t="shared" si="23"/>
        <v/>
      </c>
      <c r="I999" s="120"/>
      <c r="J999" s="119"/>
      <c r="K999" s="120"/>
      <c r="L999" s="122"/>
      <c r="M999" s="123"/>
      <c r="N999" s="124"/>
      <c r="O999" s="119"/>
      <c r="P999" s="119"/>
      <c r="Q999" s="119"/>
      <c r="R999" s="119"/>
      <c r="S999" s="119"/>
      <c r="T999" s="119"/>
      <c r="U999" s="119"/>
      <c r="V999" s="119"/>
      <c r="W999" s="119"/>
      <c r="BB999" s="2" t="e">
        <v>#N/A</v>
      </c>
    </row>
    <row r="1000" spans="1:54" ht="31.4" customHeight="1" x14ac:dyDescent="0.35">
      <c r="A1000" s="118"/>
      <c r="B1000" s="119"/>
      <c r="C1000" s="119"/>
      <c r="D1000" s="120"/>
      <c r="E1000" s="121" t="str">
        <f>IF($D1000="","",WORKDAY($D1000,1,$Y$33:$Y$47))</f>
        <v/>
      </c>
      <c r="F1000" s="121" t="str">
        <f>IF($D1000="","",WORKDAY($D1000,10,$Y$33:$Y$47))</f>
        <v/>
      </c>
      <c r="G1000" s="121" t="str">
        <f>IF($D1000="","",WORKDAY($D1000,20,$Y$33:$Y$47))</f>
        <v/>
      </c>
      <c r="H1000" s="120" t="str">
        <f t="shared" si="23"/>
        <v/>
      </c>
      <c r="I1000" s="120"/>
      <c r="J1000" s="119"/>
      <c r="K1000" s="120"/>
      <c r="L1000" s="122"/>
      <c r="M1000" s="123"/>
      <c r="N1000" s="124"/>
      <c r="O1000" s="119"/>
      <c r="P1000" s="119"/>
      <c r="Q1000" s="119"/>
      <c r="R1000" s="119"/>
      <c r="S1000" s="119"/>
      <c r="T1000" s="119"/>
      <c r="U1000" s="119"/>
      <c r="V1000" s="119"/>
      <c r="W1000" s="119"/>
      <c r="BB1000" s="2" t="e">
        <v>#N/A</v>
      </c>
    </row>
    <row r="1001" spans="1:54" ht="31.4" customHeight="1" x14ac:dyDescent="0.35">
      <c r="A1001" s="118"/>
      <c r="B1001" s="119"/>
      <c r="C1001" s="119"/>
      <c r="D1001" s="120"/>
      <c r="E1001" s="121" t="str">
        <f>IF($D1001="","",WORKDAY($D1001,1,$Y$33:$Y$47))</f>
        <v/>
      </c>
      <c r="F1001" s="121" t="str">
        <f>IF($D1001="","",WORKDAY($D1001,10,$Y$33:$Y$47))</f>
        <v/>
      </c>
      <c r="G1001" s="121" t="str">
        <f>IF($D1001="","",WORKDAY($D1001,20,$Y$33:$Y$47))</f>
        <v/>
      </c>
      <c r="H1001" s="120" t="str">
        <f t="shared" si="23"/>
        <v/>
      </c>
      <c r="I1001" s="120"/>
      <c r="J1001" s="119"/>
      <c r="K1001" s="120"/>
      <c r="L1001" s="122"/>
      <c r="M1001" s="123"/>
      <c r="N1001" s="124"/>
      <c r="O1001" s="119"/>
      <c r="P1001" s="119"/>
      <c r="Q1001" s="119"/>
      <c r="R1001" s="119"/>
      <c r="S1001" s="119"/>
      <c r="T1001" s="119"/>
      <c r="U1001" s="119"/>
      <c r="V1001" s="119"/>
      <c r="W1001" s="119"/>
      <c r="BB1001" s="2" t="e">
        <v>#N/A</v>
      </c>
    </row>
    <row r="1002" spans="1:54" ht="31.4" customHeight="1" x14ac:dyDescent="0.35">
      <c r="A1002" s="118"/>
      <c r="B1002" s="119"/>
      <c r="C1002" s="119"/>
      <c r="D1002" s="120"/>
      <c r="E1002" s="121" t="str">
        <f>IF($D1002="","",WORKDAY($D1002,1,$Y$33:$Y$47))</f>
        <v/>
      </c>
      <c r="F1002" s="121" t="str">
        <f>IF($D1002="","",WORKDAY($D1002,10,$Y$33:$Y$47))</f>
        <v/>
      </c>
      <c r="G1002" s="121" t="str">
        <f>IF($D1002="","",WORKDAY($D1002,20,$Y$33:$Y$47))</f>
        <v/>
      </c>
      <c r="H1002" s="120" t="str">
        <f t="shared" si="23"/>
        <v/>
      </c>
      <c r="I1002" s="120"/>
      <c r="J1002" s="119"/>
      <c r="K1002" s="120"/>
      <c r="L1002" s="122"/>
      <c r="M1002" s="123"/>
      <c r="N1002" s="124"/>
      <c r="O1002" s="119"/>
      <c r="P1002" s="119"/>
      <c r="Q1002" s="119"/>
      <c r="R1002" s="119"/>
      <c r="S1002" s="119"/>
      <c r="T1002" s="119"/>
      <c r="U1002" s="119"/>
      <c r="V1002" s="119"/>
      <c r="W1002" s="119"/>
      <c r="BB1002" s="2" t="e">
        <v>#N/A</v>
      </c>
    </row>
    <row r="1003" spans="1:54" ht="31.4" customHeight="1" x14ac:dyDescent="0.35">
      <c r="A1003" s="118"/>
      <c r="B1003" s="119"/>
      <c r="C1003" s="119"/>
      <c r="D1003" s="120"/>
      <c r="E1003" s="121" t="str">
        <f>IF($D1003="","",WORKDAY($D1003,1,$Y$33:$Y$47))</f>
        <v/>
      </c>
      <c r="F1003" s="121" t="str">
        <f>IF($D1003="","",WORKDAY($D1003,10,$Y$33:$Y$47))</f>
        <v/>
      </c>
      <c r="G1003" s="121" t="str">
        <f>IF($D1003="","",WORKDAY($D1003,20,$Y$33:$Y$47))</f>
        <v/>
      </c>
      <c r="H1003" s="120" t="str">
        <f t="shared" si="23"/>
        <v/>
      </c>
      <c r="I1003" s="120"/>
      <c r="J1003" s="119"/>
      <c r="K1003" s="120"/>
      <c r="L1003" s="122"/>
      <c r="M1003" s="123"/>
      <c r="N1003" s="124"/>
      <c r="O1003" s="119"/>
      <c r="P1003" s="119"/>
      <c r="Q1003" s="119"/>
      <c r="R1003" s="119"/>
      <c r="S1003" s="119"/>
      <c r="T1003" s="119"/>
      <c r="U1003" s="119"/>
      <c r="V1003" s="119"/>
      <c r="W1003" s="119"/>
      <c r="BB1003" s="2" t="e">
        <v>#N/A</v>
      </c>
    </row>
    <row r="1004" spans="1:54" ht="31.4" customHeight="1" x14ac:dyDescent="0.35">
      <c r="A1004" s="118"/>
      <c r="B1004" s="119"/>
      <c r="C1004" s="119"/>
      <c r="D1004" s="120"/>
      <c r="E1004" s="121" t="str">
        <f>IF($D1004="","",WORKDAY($D1004,1,$Y$33:$Y$47))</f>
        <v/>
      </c>
      <c r="F1004" s="121" t="str">
        <f>IF($D1004="","",WORKDAY($D1004,10,$Y$33:$Y$47))</f>
        <v/>
      </c>
      <c r="G1004" s="121" t="str">
        <f>IF($D1004="","",WORKDAY($D1004,20,$Y$33:$Y$47))</f>
        <v/>
      </c>
      <c r="H1004" s="120" t="str">
        <f t="shared" si="23"/>
        <v/>
      </c>
      <c r="I1004" s="120"/>
      <c r="J1004" s="119"/>
      <c r="K1004" s="120"/>
      <c r="L1004" s="122"/>
      <c r="M1004" s="123"/>
      <c r="N1004" s="124"/>
      <c r="O1004" s="119"/>
      <c r="P1004" s="119"/>
      <c r="Q1004" s="119"/>
      <c r="R1004" s="119"/>
      <c r="S1004" s="119"/>
      <c r="T1004" s="119"/>
      <c r="U1004" s="119"/>
      <c r="V1004" s="119"/>
      <c r="W1004" s="119"/>
      <c r="BB1004" s="2" t="e">
        <v>#N/A</v>
      </c>
    </row>
    <row r="1005" spans="1:54" ht="31.4" customHeight="1" x14ac:dyDescent="0.35">
      <c r="A1005" s="118"/>
      <c r="B1005" s="119"/>
      <c r="C1005" s="119"/>
      <c r="D1005" s="120"/>
      <c r="E1005" s="121" t="str">
        <f>IF($D1005="","",WORKDAY($D1005,1,$Y$33:$Y$47))</f>
        <v/>
      </c>
      <c r="F1005" s="121" t="str">
        <f>IF($D1005="","",WORKDAY($D1005,10,$Y$33:$Y$47))</f>
        <v/>
      </c>
      <c r="G1005" s="121" t="str">
        <f>IF($D1005="","",WORKDAY($D1005,20,$Y$33:$Y$47))</f>
        <v/>
      </c>
      <c r="H1005" s="120" t="str">
        <f t="shared" si="23"/>
        <v/>
      </c>
      <c r="I1005" s="120"/>
      <c r="J1005" s="119"/>
      <c r="K1005" s="120"/>
      <c r="L1005" s="122"/>
      <c r="M1005" s="123"/>
      <c r="N1005" s="124"/>
      <c r="O1005" s="119"/>
      <c r="P1005" s="119"/>
      <c r="Q1005" s="119"/>
      <c r="R1005" s="119"/>
      <c r="S1005" s="119"/>
      <c r="T1005" s="119"/>
      <c r="U1005" s="119"/>
      <c r="V1005" s="119"/>
      <c r="W1005" s="119"/>
      <c r="BB1005" s="2" t="e">
        <v>#N/A</v>
      </c>
    </row>
    <row r="1006" spans="1:54" ht="31.4" customHeight="1" x14ac:dyDescent="0.35">
      <c r="A1006" s="118"/>
      <c r="B1006" s="119"/>
      <c r="C1006" s="119"/>
      <c r="D1006" s="120"/>
      <c r="E1006" s="121" t="str">
        <f>IF($D1006="","",WORKDAY($D1006,1,$Y$33:$Y$47))</f>
        <v/>
      </c>
      <c r="F1006" s="121" t="str">
        <f>IF($D1006="","",WORKDAY($D1006,10,$Y$33:$Y$47))</f>
        <v/>
      </c>
      <c r="G1006" s="121" t="str">
        <f>IF($D1006="","",WORKDAY($D1006,20,$Y$33:$Y$47))</f>
        <v/>
      </c>
      <c r="H1006" s="120" t="str">
        <f t="shared" si="23"/>
        <v/>
      </c>
      <c r="I1006" s="120"/>
      <c r="J1006" s="119"/>
      <c r="K1006" s="120"/>
      <c r="L1006" s="122"/>
      <c r="M1006" s="123"/>
      <c r="N1006" s="124"/>
      <c r="O1006" s="119"/>
      <c r="P1006" s="119"/>
      <c r="Q1006" s="119"/>
      <c r="R1006" s="119"/>
      <c r="S1006" s="119"/>
      <c r="T1006" s="119"/>
      <c r="U1006" s="119"/>
      <c r="V1006" s="119"/>
      <c r="W1006" s="119"/>
      <c r="BB1006" s="2" t="e">
        <v>#N/A</v>
      </c>
    </row>
    <row r="1007" spans="1:54" ht="31.4" customHeight="1" x14ac:dyDescent="0.35">
      <c r="A1007" s="118"/>
      <c r="B1007" s="119"/>
      <c r="C1007" s="119"/>
      <c r="D1007" s="120"/>
      <c r="E1007" s="121" t="str">
        <f>IF($D1007="","",WORKDAY($D1007,1,$Y$33:$Y$47))</f>
        <v/>
      </c>
      <c r="F1007" s="121" t="str">
        <f>IF($D1007="","",WORKDAY($D1007,10,$Y$33:$Y$47))</f>
        <v/>
      </c>
      <c r="G1007" s="121" t="str">
        <f>IF($D1007="","",WORKDAY($D1007,20,$Y$33:$Y$47))</f>
        <v/>
      </c>
      <c r="H1007" s="120" t="str">
        <f t="shared" si="23"/>
        <v/>
      </c>
      <c r="I1007" s="120"/>
      <c r="J1007" s="119"/>
      <c r="K1007" s="120"/>
      <c r="L1007" s="122"/>
      <c r="M1007" s="123"/>
      <c r="N1007" s="124"/>
      <c r="O1007" s="119"/>
      <c r="P1007" s="119"/>
      <c r="Q1007" s="119"/>
      <c r="R1007" s="119"/>
      <c r="S1007" s="119"/>
      <c r="T1007" s="119"/>
      <c r="U1007" s="119"/>
      <c r="V1007" s="119"/>
      <c r="W1007" s="119"/>
      <c r="BB1007" s="2" t="e">
        <v>#N/A</v>
      </c>
    </row>
    <row r="1008" spans="1:54" ht="31.4" customHeight="1" x14ac:dyDescent="0.35">
      <c r="A1008" s="118"/>
      <c r="B1008" s="119"/>
      <c r="C1008" s="119"/>
      <c r="D1008" s="120"/>
      <c r="E1008" s="121" t="str">
        <f>IF($D1008="","",WORKDAY($D1008,1,$Y$33:$Y$47))</f>
        <v/>
      </c>
      <c r="F1008" s="121" t="str">
        <f>IF($D1008="","",WORKDAY($D1008,10,$Y$33:$Y$47))</f>
        <v/>
      </c>
      <c r="G1008" s="121" t="str">
        <f>IF($D1008="","",WORKDAY($D1008,20,$Y$33:$Y$47))</f>
        <v/>
      </c>
      <c r="H1008" s="120" t="str">
        <f t="shared" si="23"/>
        <v/>
      </c>
      <c r="I1008" s="120"/>
      <c r="J1008" s="119"/>
      <c r="K1008" s="120"/>
      <c r="L1008" s="122"/>
      <c r="M1008" s="123"/>
      <c r="N1008" s="124"/>
      <c r="O1008" s="119"/>
      <c r="P1008" s="119"/>
      <c r="Q1008" s="119"/>
      <c r="R1008" s="119"/>
      <c r="S1008" s="119"/>
      <c r="T1008" s="119"/>
      <c r="U1008" s="119"/>
      <c r="V1008" s="119"/>
      <c r="W1008" s="119"/>
      <c r="BB1008" s="2" t="e">
        <v>#N/A</v>
      </c>
    </row>
    <row r="1009" spans="1:54" ht="31.4" customHeight="1" x14ac:dyDescent="0.35">
      <c r="A1009" s="118"/>
      <c r="B1009" s="119"/>
      <c r="C1009" s="119"/>
      <c r="D1009" s="120"/>
      <c r="E1009" s="121" t="str">
        <f>IF($D1009="","",WORKDAY($D1009,1,$Y$33:$Y$47))</f>
        <v/>
      </c>
      <c r="F1009" s="121" t="str">
        <f>IF($D1009="","",WORKDAY($D1009,10,$Y$33:$Y$47))</f>
        <v/>
      </c>
      <c r="G1009" s="121" t="str">
        <f>IF($D1009="","",WORKDAY($D1009,20,$Y$33:$Y$47))</f>
        <v/>
      </c>
      <c r="H1009" s="120" t="str">
        <f t="shared" si="23"/>
        <v/>
      </c>
      <c r="I1009" s="120"/>
      <c r="J1009" s="119"/>
      <c r="K1009" s="120"/>
      <c r="L1009" s="122"/>
      <c r="M1009" s="123"/>
      <c r="N1009" s="124"/>
      <c r="O1009" s="119"/>
      <c r="P1009" s="119"/>
      <c r="Q1009" s="119"/>
      <c r="R1009" s="119"/>
      <c r="S1009" s="119"/>
      <c r="T1009" s="119"/>
      <c r="U1009" s="119"/>
      <c r="V1009" s="119"/>
      <c r="W1009" s="119"/>
      <c r="BB1009" s="2" t="e">
        <v>#N/A</v>
      </c>
    </row>
    <row r="1010" spans="1:54" ht="31.4" customHeight="1" x14ac:dyDescent="0.35">
      <c r="A1010" s="118"/>
      <c r="B1010" s="119"/>
      <c r="C1010" s="119"/>
      <c r="D1010" s="120"/>
      <c r="E1010" s="121" t="str">
        <f>IF($D1010="","",WORKDAY($D1010,1,$Y$33:$Y$47))</f>
        <v/>
      </c>
      <c r="F1010" s="121" t="str">
        <f>IF($D1010="","",WORKDAY($D1010,10,$Y$33:$Y$47))</f>
        <v/>
      </c>
      <c r="G1010" s="121" t="str">
        <f>IF($D1010="","",WORKDAY($D1010,20,$Y$33:$Y$47))</f>
        <v/>
      </c>
      <c r="H1010" s="120" t="str">
        <f t="shared" si="23"/>
        <v/>
      </c>
      <c r="I1010" s="120"/>
      <c r="J1010" s="119"/>
      <c r="K1010" s="120"/>
      <c r="L1010" s="122"/>
      <c r="M1010" s="123"/>
      <c r="N1010" s="124"/>
      <c r="O1010" s="119"/>
      <c r="P1010" s="119"/>
      <c r="Q1010" s="119"/>
      <c r="R1010" s="119"/>
      <c r="S1010" s="119"/>
      <c r="T1010" s="119"/>
      <c r="U1010" s="119"/>
      <c r="V1010" s="119"/>
      <c r="W1010" s="119"/>
      <c r="BB1010" s="2" t="e">
        <v>#N/A</v>
      </c>
    </row>
    <row r="1011" spans="1:54" ht="31.4" customHeight="1" x14ac:dyDescent="0.35">
      <c r="A1011" s="118"/>
      <c r="B1011" s="119"/>
      <c r="C1011" s="119"/>
      <c r="D1011" s="120"/>
      <c r="E1011" s="122"/>
      <c r="F1011" s="122"/>
      <c r="G1011" s="122"/>
      <c r="H1011" s="120" t="str">
        <f t="shared" si="23"/>
        <v/>
      </c>
      <c r="I1011" s="120"/>
      <c r="J1011" s="119"/>
      <c r="K1011" s="120"/>
      <c r="L1011" s="122"/>
      <c r="M1011" s="123"/>
      <c r="N1011" s="124"/>
      <c r="O1011" s="119"/>
      <c r="P1011" s="119"/>
      <c r="Q1011" s="119"/>
      <c r="R1011" s="119"/>
      <c r="S1011" s="119"/>
      <c r="T1011" s="119"/>
      <c r="U1011" s="119"/>
      <c r="V1011" s="119"/>
      <c r="W1011" s="119"/>
      <c r="BB1011" s="2" t="e">
        <v>#N/A</v>
      </c>
    </row>
    <row r="1012" spans="1:54" ht="31.4" customHeight="1" x14ac:dyDescent="0.35">
      <c r="A1012" s="118"/>
      <c r="B1012" s="119"/>
      <c r="C1012" s="119"/>
      <c r="D1012" s="120"/>
      <c r="E1012" s="122"/>
      <c r="F1012" s="122"/>
      <c r="G1012" s="122"/>
      <c r="H1012" s="120" t="str">
        <f t="shared" si="23"/>
        <v/>
      </c>
      <c r="I1012" s="120"/>
      <c r="J1012" s="119"/>
      <c r="K1012" s="120"/>
      <c r="L1012" s="122"/>
      <c r="M1012" s="123"/>
      <c r="N1012" s="124"/>
      <c r="O1012" s="119"/>
      <c r="P1012" s="119"/>
      <c r="Q1012" s="119"/>
      <c r="R1012" s="119"/>
      <c r="S1012" s="119"/>
      <c r="T1012" s="119"/>
      <c r="U1012" s="119"/>
      <c r="V1012" s="119"/>
      <c r="W1012" s="119"/>
      <c r="BB1012" s="2" t="e">
        <v>#N/A</v>
      </c>
    </row>
    <row r="1013" spans="1:54" ht="31.4" customHeight="1" x14ac:dyDescent="0.35">
      <c r="A1013" s="118"/>
      <c r="B1013" s="119"/>
      <c r="C1013" s="119"/>
      <c r="D1013" s="120"/>
      <c r="E1013" s="122"/>
      <c r="F1013" s="122"/>
      <c r="G1013" s="122"/>
      <c r="H1013" s="120" t="str">
        <f t="shared" si="23"/>
        <v/>
      </c>
      <c r="I1013" s="120"/>
      <c r="J1013" s="119"/>
      <c r="K1013" s="120"/>
      <c r="L1013" s="122"/>
      <c r="M1013" s="123"/>
      <c r="N1013" s="124"/>
      <c r="O1013" s="119"/>
      <c r="P1013" s="119"/>
      <c r="Q1013" s="119"/>
      <c r="R1013" s="119"/>
      <c r="S1013" s="119"/>
      <c r="T1013" s="119"/>
      <c r="U1013" s="119"/>
      <c r="V1013" s="119"/>
      <c r="W1013" s="119"/>
      <c r="BB1013" s="2" t="e">
        <v>#N/A</v>
      </c>
    </row>
    <row r="1014" spans="1:54" ht="31.4" customHeight="1" x14ac:dyDescent="0.35">
      <c r="A1014" s="118"/>
      <c r="B1014" s="119"/>
      <c r="C1014" s="119"/>
      <c r="D1014" s="120"/>
      <c r="E1014" s="122"/>
      <c r="F1014" s="122"/>
      <c r="G1014" s="122"/>
      <c r="H1014" s="120" t="str">
        <f t="shared" si="23"/>
        <v/>
      </c>
      <c r="I1014" s="120"/>
      <c r="J1014" s="119"/>
      <c r="K1014" s="120"/>
      <c r="L1014" s="122"/>
      <c r="M1014" s="123"/>
      <c r="N1014" s="124"/>
      <c r="O1014" s="119"/>
      <c r="P1014" s="119"/>
      <c r="Q1014" s="119"/>
      <c r="R1014" s="119"/>
      <c r="S1014" s="119"/>
      <c r="T1014" s="119"/>
      <c r="U1014" s="119"/>
      <c r="V1014" s="119"/>
      <c r="W1014" s="119"/>
      <c r="BB1014" s="2" t="e">
        <v>#N/A</v>
      </c>
    </row>
    <row r="1015" spans="1:54" ht="31.4" customHeight="1" x14ac:dyDescent="0.35">
      <c r="A1015" s="118"/>
      <c r="B1015" s="119"/>
      <c r="C1015" s="119"/>
      <c r="D1015" s="120"/>
      <c r="E1015" s="122"/>
      <c r="F1015" s="122"/>
      <c r="G1015" s="122"/>
      <c r="H1015" s="120" t="str">
        <f t="shared" si="23"/>
        <v/>
      </c>
      <c r="I1015" s="120"/>
      <c r="J1015" s="119"/>
      <c r="K1015" s="120"/>
      <c r="L1015" s="122"/>
      <c r="M1015" s="123"/>
      <c r="N1015" s="124"/>
      <c r="O1015" s="119"/>
      <c r="P1015" s="119"/>
      <c r="Q1015" s="119"/>
      <c r="R1015" s="119"/>
      <c r="S1015" s="119"/>
      <c r="T1015" s="119"/>
      <c r="U1015" s="119"/>
      <c r="V1015" s="119"/>
      <c r="W1015" s="119"/>
      <c r="BB1015" s="2" t="e">
        <v>#N/A</v>
      </c>
    </row>
    <row r="1016" spans="1:54" ht="31.4" customHeight="1" x14ac:dyDescent="0.35">
      <c r="A1016" s="118"/>
      <c r="B1016" s="119"/>
      <c r="C1016" s="119"/>
      <c r="D1016" s="120"/>
      <c r="E1016" s="122"/>
      <c r="F1016" s="122"/>
      <c r="G1016" s="122"/>
      <c r="H1016" s="120" t="str">
        <f t="shared" si="23"/>
        <v/>
      </c>
      <c r="I1016" s="120"/>
      <c r="J1016" s="119"/>
      <c r="K1016" s="120"/>
      <c r="L1016" s="122"/>
      <c r="M1016" s="123"/>
      <c r="N1016" s="124"/>
      <c r="O1016" s="119"/>
      <c r="P1016" s="119"/>
      <c r="Q1016" s="119"/>
      <c r="R1016" s="119"/>
      <c r="S1016" s="119"/>
      <c r="T1016" s="119"/>
      <c r="U1016" s="119"/>
      <c r="V1016" s="119"/>
      <c r="W1016" s="119"/>
      <c r="BB1016" s="2" t="e">
        <v>#N/A</v>
      </c>
    </row>
    <row r="1017" spans="1:54" ht="31.4" customHeight="1" x14ac:dyDescent="0.35">
      <c r="A1017" s="118"/>
      <c r="B1017" s="119"/>
      <c r="C1017" s="119"/>
      <c r="D1017" s="120"/>
      <c r="E1017" s="122"/>
      <c r="F1017" s="122"/>
      <c r="G1017" s="122"/>
      <c r="H1017" s="120" t="str">
        <f t="shared" si="23"/>
        <v/>
      </c>
      <c r="I1017" s="120"/>
      <c r="J1017" s="119"/>
      <c r="K1017" s="120"/>
      <c r="L1017" s="122"/>
      <c r="M1017" s="123"/>
      <c r="N1017" s="124"/>
      <c r="O1017" s="119"/>
      <c r="P1017" s="119"/>
      <c r="Q1017" s="119"/>
      <c r="R1017" s="119"/>
      <c r="S1017" s="119"/>
      <c r="T1017" s="119"/>
      <c r="U1017" s="119"/>
      <c r="V1017" s="119"/>
      <c r="W1017" s="119"/>
      <c r="BB1017" s="2" t="e">
        <v>#N/A</v>
      </c>
    </row>
    <row r="1018" spans="1:54" ht="31.4" customHeight="1" x14ac:dyDescent="0.35">
      <c r="A1018" s="118"/>
      <c r="B1018" s="119"/>
      <c r="C1018" s="119"/>
      <c r="D1018" s="120"/>
      <c r="E1018" s="122"/>
      <c r="F1018" s="122"/>
      <c r="G1018" s="122"/>
      <c r="H1018" s="120" t="str">
        <f t="shared" si="23"/>
        <v/>
      </c>
      <c r="I1018" s="120"/>
      <c r="J1018" s="119"/>
      <c r="K1018" s="120"/>
      <c r="L1018" s="122"/>
      <c r="M1018" s="123"/>
      <c r="N1018" s="124"/>
      <c r="O1018" s="119"/>
      <c r="P1018" s="119"/>
      <c r="Q1018" s="119"/>
      <c r="R1018" s="119"/>
      <c r="S1018" s="119"/>
      <c r="T1018" s="119"/>
      <c r="U1018" s="119"/>
      <c r="V1018" s="119"/>
      <c r="W1018" s="119"/>
      <c r="BB1018" s="2" t="e">
        <v>#N/A</v>
      </c>
    </row>
    <row r="1019" spans="1:54" ht="31.4" customHeight="1" x14ac:dyDescent="0.35">
      <c r="A1019" s="118"/>
      <c r="B1019" s="119"/>
      <c r="C1019" s="119"/>
      <c r="D1019" s="120"/>
      <c r="E1019" s="122"/>
      <c r="F1019" s="122"/>
      <c r="G1019" s="122"/>
      <c r="H1019" s="120" t="str">
        <f t="shared" si="23"/>
        <v/>
      </c>
      <c r="I1019" s="120"/>
      <c r="J1019" s="119"/>
      <c r="K1019" s="120"/>
      <c r="L1019" s="122"/>
      <c r="M1019" s="123"/>
      <c r="N1019" s="124"/>
      <c r="O1019" s="119"/>
      <c r="P1019" s="119"/>
      <c r="Q1019" s="119"/>
      <c r="R1019" s="119"/>
      <c r="S1019" s="119"/>
      <c r="T1019" s="119"/>
      <c r="U1019" s="119"/>
      <c r="V1019" s="119"/>
      <c r="W1019" s="119"/>
      <c r="BB1019" s="2" t="e">
        <v>#N/A</v>
      </c>
    </row>
    <row r="1020" spans="1:54" ht="31.4" customHeight="1" x14ac:dyDescent="0.35">
      <c r="A1020" s="118"/>
      <c r="B1020" s="119"/>
      <c r="C1020" s="119"/>
      <c r="D1020" s="120"/>
      <c r="E1020" s="122"/>
      <c r="F1020" s="122"/>
      <c r="G1020" s="122"/>
      <c r="H1020" s="120" t="str">
        <f t="shared" si="23"/>
        <v/>
      </c>
      <c r="I1020" s="120"/>
      <c r="J1020" s="119"/>
      <c r="K1020" s="120"/>
      <c r="L1020" s="122"/>
      <c r="M1020" s="123"/>
      <c r="N1020" s="124"/>
      <c r="O1020" s="119"/>
      <c r="P1020" s="119"/>
      <c r="Q1020" s="119"/>
      <c r="R1020" s="119"/>
      <c r="S1020" s="119"/>
      <c r="T1020" s="119"/>
      <c r="U1020" s="119"/>
      <c r="V1020" s="119"/>
      <c r="W1020" s="119"/>
      <c r="BB1020" s="2" t="e">
        <v>#N/A</v>
      </c>
    </row>
    <row r="1021" spans="1:54" ht="31.4" customHeight="1" x14ac:dyDescent="0.35">
      <c r="A1021" s="118"/>
      <c r="B1021" s="119"/>
      <c r="C1021" s="119"/>
      <c r="D1021" s="120"/>
      <c r="E1021" s="122"/>
      <c r="F1021" s="122"/>
      <c r="G1021" s="122"/>
      <c r="H1021" s="120" t="str">
        <f t="shared" si="23"/>
        <v/>
      </c>
      <c r="I1021" s="120"/>
      <c r="J1021" s="119"/>
      <c r="K1021" s="120"/>
      <c r="L1021" s="122"/>
      <c r="M1021" s="123"/>
      <c r="N1021" s="124"/>
      <c r="O1021" s="119"/>
      <c r="P1021" s="119"/>
      <c r="Q1021" s="119"/>
      <c r="R1021" s="119"/>
      <c r="S1021" s="119"/>
      <c r="T1021" s="119"/>
      <c r="U1021" s="119"/>
      <c r="V1021" s="119"/>
      <c r="W1021" s="119"/>
      <c r="BB1021" s="2" t="e">
        <v>#N/A</v>
      </c>
    </row>
    <row r="1022" spans="1:54" ht="31.4" customHeight="1" x14ac:dyDescent="0.35">
      <c r="A1022" s="118"/>
      <c r="B1022" s="119"/>
      <c r="C1022" s="119"/>
      <c r="D1022" s="120"/>
      <c r="E1022" s="122"/>
      <c r="F1022" s="122"/>
      <c r="G1022" s="122"/>
      <c r="H1022" s="120" t="str">
        <f t="shared" si="23"/>
        <v/>
      </c>
      <c r="I1022" s="120"/>
      <c r="J1022" s="119"/>
      <c r="K1022" s="120"/>
      <c r="L1022" s="122"/>
      <c r="M1022" s="123"/>
      <c r="N1022" s="124"/>
      <c r="O1022" s="119"/>
      <c r="P1022" s="119"/>
      <c r="Q1022" s="119"/>
      <c r="R1022" s="119"/>
      <c r="S1022" s="119"/>
      <c r="T1022" s="119"/>
      <c r="U1022" s="119"/>
      <c r="V1022" s="119"/>
      <c r="W1022" s="119"/>
      <c r="BB1022" s="2" t="e">
        <v>#N/A</v>
      </c>
    </row>
    <row r="1023" spans="1:54" ht="31.4" customHeight="1" x14ac:dyDescent="0.35">
      <c r="A1023" s="118"/>
      <c r="B1023" s="119"/>
      <c r="C1023" s="119"/>
      <c r="D1023" s="120"/>
      <c r="E1023" s="122"/>
      <c r="F1023" s="122"/>
      <c r="G1023" s="122"/>
      <c r="H1023" s="120" t="str">
        <f t="shared" si="23"/>
        <v/>
      </c>
      <c r="I1023" s="120"/>
      <c r="J1023" s="119"/>
      <c r="K1023" s="120"/>
      <c r="L1023" s="122"/>
      <c r="M1023" s="123"/>
      <c r="N1023" s="124"/>
      <c r="O1023" s="119"/>
      <c r="P1023" s="119"/>
      <c r="Q1023" s="119"/>
      <c r="R1023" s="119"/>
      <c r="S1023" s="119"/>
      <c r="T1023" s="119"/>
      <c r="U1023" s="119"/>
      <c r="V1023" s="119"/>
      <c r="W1023" s="119"/>
      <c r="BB1023" s="2" t="e">
        <v>#N/A</v>
      </c>
    </row>
    <row r="1024" spans="1:54" ht="31.4" customHeight="1" x14ac:dyDescent="0.35">
      <c r="A1024" s="118"/>
      <c r="B1024" s="119"/>
      <c r="C1024" s="119"/>
      <c r="D1024" s="120"/>
      <c r="E1024" s="122"/>
      <c r="F1024" s="122"/>
      <c r="G1024" s="122"/>
      <c r="H1024" s="120" t="str">
        <f t="shared" si="23"/>
        <v/>
      </c>
      <c r="I1024" s="120"/>
      <c r="J1024" s="119"/>
      <c r="K1024" s="120"/>
      <c r="L1024" s="122"/>
      <c r="M1024" s="123"/>
      <c r="N1024" s="124"/>
      <c r="O1024" s="119"/>
      <c r="P1024" s="119"/>
      <c r="Q1024" s="119"/>
      <c r="R1024" s="119"/>
      <c r="S1024" s="119"/>
      <c r="T1024" s="119"/>
      <c r="U1024" s="119"/>
      <c r="V1024" s="119"/>
      <c r="W1024" s="119"/>
      <c r="BB1024" s="2" t="e">
        <v>#N/A</v>
      </c>
    </row>
    <row r="1025" spans="1:54" ht="31.4" customHeight="1" x14ac:dyDescent="0.35">
      <c r="A1025" s="118"/>
      <c r="B1025" s="119"/>
      <c r="C1025" s="119"/>
      <c r="D1025" s="120"/>
      <c r="E1025" s="119"/>
      <c r="F1025" s="119"/>
      <c r="G1025" s="122"/>
      <c r="H1025" s="120" t="str">
        <f t="shared" si="23"/>
        <v/>
      </c>
      <c r="I1025" s="119"/>
      <c r="J1025" s="119"/>
      <c r="K1025" s="119"/>
      <c r="L1025" s="122"/>
      <c r="M1025" s="122"/>
      <c r="N1025" s="119"/>
      <c r="O1025" s="119"/>
      <c r="P1025" s="119"/>
      <c r="Q1025" s="119"/>
      <c r="R1025" s="119"/>
      <c r="S1025" s="119"/>
      <c r="T1025" s="119"/>
      <c r="U1025" s="119"/>
      <c r="V1025" s="119"/>
      <c r="W1025" s="119"/>
      <c r="BB1025" s="2" t="e">
        <v>#N/A</v>
      </c>
    </row>
    <row r="1026" spans="1:54" ht="31.4" customHeight="1" x14ac:dyDescent="0.35">
      <c r="A1026" s="118"/>
      <c r="B1026" s="119"/>
      <c r="C1026" s="119"/>
      <c r="D1026" s="120"/>
      <c r="E1026" s="119"/>
      <c r="F1026" s="119"/>
      <c r="G1026" s="122"/>
      <c r="H1026" s="120" t="str">
        <f t="shared" ref="H1026:H1089" si="24">IF(ISBLANK(D1026),"",TEXT(D1026,"mmm"))</f>
        <v/>
      </c>
      <c r="I1026" s="119"/>
      <c r="J1026" s="119"/>
      <c r="K1026" s="119"/>
      <c r="L1026" s="122"/>
      <c r="M1026" s="122"/>
      <c r="N1026" s="119"/>
      <c r="O1026" s="119"/>
      <c r="P1026" s="119"/>
      <c r="Q1026" s="119"/>
      <c r="R1026" s="119"/>
      <c r="S1026" s="119"/>
      <c r="T1026" s="119"/>
      <c r="U1026" s="119"/>
      <c r="V1026" s="119"/>
      <c r="W1026" s="119"/>
      <c r="BB1026" s="2" t="e">
        <v>#N/A</v>
      </c>
    </row>
    <row r="1027" spans="1:54" ht="31.4" customHeight="1" x14ac:dyDescent="0.35">
      <c r="A1027" s="118"/>
      <c r="B1027" s="119"/>
      <c r="C1027" s="119"/>
      <c r="D1027" s="120"/>
      <c r="E1027" s="119"/>
      <c r="F1027" s="119"/>
      <c r="G1027" s="122"/>
      <c r="H1027" s="120" t="str">
        <f t="shared" si="24"/>
        <v/>
      </c>
      <c r="I1027" s="119"/>
      <c r="J1027" s="119"/>
      <c r="K1027" s="119"/>
      <c r="L1027" s="122"/>
      <c r="M1027" s="122"/>
      <c r="N1027" s="119"/>
      <c r="O1027" s="119"/>
      <c r="P1027" s="119"/>
      <c r="Q1027" s="119"/>
      <c r="R1027" s="119"/>
      <c r="S1027" s="119"/>
      <c r="T1027" s="119"/>
      <c r="U1027" s="119"/>
      <c r="V1027" s="119"/>
      <c r="W1027" s="119"/>
      <c r="BB1027" s="2" t="e">
        <v>#N/A</v>
      </c>
    </row>
    <row r="1028" spans="1:54" ht="31.4" customHeight="1" x14ac:dyDescent="0.35">
      <c r="A1028" s="118"/>
      <c r="B1028" s="119"/>
      <c r="C1028" s="119"/>
      <c r="D1028" s="120"/>
      <c r="E1028" s="119"/>
      <c r="F1028" s="119"/>
      <c r="G1028" s="122"/>
      <c r="H1028" s="120" t="str">
        <f t="shared" si="24"/>
        <v/>
      </c>
      <c r="I1028" s="119"/>
      <c r="J1028" s="119"/>
      <c r="K1028" s="119"/>
      <c r="L1028" s="122"/>
      <c r="M1028" s="122"/>
      <c r="N1028" s="119"/>
      <c r="O1028" s="119"/>
      <c r="P1028" s="119"/>
      <c r="Q1028" s="119"/>
      <c r="R1028" s="119"/>
      <c r="S1028" s="119"/>
      <c r="T1028" s="119"/>
      <c r="U1028" s="119"/>
      <c r="V1028" s="119"/>
      <c r="W1028" s="119"/>
      <c r="BB1028" s="2" t="e">
        <v>#N/A</v>
      </c>
    </row>
    <row r="1029" spans="1:54" ht="31.4" customHeight="1" x14ac:dyDescent="0.35">
      <c r="A1029" s="118"/>
      <c r="B1029" s="119"/>
      <c r="C1029" s="119"/>
      <c r="D1029" s="120"/>
      <c r="E1029" s="119"/>
      <c r="F1029" s="119"/>
      <c r="G1029" s="122"/>
      <c r="H1029" s="120" t="str">
        <f t="shared" si="24"/>
        <v/>
      </c>
      <c r="I1029" s="119"/>
      <c r="J1029" s="119"/>
      <c r="K1029" s="119"/>
      <c r="L1029" s="122"/>
      <c r="M1029" s="122"/>
      <c r="N1029" s="119"/>
      <c r="O1029" s="119"/>
      <c r="P1029" s="119"/>
      <c r="Q1029" s="119"/>
      <c r="R1029" s="119"/>
      <c r="S1029" s="119"/>
      <c r="T1029" s="119"/>
      <c r="U1029" s="119"/>
      <c r="V1029" s="119"/>
      <c r="W1029" s="119"/>
      <c r="BB1029" s="2" t="e">
        <v>#N/A</v>
      </c>
    </row>
    <row r="1030" spans="1:54" ht="31.4" customHeight="1" x14ac:dyDescent="0.35">
      <c r="A1030" s="118"/>
      <c r="B1030" s="119"/>
      <c r="C1030" s="119"/>
      <c r="D1030" s="120"/>
      <c r="E1030" s="119"/>
      <c r="F1030" s="119"/>
      <c r="G1030" s="122"/>
      <c r="H1030" s="120" t="str">
        <f t="shared" si="24"/>
        <v/>
      </c>
      <c r="I1030" s="119"/>
      <c r="J1030" s="119"/>
      <c r="K1030" s="119"/>
      <c r="L1030" s="122"/>
      <c r="M1030" s="122"/>
      <c r="N1030" s="119"/>
      <c r="O1030" s="119"/>
      <c r="P1030" s="119"/>
      <c r="Q1030" s="119"/>
      <c r="R1030" s="119"/>
      <c r="S1030" s="119"/>
      <c r="T1030" s="119"/>
      <c r="U1030" s="119"/>
      <c r="V1030" s="119"/>
      <c r="W1030" s="119"/>
      <c r="BB1030" s="2" t="e">
        <v>#N/A</v>
      </c>
    </row>
    <row r="1031" spans="1:54" ht="31.4" customHeight="1" x14ac:dyDescent="0.35">
      <c r="A1031" s="118"/>
      <c r="B1031" s="119"/>
      <c r="C1031" s="119"/>
      <c r="D1031" s="120"/>
      <c r="E1031" s="119"/>
      <c r="F1031" s="119"/>
      <c r="G1031" s="122"/>
      <c r="H1031" s="120" t="str">
        <f t="shared" si="24"/>
        <v/>
      </c>
      <c r="I1031" s="119"/>
      <c r="J1031" s="119"/>
      <c r="K1031" s="119"/>
      <c r="L1031" s="122"/>
      <c r="M1031" s="122"/>
      <c r="N1031" s="119"/>
      <c r="O1031" s="119"/>
      <c r="P1031" s="119"/>
      <c r="Q1031" s="119"/>
      <c r="R1031" s="119"/>
      <c r="S1031" s="119"/>
      <c r="T1031" s="119"/>
      <c r="U1031" s="119"/>
      <c r="V1031" s="119"/>
      <c r="W1031" s="119"/>
      <c r="BB1031" s="2" t="e">
        <v>#N/A</v>
      </c>
    </row>
    <row r="1032" spans="1:54" ht="31.4" customHeight="1" x14ac:dyDescent="0.35">
      <c r="A1032" s="118"/>
      <c r="B1032" s="119"/>
      <c r="C1032" s="119"/>
      <c r="D1032" s="120"/>
      <c r="E1032" s="119"/>
      <c r="F1032" s="119"/>
      <c r="G1032" s="122"/>
      <c r="H1032" s="120" t="str">
        <f t="shared" si="24"/>
        <v/>
      </c>
      <c r="I1032" s="119"/>
      <c r="J1032" s="119"/>
      <c r="K1032" s="119"/>
      <c r="L1032" s="122"/>
      <c r="M1032" s="122"/>
      <c r="N1032" s="119"/>
      <c r="O1032" s="119"/>
      <c r="P1032" s="119"/>
      <c r="Q1032" s="119"/>
      <c r="R1032" s="119"/>
      <c r="S1032" s="119"/>
      <c r="T1032" s="119"/>
      <c r="U1032" s="119"/>
      <c r="V1032" s="119"/>
      <c r="W1032" s="119"/>
      <c r="BB1032" s="2" t="e">
        <v>#N/A</v>
      </c>
    </row>
    <row r="1033" spans="1:54" ht="31.4" customHeight="1" x14ac:dyDescent="0.35">
      <c r="A1033" s="118"/>
      <c r="B1033" s="119"/>
      <c r="C1033" s="119"/>
      <c r="D1033" s="120"/>
      <c r="E1033" s="119"/>
      <c r="F1033" s="119"/>
      <c r="G1033" s="122"/>
      <c r="H1033" s="120" t="str">
        <f t="shared" si="24"/>
        <v/>
      </c>
      <c r="I1033" s="119"/>
      <c r="J1033" s="119"/>
      <c r="K1033" s="119"/>
      <c r="L1033" s="122"/>
      <c r="M1033" s="122"/>
      <c r="N1033" s="119"/>
      <c r="O1033" s="119"/>
      <c r="P1033" s="119"/>
      <c r="Q1033" s="119"/>
      <c r="R1033" s="119"/>
      <c r="S1033" s="119"/>
      <c r="T1033" s="119"/>
      <c r="U1033" s="119"/>
      <c r="V1033" s="119"/>
      <c r="W1033" s="119"/>
      <c r="BB1033" s="2" t="e">
        <v>#N/A</v>
      </c>
    </row>
    <row r="1034" spans="1:54" ht="31.4" customHeight="1" x14ac:dyDescent="0.35">
      <c r="A1034" s="118"/>
      <c r="B1034" s="119"/>
      <c r="C1034" s="119"/>
      <c r="D1034" s="120"/>
      <c r="E1034" s="119"/>
      <c r="F1034" s="119"/>
      <c r="G1034" s="122"/>
      <c r="H1034" s="120" t="str">
        <f t="shared" si="24"/>
        <v/>
      </c>
      <c r="I1034" s="119"/>
      <c r="J1034" s="119"/>
      <c r="K1034" s="119"/>
      <c r="L1034" s="122"/>
      <c r="M1034" s="122"/>
      <c r="N1034" s="119"/>
      <c r="O1034" s="119"/>
      <c r="P1034" s="119"/>
      <c r="Q1034" s="119"/>
      <c r="R1034" s="119"/>
      <c r="S1034" s="119"/>
      <c r="T1034" s="119"/>
      <c r="U1034" s="119"/>
      <c r="V1034" s="119"/>
      <c r="W1034" s="119"/>
      <c r="BB1034" s="2" t="e">
        <v>#N/A</v>
      </c>
    </row>
    <row r="1035" spans="1:54" ht="31.4" customHeight="1" x14ac:dyDescent="0.35">
      <c r="A1035" s="118"/>
      <c r="B1035" s="119"/>
      <c r="C1035" s="119"/>
      <c r="D1035" s="120"/>
      <c r="E1035" s="119"/>
      <c r="F1035" s="119"/>
      <c r="G1035" s="122"/>
      <c r="H1035" s="120" t="str">
        <f t="shared" si="24"/>
        <v/>
      </c>
      <c r="I1035" s="119"/>
      <c r="J1035" s="119"/>
      <c r="K1035" s="119"/>
      <c r="L1035" s="122"/>
      <c r="M1035" s="122"/>
      <c r="N1035" s="119"/>
      <c r="O1035" s="119"/>
      <c r="P1035" s="119"/>
      <c r="Q1035" s="119"/>
      <c r="R1035" s="119"/>
      <c r="S1035" s="119"/>
      <c r="T1035" s="119"/>
      <c r="U1035" s="119"/>
      <c r="V1035" s="119"/>
      <c r="W1035" s="119"/>
      <c r="BB1035" s="2" t="e">
        <v>#N/A</v>
      </c>
    </row>
    <row r="1036" spans="1:54" ht="31.4" customHeight="1" x14ac:dyDescent="0.35">
      <c r="A1036" s="118"/>
      <c r="B1036" s="119"/>
      <c r="C1036" s="119"/>
      <c r="D1036" s="120"/>
      <c r="E1036" s="119"/>
      <c r="F1036" s="119"/>
      <c r="G1036" s="122"/>
      <c r="H1036" s="120" t="str">
        <f t="shared" si="24"/>
        <v/>
      </c>
      <c r="I1036" s="119"/>
      <c r="J1036" s="119"/>
      <c r="K1036" s="119"/>
      <c r="L1036" s="122"/>
      <c r="M1036" s="122"/>
      <c r="N1036" s="119"/>
      <c r="O1036" s="119"/>
      <c r="P1036" s="119"/>
      <c r="Q1036" s="119"/>
      <c r="R1036" s="119"/>
      <c r="S1036" s="119"/>
      <c r="T1036" s="119"/>
      <c r="U1036" s="119"/>
      <c r="V1036" s="119"/>
      <c r="W1036" s="119"/>
      <c r="BB1036" s="2" t="e">
        <v>#N/A</v>
      </c>
    </row>
    <row r="1037" spans="1:54" ht="31.4" customHeight="1" x14ac:dyDescent="0.35">
      <c r="A1037" s="118"/>
      <c r="B1037" s="119"/>
      <c r="C1037" s="119"/>
      <c r="D1037" s="120"/>
      <c r="E1037" s="119"/>
      <c r="F1037" s="119"/>
      <c r="G1037" s="122"/>
      <c r="H1037" s="120" t="str">
        <f t="shared" si="24"/>
        <v/>
      </c>
      <c r="I1037" s="119"/>
      <c r="J1037" s="119"/>
      <c r="K1037" s="119"/>
      <c r="L1037" s="122"/>
      <c r="M1037" s="122"/>
      <c r="N1037" s="119"/>
      <c r="O1037" s="119"/>
      <c r="P1037" s="119"/>
      <c r="Q1037" s="119"/>
      <c r="R1037" s="119"/>
      <c r="S1037" s="119"/>
      <c r="T1037" s="119"/>
      <c r="U1037" s="119"/>
      <c r="V1037" s="119"/>
      <c r="W1037" s="119"/>
      <c r="BB1037" s="2" t="e">
        <v>#N/A</v>
      </c>
    </row>
    <row r="1038" spans="1:54" ht="31.4" customHeight="1" x14ac:dyDescent="0.35">
      <c r="A1038" s="118"/>
      <c r="B1038" s="119"/>
      <c r="C1038" s="119"/>
      <c r="D1038" s="120"/>
      <c r="E1038" s="119"/>
      <c r="F1038" s="119"/>
      <c r="G1038" s="122"/>
      <c r="H1038" s="120" t="str">
        <f t="shared" si="24"/>
        <v/>
      </c>
      <c r="I1038" s="119"/>
      <c r="J1038" s="119"/>
      <c r="K1038" s="119"/>
      <c r="L1038" s="122"/>
      <c r="M1038" s="122"/>
      <c r="N1038" s="119"/>
      <c r="O1038" s="119"/>
      <c r="P1038" s="119"/>
      <c r="Q1038" s="119"/>
      <c r="R1038" s="119"/>
      <c r="S1038" s="119"/>
      <c r="T1038" s="119"/>
      <c r="U1038" s="119"/>
      <c r="V1038" s="119"/>
      <c r="W1038" s="119"/>
      <c r="BB1038" s="2" t="e">
        <v>#N/A</v>
      </c>
    </row>
    <row r="1039" spans="1:54" ht="31.4" customHeight="1" x14ac:dyDescent="0.35">
      <c r="A1039" s="118"/>
      <c r="B1039" s="119"/>
      <c r="C1039" s="119"/>
      <c r="D1039" s="120"/>
      <c r="E1039" s="119"/>
      <c r="F1039" s="119"/>
      <c r="G1039" s="122"/>
      <c r="H1039" s="120" t="str">
        <f t="shared" si="24"/>
        <v/>
      </c>
      <c r="I1039" s="119"/>
      <c r="J1039" s="119"/>
      <c r="K1039" s="119"/>
      <c r="L1039" s="122"/>
      <c r="M1039" s="122"/>
      <c r="N1039" s="119"/>
      <c r="O1039" s="119"/>
      <c r="P1039" s="119"/>
      <c r="Q1039" s="119"/>
      <c r="R1039" s="119"/>
      <c r="S1039" s="119"/>
      <c r="T1039" s="119"/>
      <c r="U1039" s="119"/>
      <c r="V1039" s="119"/>
      <c r="W1039" s="119"/>
      <c r="BB1039" s="2" t="e">
        <v>#N/A</v>
      </c>
    </row>
    <row r="1040" spans="1:54" ht="31.4" customHeight="1" x14ac:dyDescent="0.35">
      <c r="A1040" s="118"/>
      <c r="B1040" s="119"/>
      <c r="C1040" s="119"/>
      <c r="D1040" s="120"/>
      <c r="E1040" s="119"/>
      <c r="F1040" s="119"/>
      <c r="G1040" s="122"/>
      <c r="H1040" s="120" t="str">
        <f t="shared" si="24"/>
        <v/>
      </c>
      <c r="I1040" s="119"/>
      <c r="J1040" s="119"/>
      <c r="K1040" s="119"/>
      <c r="L1040" s="122"/>
      <c r="M1040" s="122"/>
      <c r="N1040" s="119"/>
      <c r="O1040" s="119"/>
      <c r="P1040" s="119"/>
      <c r="Q1040" s="119"/>
      <c r="R1040" s="119"/>
      <c r="S1040" s="119"/>
      <c r="T1040" s="119"/>
      <c r="U1040" s="119"/>
      <c r="V1040" s="119"/>
      <c r="W1040" s="119"/>
      <c r="BB1040" s="2" t="e">
        <v>#N/A</v>
      </c>
    </row>
    <row r="1041" spans="1:54" ht="31.4" customHeight="1" x14ac:dyDescent="0.35">
      <c r="A1041" s="118"/>
      <c r="B1041" s="119"/>
      <c r="C1041" s="119"/>
      <c r="D1041" s="120"/>
      <c r="E1041" s="119"/>
      <c r="F1041" s="119"/>
      <c r="G1041" s="122"/>
      <c r="H1041" s="120" t="str">
        <f t="shared" si="24"/>
        <v/>
      </c>
      <c r="I1041" s="119"/>
      <c r="J1041" s="119"/>
      <c r="K1041" s="119"/>
      <c r="L1041" s="122"/>
      <c r="M1041" s="122"/>
      <c r="N1041" s="119"/>
      <c r="O1041" s="119"/>
      <c r="P1041" s="119"/>
      <c r="Q1041" s="119"/>
      <c r="R1041" s="119"/>
      <c r="S1041" s="119"/>
      <c r="T1041" s="119"/>
      <c r="U1041" s="119"/>
      <c r="V1041" s="119"/>
      <c r="W1041" s="119"/>
      <c r="BB1041" s="2" t="e">
        <v>#N/A</v>
      </c>
    </row>
    <row r="1042" spans="1:54" ht="31.4" customHeight="1" x14ac:dyDescent="0.35">
      <c r="A1042" s="118"/>
      <c r="B1042" s="119"/>
      <c r="C1042" s="119"/>
      <c r="D1042" s="120"/>
      <c r="E1042" s="119"/>
      <c r="F1042" s="119"/>
      <c r="G1042" s="122"/>
      <c r="H1042" s="120" t="str">
        <f t="shared" si="24"/>
        <v/>
      </c>
      <c r="I1042" s="119"/>
      <c r="J1042" s="119"/>
      <c r="K1042" s="119"/>
      <c r="L1042" s="122"/>
      <c r="M1042" s="122"/>
      <c r="N1042" s="119"/>
      <c r="O1042" s="119"/>
      <c r="P1042" s="119"/>
      <c r="Q1042" s="119"/>
      <c r="R1042" s="119"/>
      <c r="S1042" s="119"/>
      <c r="T1042" s="119"/>
      <c r="U1042" s="119"/>
      <c r="V1042" s="119"/>
      <c r="W1042" s="119"/>
      <c r="BB1042" s="2" t="e">
        <v>#N/A</v>
      </c>
    </row>
    <row r="1043" spans="1:54" ht="31.4" customHeight="1" x14ac:dyDescent="0.35">
      <c r="A1043" s="118"/>
      <c r="B1043" s="119"/>
      <c r="C1043" s="119"/>
      <c r="D1043" s="120"/>
      <c r="E1043" s="119"/>
      <c r="F1043" s="119"/>
      <c r="G1043" s="122"/>
      <c r="H1043" s="120" t="str">
        <f t="shared" si="24"/>
        <v/>
      </c>
      <c r="I1043" s="119"/>
      <c r="J1043" s="119"/>
      <c r="K1043" s="119"/>
      <c r="L1043" s="122"/>
      <c r="M1043" s="122"/>
      <c r="N1043" s="119"/>
      <c r="O1043" s="119"/>
      <c r="P1043" s="119"/>
      <c r="Q1043" s="119"/>
      <c r="R1043" s="119"/>
      <c r="S1043" s="119"/>
      <c r="T1043" s="119"/>
      <c r="U1043" s="119"/>
      <c r="V1043" s="119"/>
      <c r="W1043" s="119"/>
      <c r="BB1043" s="2" t="e">
        <v>#N/A</v>
      </c>
    </row>
    <row r="1044" spans="1:54" ht="31.4" customHeight="1" x14ac:dyDescent="0.35">
      <c r="A1044" s="118"/>
      <c r="B1044" s="119"/>
      <c r="C1044" s="119"/>
      <c r="D1044" s="120"/>
      <c r="E1044" s="119"/>
      <c r="F1044" s="119"/>
      <c r="G1044" s="122"/>
      <c r="H1044" s="120" t="str">
        <f t="shared" si="24"/>
        <v/>
      </c>
      <c r="I1044" s="119"/>
      <c r="J1044" s="119"/>
      <c r="K1044" s="119"/>
      <c r="L1044" s="122"/>
      <c r="M1044" s="122"/>
      <c r="N1044" s="119"/>
      <c r="O1044" s="119"/>
      <c r="P1044" s="119"/>
      <c r="Q1044" s="119"/>
      <c r="R1044" s="119"/>
      <c r="S1044" s="119"/>
      <c r="T1044" s="119"/>
      <c r="U1044" s="119"/>
      <c r="V1044" s="119"/>
      <c r="W1044" s="119"/>
      <c r="BB1044" s="2" t="e">
        <v>#N/A</v>
      </c>
    </row>
    <row r="1045" spans="1:54" ht="31.4" customHeight="1" x14ac:dyDescent="0.35">
      <c r="A1045" s="118"/>
      <c r="B1045" s="119"/>
      <c r="C1045" s="119"/>
      <c r="D1045" s="120"/>
      <c r="E1045" s="119"/>
      <c r="F1045" s="119"/>
      <c r="G1045" s="122"/>
      <c r="H1045" s="120" t="str">
        <f t="shared" si="24"/>
        <v/>
      </c>
      <c r="I1045" s="119"/>
      <c r="J1045" s="119"/>
      <c r="K1045" s="119"/>
      <c r="L1045" s="122"/>
      <c r="M1045" s="122"/>
      <c r="N1045" s="119"/>
      <c r="O1045" s="119"/>
      <c r="P1045" s="119"/>
      <c r="Q1045" s="119"/>
      <c r="R1045" s="119"/>
      <c r="S1045" s="119"/>
      <c r="T1045" s="119"/>
      <c r="U1045" s="119"/>
      <c r="V1045" s="119"/>
      <c r="W1045" s="119"/>
      <c r="BB1045" s="2" t="e">
        <v>#N/A</v>
      </c>
    </row>
    <row r="1046" spans="1:54" ht="31.4" customHeight="1" x14ac:dyDescent="0.35">
      <c r="A1046" s="118"/>
      <c r="B1046" s="119"/>
      <c r="C1046" s="119"/>
      <c r="D1046" s="120"/>
      <c r="E1046" s="119"/>
      <c r="F1046" s="119"/>
      <c r="G1046" s="122"/>
      <c r="H1046" s="120" t="str">
        <f t="shared" si="24"/>
        <v/>
      </c>
      <c r="I1046" s="119"/>
      <c r="J1046" s="119"/>
      <c r="K1046" s="119"/>
      <c r="L1046" s="122"/>
      <c r="M1046" s="122"/>
      <c r="N1046" s="119"/>
      <c r="O1046" s="119"/>
      <c r="P1046" s="119"/>
      <c r="Q1046" s="119"/>
      <c r="R1046" s="119"/>
      <c r="S1046" s="119"/>
      <c r="T1046" s="119"/>
      <c r="U1046" s="119"/>
      <c r="V1046" s="119"/>
      <c r="W1046" s="119"/>
      <c r="BB1046" s="2" t="e">
        <v>#N/A</v>
      </c>
    </row>
    <row r="1047" spans="1:54" ht="31.4" customHeight="1" x14ac:dyDescent="0.35">
      <c r="A1047" s="118"/>
      <c r="B1047" s="119"/>
      <c r="C1047" s="119"/>
      <c r="D1047" s="120"/>
      <c r="E1047" s="119"/>
      <c r="F1047" s="119"/>
      <c r="G1047" s="122"/>
      <c r="H1047" s="120" t="str">
        <f t="shared" si="24"/>
        <v/>
      </c>
      <c r="I1047" s="119"/>
      <c r="J1047" s="119"/>
      <c r="K1047" s="119"/>
      <c r="L1047" s="122"/>
      <c r="M1047" s="122"/>
      <c r="N1047" s="119"/>
      <c r="O1047" s="119"/>
      <c r="P1047" s="119"/>
      <c r="Q1047" s="119"/>
      <c r="R1047" s="119"/>
      <c r="S1047" s="119"/>
      <c r="T1047" s="119"/>
      <c r="U1047" s="119"/>
      <c r="V1047" s="119"/>
      <c r="W1047" s="119"/>
      <c r="BB1047" s="2" t="e">
        <v>#N/A</v>
      </c>
    </row>
    <row r="1048" spans="1:54" ht="31.4" customHeight="1" x14ac:dyDescent="0.35">
      <c r="A1048" s="118"/>
      <c r="B1048" s="119"/>
      <c r="C1048" s="119"/>
      <c r="D1048" s="120"/>
      <c r="E1048" s="119"/>
      <c r="F1048" s="119"/>
      <c r="G1048" s="122"/>
      <c r="H1048" s="120" t="str">
        <f t="shared" si="24"/>
        <v/>
      </c>
      <c r="I1048" s="119"/>
      <c r="J1048" s="119"/>
      <c r="K1048" s="119"/>
      <c r="L1048" s="122"/>
      <c r="M1048" s="122"/>
      <c r="N1048" s="119"/>
      <c r="O1048" s="119"/>
      <c r="P1048" s="119"/>
      <c r="Q1048" s="119"/>
      <c r="R1048" s="119"/>
      <c r="S1048" s="119"/>
      <c r="T1048" s="119"/>
      <c r="U1048" s="119"/>
      <c r="V1048" s="119"/>
      <c r="W1048" s="119"/>
      <c r="BB1048" s="2" t="e">
        <v>#N/A</v>
      </c>
    </row>
    <row r="1049" spans="1:54" ht="31.4" customHeight="1" x14ac:dyDescent="0.35">
      <c r="A1049" s="118"/>
      <c r="B1049" s="119"/>
      <c r="C1049" s="119"/>
      <c r="D1049" s="120"/>
      <c r="E1049" s="119"/>
      <c r="F1049" s="119"/>
      <c r="G1049" s="122"/>
      <c r="H1049" s="120" t="str">
        <f t="shared" si="24"/>
        <v/>
      </c>
      <c r="I1049" s="119"/>
      <c r="J1049" s="119"/>
      <c r="K1049" s="119"/>
      <c r="L1049" s="122"/>
      <c r="M1049" s="122"/>
      <c r="N1049" s="119"/>
      <c r="O1049" s="119"/>
      <c r="P1049" s="119"/>
      <c r="Q1049" s="119"/>
      <c r="R1049" s="119"/>
      <c r="S1049" s="119"/>
      <c r="T1049" s="119"/>
      <c r="U1049" s="119"/>
      <c r="V1049" s="119"/>
      <c r="W1049" s="119"/>
      <c r="BB1049" s="2" t="e">
        <v>#N/A</v>
      </c>
    </row>
    <row r="1050" spans="1:54" ht="31.4" customHeight="1" x14ac:dyDescent="0.35">
      <c r="A1050" s="118"/>
      <c r="B1050" s="119"/>
      <c r="C1050" s="119"/>
      <c r="D1050" s="120"/>
      <c r="E1050" s="119"/>
      <c r="F1050" s="119"/>
      <c r="G1050" s="122"/>
      <c r="H1050" s="120" t="str">
        <f t="shared" si="24"/>
        <v/>
      </c>
      <c r="I1050" s="119"/>
      <c r="J1050" s="119"/>
      <c r="K1050" s="119"/>
      <c r="L1050" s="122"/>
      <c r="M1050" s="122"/>
      <c r="N1050" s="119"/>
      <c r="O1050" s="119"/>
      <c r="P1050" s="119"/>
      <c r="Q1050" s="119"/>
      <c r="R1050" s="119"/>
      <c r="S1050" s="119"/>
      <c r="T1050" s="119"/>
      <c r="U1050" s="119"/>
      <c r="V1050" s="119"/>
      <c r="W1050" s="119"/>
      <c r="BB1050" s="2" t="e">
        <v>#N/A</v>
      </c>
    </row>
    <row r="1051" spans="1:54" ht="31.4" customHeight="1" x14ac:dyDescent="0.35">
      <c r="A1051" s="118"/>
      <c r="B1051" s="119"/>
      <c r="C1051" s="119"/>
      <c r="D1051" s="120"/>
      <c r="E1051" s="119"/>
      <c r="F1051" s="119"/>
      <c r="G1051" s="122"/>
      <c r="H1051" s="120" t="str">
        <f t="shared" si="24"/>
        <v/>
      </c>
      <c r="I1051" s="119"/>
      <c r="J1051" s="119"/>
      <c r="K1051" s="119"/>
      <c r="L1051" s="122"/>
      <c r="M1051" s="122"/>
      <c r="N1051" s="119"/>
      <c r="O1051" s="119"/>
      <c r="P1051" s="119"/>
      <c r="Q1051" s="119"/>
      <c r="R1051" s="119"/>
      <c r="S1051" s="119"/>
      <c r="T1051" s="119"/>
      <c r="U1051" s="119"/>
      <c r="V1051" s="119"/>
      <c r="W1051" s="119"/>
      <c r="BB1051" s="2" t="e">
        <v>#N/A</v>
      </c>
    </row>
    <row r="1052" spans="1:54" ht="31.4" customHeight="1" x14ac:dyDescent="0.35">
      <c r="A1052" s="118"/>
      <c r="B1052" s="119"/>
      <c r="C1052" s="119"/>
      <c r="D1052" s="120"/>
      <c r="E1052" s="119"/>
      <c r="F1052" s="119"/>
      <c r="G1052" s="122"/>
      <c r="H1052" s="120" t="str">
        <f t="shared" si="24"/>
        <v/>
      </c>
      <c r="I1052" s="119"/>
      <c r="J1052" s="119"/>
      <c r="K1052" s="119"/>
      <c r="L1052" s="122"/>
      <c r="M1052" s="122"/>
      <c r="N1052" s="119"/>
      <c r="O1052" s="119"/>
      <c r="P1052" s="119"/>
      <c r="Q1052" s="119"/>
      <c r="R1052" s="119"/>
      <c r="S1052" s="119"/>
      <c r="T1052" s="119"/>
      <c r="U1052" s="119"/>
      <c r="V1052" s="119"/>
      <c r="W1052" s="119"/>
      <c r="BB1052" s="2" t="e">
        <v>#N/A</v>
      </c>
    </row>
    <row r="1053" spans="1:54" ht="31.4" customHeight="1" x14ac:dyDescent="0.35">
      <c r="A1053" s="118"/>
      <c r="B1053" s="119"/>
      <c r="C1053" s="119"/>
      <c r="D1053" s="120"/>
      <c r="E1053" s="119"/>
      <c r="F1053" s="119"/>
      <c r="G1053" s="122"/>
      <c r="H1053" s="120" t="str">
        <f t="shared" si="24"/>
        <v/>
      </c>
      <c r="I1053" s="119"/>
      <c r="J1053" s="119"/>
      <c r="K1053" s="119"/>
      <c r="L1053" s="122"/>
      <c r="M1053" s="122"/>
      <c r="N1053" s="119"/>
      <c r="O1053" s="119"/>
      <c r="P1053" s="119"/>
      <c r="Q1053" s="119"/>
      <c r="R1053" s="119"/>
      <c r="S1053" s="119"/>
      <c r="T1053" s="119"/>
      <c r="U1053" s="119"/>
      <c r="V1053" s="119"/>
      <c r="W1053" s="119"/>
      <c r="BB1053" s="2" t="e">
        <v>#N/A</v>
      </c>
    </row>
    <row r="1054" spans="1:54" ht="31.4" customHeight="1" x14ac:dyDescent="0.35">
      <c r="A1054" s="118"/>
      <c r="B1054" s="119"/>
      <c r="C1054" s="119"/>
      <c r="D1054" s="120"/>
      <c r="E1054" s="119"/>
      <c r="F1054" s="119"/>
      <c r="G1054" s="122"/>
      <c r="H1054" s="120" t="str">
        <f t="shared" si="24"/>
        <v/>
      </c>
      <c r="I1054" s="119"/>
      <c r="J1054" s="119"/>
      <c r="K1054" s="119"/>
      <c r="L1054" s="122"/>
      <c r="M1054" s="122"/>
      <c r="N1054" s="119"/>
      <c r="O1054" s="119"/>
      <c r="P1054" s="119"/>
      <c r="Q1054" s="119"/>
      <c r="R1054" s="119"/>
      <c r="S1054" s="119"/>
      <c r="T1054" s="119"/>
      <c r="U1054" s="119"/>
      <c r="V1054" s="119"/>
      <c r="W1054" s="119"/>
      <c r="BB1054" s="2" t="e">
        <v>#N/A</v>
      </c>
    </row>
    <row r="1055" spans="1:54" ht="31.4" customHeight="1" x14ac:dyDescent="0.35">
      <c r="A1055" s="118"/>
      <c r="B1055" s="119"/>
      <c r="C1055" s="119"/>
      <c r="D1055" s="120"/>
      <c r="E1055" s="119"/>
      <c r="F1055" s="119"/>
      <c r="G1055" s="122"/>
      <c r="H1055" s="120" t="str">
        <f t="shared" si="24"/>
        <v/>
      </c>
      <c r="I1055" s="119"/>
      <c r="J1055" s="119"/>
      <c r="K1055" s="119"/>
      <c r="L1055" s="122"/>
      <c r="M1055" s="122"/>
      <c r="N1055" s="119"/>
      <c r="O1055" s="119"/>
      <c r="P1055" s="119"/>
      <c r="Q1055" s="119"/>
      <c r="R1055" s="119"/>
      <c r="S1055" s="119"/>
      <c r="T1055" s="119"/>
      <c r="U1055" s="119"/>
      <c r="V1055" s="119"/>
      <c r="W1055" s="119"/>
      <c r="BB1055" s="2" t="e">
        <v>#N/A</v>
      </c>
    </row>
    <row r="1056" spans="1:54" ht="31.4" customHeight="1" x14ac:dyDescent="0.35">
      <c r="A1056" s="118"/>
      <c r="B1056" s="119"/>
      <c r="C1056" s="119"/>
      <c r="D1056" s="120"/>
      <c r="E1056" s="119"/>
      <c r="F1056" s="119"/>
      <c r="G1056" s="122"/>
      <c r="H1056" s="120" t="str">
        <f t="shared" si="24"/>
        <v/>
      </c>
      <c r="I1056" s="119"/>
      <c r="J1056" s="119"/>
      <c r="K1056" s="119"/>
      <c r="L1056" s="122"/>
      <c r="M1056" s="122"/>
      <c r="N1056" s="119"/>
      <c r="O1056" s="119"/>
      <c r="P1056" s="119"/>
      <c r="Q1056" s="119"/>
      <c r="R1056" s="119"/>
      <c r="S1056" s="119"/>
      <c r="T1056" s="119"/>
      <c r="U1056" s="119"/>
      <c r="V1056" s="119"/>
      <c r="W1056" s="119"/>
      <c r="BB1056" s="2" t="e">
        <v>#N/A</v>
      </c>
    </row>
    <row r="1057" spans="1:54" ht="31.4" customHeight="1" x14ac:dyDescent="0.35">
      <c r="A1057" s="118"/>
      <c r="B1057" s="119"/>
      <c r="C1057" s="119"/>
      <c r="D1057" s="120"/>
      <c r="E1057" s="119"/>
      <c r="F1057" s="119"/>
      <c r="G1057" s="122"/>
      <c r="H1057" s="120" t="str">
        <f t="shared" si="24"/>
        <v/>
      </c>
      <c r="I1057" s="119"/>
      <c r="J1057" s="119"/>
      <c r="K1057" s="119"/>
      <c r="L1057" s="122"/>
      <c r="M1057" s="122"/>
      <c r="N1057" s="119"/>
      <c r="O1057" s="119"/>
      <c r="P1057" s="119"/>
      <c r="Q1057" s="119"/>
      <c r="R1057" s="119"/>
      <c r="S1057" s="119"/>
      <c r="T1057" s="119"/>
      <c r="U1057" s="119"/>
      <c r="V1057" s="119"/>
      <c r="W1057" s="119"/>
      <c r="BB1057" s="2" t="e">
        <v>#N/A</v>
      </c>
    </row>
    <row r="1058" spans="1:54" ht="31.4" customHeight="1" x14ac:dyDescent="0.35">
      <c r="A1058" s="118"/>
      <c r="B1058" s="119"/>
      <c r="C1058" s="119"/>
      <c r="D1058" s="120"/>
      <c r="E1058" s="119"/>
      <c r="F1058" s="119"/>
      <c r="G1058" s="122"/>
      <c r="H1058" s="120" t="str">
        <f t="shared" si="24"/>
        <v/>
      </c>
      <c r="I1058" s="119"/>
      <c r="J1058" s="119"/>
      <c r="K1058" s="119"/>
      <c r="L1058" s="122"/>
      <c r="M1058" s="122"/>
      <c r="N1058" s="119"/>
      <c r="O1058" s="119"/>
      <c r="P1058" s="119"/>
      <c r="Q1058" s="119"/>
      <c r="R1058" s="119"/>
      <c r="S1058" s="119"/>
      <c r="T1058" s="119"/>
      <c r="U1058" s="119"/>
      <c r="V1058" s="119"/>
      <c r="W1058" s="119"/>
      <c r="BB1058" s="2" t="e">
        <v>#N/A</v>
      </c>
    </row>
    <row r="1059" spans="1:54" ht="31.4" customHeight="1" x14ac:dyDescent="0.35">
      <c r="A1059" s="118"/>
      <c r="B1059" s="119"/>
      <c r="C1059" s="119"/>
      <c r="D1059" s="120"/>
      <c r="E1059" s="119"/>
      <c r="F1059" s="119"/>
      <c r="G1059" s="122"/>
      <c r="H1059" s="120" t="str">
        <f t="shared" si="24"/>
        <v/>
      </c>
      <c r="I1059" s="119"/>
      <c r="J1059" s="119"/>
      <c r="K1059" s="119"/>
      <c r="L1059" s="122"/>
      <c r="M1059" s="122"/>
      <c r="N1059" s="119"/>
      <c r="O1059" s="119"/>
      <c r="P1059" s="119"/>
      <c r="Q1059" s="119"/>
      <c r="R1059" s="119"/>
      <c r="S1059" s="119"/>
      <c r="T1059" s="119"/>
      <c r="U1059" s="119"/>
      <c r="V1059" s="119"/>
      <c r="W1059" s="119"/>
      <c r="BB1059" s="2" t="e">
        <v>#N/A</v>
      </c>
    </row>
    <row r="1060" spans="1:54" ht="31.4" customHeight="1" x14ac:dyDescent="0.35">
      <c r="A1060" s="118"/>
      <c r="B1060" s="119"/>
      <c r="C1060" s="119"/>
      <c r="D1060" s="120"/>
      <c r="E1060" s="119"/>
      <c r="F1060" s="119"/>
      <c r="G1060" s="122"/>
      <c r="H1060" s="120" t="str">
        <f t="shared" si="24"/>
        <v/>
      </c>
      <c r="I1060" s="119"/>
      <c r="J1060" s="119"/>
      <c r="K1060" s="119"/>
      <c r="L1060" s="122"/>
      <c r="M1060" s="122"/>
      <c r="N1060" s="119"/>
      <c r="O1060" s="119"/>
      <c r="P1060" s="119"/>
      <c r="Q1060" s="119"/>
      <c r="R1060" s="119"/>
      <c r="S1060" s="119"/>
      <c r="T1060" s="119"/>
      <c r="U1060" s="119"/>
      <c r="V1060" s="119"/>
      <c r="W1060" s="119"/>
      <c r="BB1060" s="2" t="e">
        <v>#N/A</v>
      </c>
    </row>
    <row r="1061" spans="1:54" ht="31.4" customHeight="1" x14ac:dyDescent="0.35">
      <c r="A1061" s="118"/>
      <c r="B1061" s="119"/>
      <c r="C1061" s="119"/>
      <c r="D1061" s="120"/>
      <c r="E1061" s="119"/>
      <c r="F1061" s="119"/>
      <c r="G1061" s="122"/>
      <c r="H1061" s="120" t="str">
        <f t="shared" si="24"/>
        <v/>
      </c>
      <c r="I1061" s="119"/>
      <c r="J1061" s="119"/>
      <c r="K1061" s="119"/>
      <c r="L1061" s="122"/>
      <c r="M1061" s="122"/>
      <c r="N1061" s="119"/>
      <c r="O1061" s="119"/>
      <c r="P1061" s="119"/>
      <c r="Q1061" s="119"/>
      <c r="R1061" s="119"/>
      <c r="S1061" s="119"/>
      <c r="T1061" s="119"/>
      <c r="U1061" s="119"/>
      <c r="V1061" s="119"/>
      <c r="W1061" s="119"/>
      <c r="BB1061" s="2" t="e">
        <v>#N/A</v>
      </c>
    </row>
    <row r="1062" spans="1:54" ht="31.4" customHeight="1" x14ac:dyDescent="0.35">
      <c r="A1062" s="118"/>
      <c r="B1062" s="119"/>
      <c r="C1062" s="119"/>
      <c r="D1062" s="120"/>
      <c r="E1062" s="119"/>
      <c r="F1062" s="119"/>
      <c r="G1062" s="122"/>
      <c r="H1062" s="120" t="str">
        <f t="shared" si="24"/>
        <v/>
      </c>
      <c r="I1062" s="119"/>
      <c r="J1062" s="119"/>
      <c r="K1062" s="119"/>
      <c r="L1062" s="122"/>
      <c r="M1062" s="122"/>
      <c r="N1062" s="119"/>
      <c r="O1062" s="119"/>
      <c r="P1062" s="119"/>
      <c r="Q1062" s="119"/>
      <c r="R1062" s="119"/>
      <c r="S1062" s="119"/>
      <c r="T1062" s="119"/>
      <c r="U1062" s="119"/>
      <c r="V1062" s="119"/>
      <c r="W1062" s="119"/>
      <c r="BB1062" s="2" t="e">
        <v>#N/A</v>
      </c>
    </row>
    <row r="1063" spans="1:54" ht="31.4" customHeight="1" x14ac:dyDescent="0.35">
      <c r="A1063" s="118"/>
      <c r="B1063" s="119"/>
      <c r="C1063" s="119"/>
      <c r="D1063" s="120"/>
      <c r="E1063" s="119"/>
      <c r="F1063" s="119"/>
      <c r="G1063" s="122"/>
      <c r="H1063" s="120" t="str">
        <f t="shared" si="24"/>
        <v/>
      </c>
      <c r="I1063" s="119"/>
      <c r="J1063" s="119"/>
      <c r="K1063" s="119"/>
      <c r="L1063" s="122"/>
      <c r="M1063" s="122"/>
      <c r="N1063" s="119"/>
      <c r="O1063" s="119"/>
      <c r="P1063" s="119"/>
      <c r="Q1063" s="119"/>
      <c r="R1063" s="119"/>
      <c r="S1063" s="119"/>
      <c r="T1063" s="119"/>
      <c r="U1063" s="119"/>
      <c r="V1063" s="119"/>
      <c r="W1063" s="119"/>
      <c r="BB1063" s="2" t="e">
        <v>#N/A</v>
      </c>
    </row>
    <row r="1064" spans="1:54" ht="31.4" customHeight="1" x14ac:dyDescent="0.35">
      <c r="A1064" s="118"/>
      <c r="B1064" s="119"/>
      <c r="C1064" s="119"/>
      <c r="D1064" s="120"/>
      <c r="E1064" s="119"/>
      <c r="F1064" s="119"/>
      <c r="G1064" s="122"/>
      <c r="H1064" s="120" t="str">
        <f t="shared" si="24"/>
        <v/>
      </c>
      <c r="I1064" s="119"/>
      <c r="J1064" s="119"/>
      <c r="K1064" s="119"/>
      <c r="L1064" s="122"/>
      <c r="M1064" s="122"/>
      <c r="N1064" s="119"/>
      <c r="O1064" s="119"/>
      <c r="P1064" s="119"/>
      <c r="Q1064" s="119"/>
      <c r="R1064" s="119"/>
      <c r="S1064" s="119"/>
      <c r="T1064" s="119"/>
      <c r="U1064" s="119"/>
      <c r="V1064" s="119"/>
      <c r="W1064" s="119"/>
      <c r="BB1064" s="2" t="e">
        <v>#N/A</v>
      </c>
    </row>
    <row r="1065" spans="1:54" ht="31.4" customHeight="1" x14ac:dyDescent="0.35">
      <c r="A1065" s="118"/>
      <c r="B1065" s="119"/>
      <c r="C1065" s="119"/>
      <c r="D1065" s="120"/>
      <c r="E1065" s="119"/>
      <c r="F1065" s="119"/>
      <c r="G1065" s="122"/>
      <c r="H1065" s="120" t="str">
        <f t="shared" si="24"/>
        <v/>
      </c>
      <c r="I1065" s="119"/>
      <c r="J1065" s="119"/>
      <c r="K1065" s="119"/>
      <c r="L1065" s="122"/>
      <c r="M1065" s="122"/>
      <c r="N1065" s="119"/>
      <c r="O1065" s="119"/>
      <c r="P1065" s="119"/>
      <c r="Q1065" s="119"/>
      <c r="R1065" s="119"/>
      <c r="S1065" s="119"/>
      <c r="T1065" s="119"/>
      <c r="U1065" s="119"/>
      <c r="V1065" s="119"/>
      <c r="W1065" s="119"/>
      <c r="BB1065" s="2" t="e">
        <v>#N/A</v>
      </c>
    </row>
    <row r="1066" spans="1:54" ht="31.4" customHeight="1" x14ac:dyDescent="0.35">
      <c r="A1066" s="118"/>
      <c r="B1066" s="119"/>
      <c r="C1066" s="119"/>
      <c r="D1066" s="120"/>
      <c r="E1066" s="119"/>
      <c r="F1066" s="119"/>
      <c r="G1066" s="122"/>
      <c r="H1066" s="120" t="str">
        <f t="shared" si="24"/>
        <v/>
      </c>
      <c r="I1066" s="119"/>
      <c r="J1066" s="119"/>
      <c r="K1066" s="119"/>
      <c r="L1066" s="122"/>
      <c r="M1066" s="122"/>
      <c r="N1066" s="119"/>
      <c r="O1066" s="119"/>
      <c r="P1066" s="119"/>
      <c r="Q1066" s="119"/>
      <c r="R1066" s="119"/>
      <c r="S1066" s="119"/>
      <c r="T1066" s="119"/>
      <c r="U1066" s="119"/>
      <c r="V1066" s="119"/>
      <c r="W1066" s="119"/>
      <c r="BB1066" s="2" t="e">
        <v>#N/A</v>
      </c>
    </row>
    <row r="1067" spans="1:54" ht="31.4" customHeight="1" x14ac:dyDescent="0.35">
      <c r="A1067" s="118"/>
      <c r="B1067" s="119"/>
      <c r="C1067" s="119"/>
      <c r="D1067" s="120"/>
      <c r="E1067" s="119"/>
      <c r="F1067" s="119"/>
      <c r="G1067" s="122"/>
      <c r="H1067" s="120" t="str">
        <f t="shared" si="24"/>
        <v/>
      </c>
      <c r="I1067" s="119"/>
      <c r="J1067" s="119"/>
      <c r="K1067" s="119"/>
      <c r="L1067" s="122"/>
      <c r="M1067" s="122"/>
      <c r="N1067" s="119"/>
      <c r="O1067" s="119"/>
      <c r="P1067" s="119"/>
      <c r="Q1067" s="119"/>
      <c r="R1067" s="119"/>
      <c r="S1067" s="119"/>
      <c r="T1067" s="119"/>
      <c r="U1067" s="119"/>
      <c r="V1067" s="119"/>
      <c r="W1067" s="119"/>
      <c r="BB1067" s="2" t="e">
        <v>#N/A</v>
      </c>
    </row>
    <row r="1068" spans="1:54" ht="31.4" customHeight="1" x14ac:dyDescent="0.35">
      <c r="A1068" s="118"/>
      <c r="B1068" s="119"/>
      <c r="C1068" s="119"/>
      <c r="D1068" s="120"/>
      <c r="E1068" s="119"/>
      <c r="F1068" s="119"/>
      <c r="G1068" s="122"/>
      <c r="H1068" s="120" t="str">
        <f t="shared" si="24"/>
        <v/>
      </c>
      <c r="I1068" s="119"/>
      <c r="J1068" s="119"/>
      <c r="K1068" s="119"/>
      <c r="L1068" s="122"/>
      <c r="M1068" s="122"/>
      <c r="N1068" s="119"/>
      <c r="O1068" s="119"/>
      <c r="P1068" s="119"/>
      <c r="Q1068" s="119"/>
      <c r="R1068" s="119"/>
      <c r="S1068" s="119"/>
      <c r="T1068" s="119"/>
      <c r="U1068" s="119"/>
      <c r="V1068" s="119"/>
      <c r="W1068" s="119"/>
      <c r="BB1068" s="2" t="e">
        <v>#N/A</v>
      </c>
    </row>
    <row r="1069" spans="1:54" ht="31.4" customHeight="1" x14ac:dyDescent="0.35">
      <c r="A1069" s="118"/>
      <c r="B1069" s="119"/>
      <c r="C1069" s="119"/>
      <c r="D1069" s="120"/>
      <c r="E1069" s="119"/>
      <c r="F1069" s="119"/>
      <c r="G1069" s="122"/>
      <c r="H1069" s="120" t="str">
        <f t="shared" si="24"/>
        <v/>
      </c>
      <c r="I1069" s="119"/>
      <c r="J1069" s="119"/>
      <c r="K1069" s="119"/>
      <c r="L1069" s="122"/>
      <c r="M1069" s="122"/>
      <c r="N1069" s="119"/>
      <c r="O1069" s="119"/>
      <c r="P1069" s="119"/>
      <c r="Q1069" s="119"/>
      <c r="R1069" s="119"/>
      <c r="S1069" s="119"/>
      <c r="T1069" s="119"/>
      <c r="U1069" s="119"/>
      <c r="V1069" s="119"/>
      <c r="W1069" s="119"/>
      <c r="BB1069" s="2" t="e">
        <v>#N/A</v>
      </c>
    </row>
    <row r="1070" spans="1:54" ht="31.4" customHeight="1" x14ac:dyDescent="0.35">
      <c r="A1070" s="118"/>
      <c r="B1070" s="119"/>
      <c r="C1070" s="119"/>
      <c r="D1070" s="120"/>
      <c r="E1070" s="119"/>
      <c r="F1070" s="119"/>
      <c r="G1070" s="122"/>
      <c r="H1070" s="120" t="str">
        <f t="shared" si="24"/>
        <v/>
      </c>
      <c r="I1070" s="119"/>
      <c r="J1070" s="119"/>
      <c r="K1070" s="119"/>
      <c r="L1070" s="122"/>
      <c r="M1070" s="122"/>
      <c r="N1070" s="119"/>
      <c r="O1070" s="119"/>
      <c r="P1070" s="119"/>
      <c r="Q1070" s="119"/>
      <c r="R1070" s="119"/>
      <c r="S1070" s="119"/>
      <c r="T1070" s="119"/>
      <c r="U1070" s="119"/>
      <c r="V1070" s="119"/>
      <c r="W1070" s="119"/>
      <c r="BB1070" s="2" t="e">
        <v>#N/A</v>
      </c>
    </row>
    <row r="1071" spans="1:54" ht="31.4" customHeight="1" x14ac:dyDescent="0.35">
      <c r="A1071" s="118"/>
      <c r="B1071" s="119"/>
      <c r="C1071" s="119"/>
      <c r="D1071" s="120"/>
      <c r="E1071" s="119"/>
      <c r="F1071" s="119"/>
      <c r="G1071" s="122"/>
      <c r="H1071" s="120" t="str">
        <f t="shared" si="24"/>
        <v/>
      </c>
      <c r="I1071" s="119"/>
      <c r="J1071" s="119"/>
      <c r="K1071" s="119"/>
      <c r="L1071" s="122"/>
      <c r="M1071" s="122"/>
      <c r="N1071" s="119"/>
      <c r="O1071" s="119"/>
      <c r="P1071" s="119"/>
      <c r="Q1071" s="119"/>
      <c r="R1071" s="119"/>
      <c r="S1071" s="119"/>
      <c r="T1071" s="119"/>
      <c r="U1071" s="119"/>
      <c r="V1071" s="119"/>
      <c r="W1071" s="119"/>
      <c r="BB1071" s="2" t="e">
        <v>#N/A</v>
      </c>
    </row>
    <row r="1072" spans="1:54" ht="31.4" customHeight="1" x14ac:dyDescent="0.35">
      <c r="A1072" s="118"/>
      <c r="B1072" s="119"/>
      <c r="C1072" s="119"/>
      <c r="D1072" s="120"/>
      <c r="E1072" s="119"/>
      <c r="F1072" s="119"/>
      <c r="G1072" s="122"/>
      <c r="H1072" s="120" t="str">
        <f t="shared" si="24"/>
        <v/>
      </c>
      <c r="I1072" s="119"/>
      <c r="J1072" s="119"/>
      <c r="K1072" s="119"/>
      <c r="L1072" s="122"/>
      <c r="M1072" s="122"/>
      <c r="N1072" s="119"/>
      <c r="O1072" s="119"/>
      <c r="P1072" s="119"/>
      <c r="Q1072" s="119"/>
      <c r="R1072" s="119"/>
      <c r="S1072" s="119"/>
      <c r="T1072" s="119"/>
      <c r="U1072" s="119"/>
      <c r="V1072" s="119"/>
      <c r="W1072" s="119"/>
      <c r="BB1072" s="2" t="e">
        <v>#N/A</v>
      </c>
    </row>
    <row r="1073" spans="1:54" ht="31.4" customHeight="1" x14ac:dyDescent="0.35">
      <c r="A1073" s="118"/>
      <c r="B1073" s="119"/>
      <c r="C1073" s="119"/>
      <c r="D1073" s="120"/>
      <c r="E1073" s="119"/>
      <c r="F1073" s="119"/>
      <c r="G1073" s="122"/>
      <c r="H1073" s="120" t="str">
        <f t="shared" si="24"/>
        <v/>
      </c>
      <c r="I1073" s="119"/>
      <c r="J1073" s="119"/>
      <c r="K1073" s="119"/>
      <c r="L1073" s="122"/>
      <c r="M1073" s="122"/>
      <c r="N1073" s="119"/>
      <c r="O1073" s="119"/>
      <c r="P1073" s="119"/>
      <c r="Q1073" s="119"/>
      <c r="R1073" s="119"/>
      <c r="S1073" s="119"/>
      <c r="T1073" s="119"/>
      <c r="U1073" s="119"/>
      <c r="V1073" s="119"/>
      <c r="W1073" s="119"/>
      <c r="BB1073" s="2" t="e">
        <v>#N/A</v>
      </c>
    </row>
    <row r="1074" spans="1:54" ht="31.4" customHeight="1" x14ac:dyDescent="0.35">
      <c r="A1074" s="118"/>
      <c r="B1074" s="119"/>
      <c r="C1074" s="119"/>
      <c r="D1074" s="120"/>
      <c r="E1074" s="119"/>
      <c r="F1074" s="119"/>
      <c r="G1074" s="122"/>
      <c r="H1074" s="120" t="str">
        <f t="shared" si="24"/>
        <v/>
      </c>
      <c r="I1074" s="119"/>
      <c r="J1074" s="119"/>
      <c r="K1074" s="119"/>
      <c r="L1074" s="122"/>
      <c r="M1074" s="122"/>
      <c r="N1074" s="119"/>
      <c r="O1074" s="119"/>
      <c r="P1074" s="119"/>
      <c r="Q1074" s="119"/>
      <c r="R1074" s="119"/>
      <c r="S1074" s="119"/>
      <c r="T1074" s="119"/>
      <c r="U1074" s="119"/>
      <c r="V1074" s="119"/>
      <c r="W1074" s="119"/>
      <c r="BB1074" s="2" t="e">
        <v>#N/A</v>
      </c>
    </row>
    <row r="1075" spans="1:54" ht="31.4" customHeight="1" x14ac:dyDescent="0.35">
      <c r="A1075" s="118"/>
      <c r="B1075" s="119"/>
      <c r="C1075" s="119"/>
      <c r="D1075" s="120"/>
      <c r="E1075" s="119"/>
      <c r="F1075" s="119"/>
      <c r="G1075" s="122"/>
      <c r="H1075" s="120" t="str">
        <f t="shared" si="24"/>
        <v/>
      </c>
      <c r="I1075" s="119"/>
      <c r="J1075" s="119"/>
      <c r="K1075" s="119"/>
      <c r="L1075" s="122"/>
      <c r="M1075" s="122"/>
      <c r="N1075" s="119"/>
      <c r="O1075" s="119"/>
      <c r="P1075" s="119"/>
      <c r="Q1075" s="119"/>
      <c r="R1075" s="119"/>
      <c r="S1075" s="119"/>
      <c r="T1075" s="119"/>
      <c r="U1075" s="119"/>
      <c r="V1075" s="119"/>
      <c r="W1075" s="119"/>
      <c r="BB1075" s="2" t="e">
        <v>#N/A</v>
      </c>
    </row>
    <row r="1076" spans="1:54" ht="31.4" customHeight="1" x14ac:dyDescent="0.35">
      <c r="A1076" s="118"/>
      <c r="B1076" s="119"/>
      <c r="C1076" s="119"/>
      <c r="D1076" s="120"/>
      <c r="E1076" s="119"/>
      <c r="F1076" s="119"/>
      <c r="G1076" s="122"/>
      <c r="H1076" s="120" t="str">
        <f t="shared" si="24"/>
        <v/>
      </c>
      <c r="I1076" s="119"/>
      <c r="J1076" s="119"/>
      <c r="K1076" s="119"/>
      <c r="L1076" s="122"/>
      <c r="M1076" s="122"/>
      <c r="N1076" s="119"/>
      <c r="O1076" s="119"/>
      <c r="P1076" s="119"/>
      <c r="Q1076" s="119"/>
      <c r="R1076" s="119"/>
      <c r="S1076" s="119"/>
      <c r="T1076" s="119"/>
      <c r="U1076" s="119"/>
      <c r="V1076" s="119"/>
      <c r="W1076" s="119"/>
      <c r="BB1076" s="2" t="e">
        <v>#N/A</v>
      </c>
    </row>
    <row r="1077" spans="1:54" ht="31.4" customHeight="1" x14ac:dyDescent="0.35">
      <c r="A1077" s="118"/>
      <c r="B1077" s="119"/>
      <c r="C1077" s="119"/>
      <c r="D1077" s="120"/>
      <c r="E1077" s="119"/>
      <c r="F1077" s="119"/>
      <c r="G1077" s="122"/>
      <c r="H1077" s="120" t="str">
        <f t="shared" si="24"/>
        <v/>
      </c>
      <c r="I1077" s="119"/>
      <c r="J1077" s="119"/>
      <c r="K1077" s="119"/>
      <c r="L1077" s="122"/>
      <c r="M1077" s="122"/>
      <c r="N1077" s="119"/>
      <c r="O1077" s="119"/>
      <c r="P1077" s="119"/>
      <c r="Q1077" s="119"/>
      <c r="R1077" s="119"/>
      <c r="S1077" s="119"/>
      <c r="T1077" s="119"/>
      <c r="U1077" s="119"/>
      <c r="V1077" s="119"/>
      <c r="W1077" s="119"/>
      <c r="BB1077" s="2" t="e">
        <v>#N/A</v>
      </c>
    </row>
    <row r="1078" spans="1:54" ht="31.4" customHeight="1" x14ac:dyDescent="0.35">
      <c r="A1078" s="118"/>
      <c r="B1078" s="119"/>
      <c r="C1078" s="119"/>
      <c r="D1078" s="120"/>
      <c r="E1078" s="119"/>
      <c r="F1078" s="119"/>
      <c r="G1078" s="122"/>
      <c r="H1078" s="120" t="str">
        <f t="shared" si="24"/>
        <v/>
      </c>
      <c r="I1078" s="119"/>
      <c r="J1078" s="119"/>
      <c r="K1078" s="119"/>
      <c r="L1078" s="122"/>
      <c r="M1078" s="122"/>
      <c r="N1078" s="119"/>
      <c r="O1078" s="119"/>
      <c r="P1078" s="119"/>
      <c r="Q1078" s="119"/>
      <c r="R1078" s="119"/>
      <c r="S1078" s="119"/>
      <c r="T1078" s="119"/>
      <c r="U1078" s="119"/>
      <c r="V1078" s="119"/>
      <c r="W1078" s="119"/>
      <c r="BB1078" s="2" t="e">
        <v>#N/A</v>
      </c>
    </row>
    <row r="1079" spans="1:54" ht="31.4" customHeight="1" x14ac:dyDescent="0.35">
      <c r="A1079" s="118"/>
      <c r="B1079" s="119"/>
      <c r="C1079" s="119"/>
      <c r="D1079" s="120"/>
      <c r="E1079" s="119"/>
      <c r="F1079" s="119"/>
      <c r="G1079" s="122"/>
      <c r="H1079" s="120" t="str">
        <f t="shared" si="24"/>
        <v/>
      </c>
      <c r="I1079" s="119"/>
      <c r="J1079" s="119"/>
      <c r="K1079" s="119"/>
      <c r="L1079" s="122"/>
      <c r="M1079" s="122"/>
      <c r="N1079" s="119"/>
      <c r="O1079" s="119"/>
      <c r="P1079" s="119"/>
      <c r="Q1079" s="119"/>
      <c r="R1079" s="119"/>
      <c r="S1079" s="119"/>
      <c r="T1079" s="119"/>
      <c r="U1079" s="119"/>
      <c r="V1079" s="119"/>
      <c r="W1079" s="119"/>
      <c r="BB1079" s="2" t="e">
        <v>#N/A</v>
      </c>
    </row>
    <row r="1080" spans="1:54" ht="31.4" customHeight="1" x14ac:dyDescent="0.35">
      <c r="A1080" s="118"/>
      <c r="B1080" s="119"/>
      <c r="C1080" s="119"/>
      <c r="D1080" s="120"/>
      <c r="E1080" s="119"/>
      <c r="F1080" s="119"/>
      <c r="G1080" s="122"/>
      <c r="H1080" s="120" t="str">
        <f t="shared" si="24"/>
        <v/>
      </c>
      <c r="I1080" s="119"/>
      <c r="J1080" s="119"/>
      <c r="K1080" s="119"/>
      <c r="L1080" s="122"/>
      <c r="M1080" s="122"/>
      <c r="N1080" s="119"/>
      <c r="O1080" s="119"/>
      <c r="P1080" s="119"/>
      <c r="Q1080" s="119"/>
      <c r="R1080" s="119"/>
      <c r="S1080" s="119"/>
      <c r="T1080" s="119"/>
      <c r="U1080" s="119"/>
      <c r="V1080" s="119"/>
      <c r="W1080" s="119"/>
      <c r="BB1080" s="2" t="e">
        <v>#N/A</v>
      </c>
    </row>
    <row r="1081" spans="1:54" ht="31.4" customHeight="1" x14ac:dyDescent="0.35">
      <c r="A1081" s="118"/>
      <c r="B1081" s="119"/>
      <c r="C1081" s="119"/>
      <c r="D1081" s="120"/>
      <c r="E1081" s="119"/>
      <c r="F1081" s="119"/>
      <c r="G1081" s="122"/>
      <c r="H1081" s="120" t="str">
        <f t="shared" si="24"/>
        <v/>
      </c>
      <c r="I1081" s="119"/>
      <c r="J1081" s="119"/>
      <c r="K1081" s="119"/>
      <c r="L1081" s="122"/>
      <c r="M1081" s="122"/>
      <c r="N1081" s="119"/>
      <c r="O1081" s="119"/>
      <c r="P1081" s="119"/>
      <c r="Q1081" s="119"/>
      <c r="R1081" s="119"/>
      <c r="S1081" s="119"/>
      <c r="T1081" s="119"/>
      <c r="U1081" s="119"/>
      <c r="V1081" s="119"/>
      <c r="W1081" s="119"/>
      <c r="BB1081" s="2" t="e">
        <v>#N/A</v>
      </c>
    </row>
    <row r="1082" spans="1:54" ht="31.4" customHeight="1" x14ac:dyDescent="0.35">
      <c r="A1082" s="118"/>
      <c r="B1082" s="119"/>
      <c r="C1082" s="119"/>
      <c r="D1082" s="120"/>
      <c r="E1082" s="119"/>
      <c r="F1082" s="119"/>
      <c r="G1082" s="122"/>
      <c r="H1082" s="120" t="str">
        <f t="shared" si="24"/>
        <v/>
      </c>
      <c r="I1082" s="119"/>
      <c r="J1082" s="119"/>
      <c r="K1082" s="119"/>
      <c r="L1082" s="122"/>
      <c r="M1082" s="122"/>
      <c r="N1082" s="119"/>
      <c r="O1082" s="119"/>
      <c r="P1082" s="119"/>
      <c r="Q1082" s="119"/>
      <c r="R1082" s="119"/>
      <c r="S1082" s="119"/>
      <c r="T1082" s="119"/>
      <c r="U1082" s="119"/>
      <c r="V1082" s="119"/>
      <c r="W1082" s="119"/>
      <c r="BB1082" s="2" t="e">
        <v>#N/A</v>
      </c>
    </row>
    <row r="1083" spans="1:54" ht="31.4" customHeight="1" x14ac:dyDescent="0.35">
      <c r="A1083" s="118"/>
      <c r="B1083" s="119"/>
      <c r="C1083" s="119"/>
      <c r="D1083" s="120"/>
      <c r="E1083" s="119"/>
      <c r="F1083" s="119"/>
      <c r="G1083" s="122"/>
      <c r="H1083" s="120" t="str">
        <f t="shared" si="24"/>
        <v/>
      </c>
      <c r="I1083" s="119"/>
      <c r="J1083" s="119"/>
      <c r="K1083" s="119"/>
      <c r="L1083" s="122"/>
      <c r="M1083" s="122"/>
      <c r="N1083" s="119"/>
      <c r="O1083" s="119"/>
      <c r="P1083" s="119"/>
      <c r="Q1083" s="119"/>
      <c r="R1083" s="119"/>
      <c r="S1083" s="119"/>
      <c r="T1083" s="119"/>
      <c r="U1083" s="119"/>
      <c r="V1083" s="119"/>
      <c r="W1083" s="119"/>
      <c r="BB1083" s="2" t="e">
        <v>#N/A</v>
      </c>
    </row>
    <row r="1084" spans="1:54" ht="31.4" customHeight="1" x14ac:dyDescent="0.35">
      <c r="A1084" s="118"/>
      <c r="B1084" s="119"/>
      <c r="C1084" s="119"/>
      <c r="D1084" s="120"/>
      <c r="E1084" s="119"/>
      <c r="F1084" s="119"/>
      <c r="G1084" s="122"/>
      <c r="H1084" s="120" t="str">
        <f t="shared" si="24"/>
        <v/>
      </c>
      <c r="I1084" s="119"/>
      <c r="J1084" s="119"/>
      <c r="K1084" s="119"/>
      <c r="L1084" s="122"/>
      <c r="M1084" s="122"/>
      <c r="N1084" s="119"/>
      <c r="O1084" s="119"/>
      <c r="P1084" s="119"/>
      <c r="Q1084" s="119"/>
      <c r="R1084" s="119"/>
      <c r="S1084" s="119"/>
      <c r="T1084" s="119"/>
      <c r="U1084" s="119"/>
      <c r="V1084" s="119"/>
      <c r="W1084" s="119"/>
      <c r="BB1084" s="2" t="e">
        <v>#N/A</v>
      </c>
    </row>
    <row r="1085" spans="1:54" ht="31.4" customHeight="1" x14ac:dyDescent="0.35">
      <c r="A1085" s="118"/>
      <c r="B1085" s="119"/>
      <c r="C1085" s="119"/>
      <c r="D1085" s="120"/>
      <c r="E1085" s="119"/>
      <c r="F1085" s="119"/>
      <c r="G1085" s="122"/>
      <c r="H1085" s="120" t="str">
        <f t="shared" si="24"/>
        <v/>
      </c>
      <c r="I1085" s="119"/>
      <c r="J1085" s="119"/>
      <c r="K1085" s="119"/>
      <c r="L1085" s="122"/>
      <c r="M1085" s="122"/>
      <c r="N1085" s="119"/>
      <c r="O1085" s="119"/>
      <c r="P1085" s="119"/>
      <c r="Q1085" s="119"/>
      <c r="R1085" s="119"/>
      <c r="S1085" s="119"/>
      <c r="T1085" s="119"/>
      <c r="U1085" s="119"/>
      <c r="V1085" s="119"/>
      <c r="W1085" s="119"/>
      <c r="BB1085" s="2" t="e">
        <v>#N/A</v>
      </c>
    </row>
    <row r="1086" spans="1:54" ht="31.4" customHeight="1" x14ac:dyDescent="0.35">
      <c r="A1086" s="118"/>
      <c r="B1086" s="119"/>
      <c r="C1086" s="119"/>
      <c r="D1086" s="120"/>
      <c r="E1086" s="119"/>
      <c r="F1086" s="119"/>
      <c r="G1086" s="122"/>
      <c r="H1086" s="120" t="str">
        <f t="shared" si="24"/>
        <v/>
      </c>
      <c r="I1086" s="119"/>
      <c r="J1086" s="119"/>
      <c r="K1086" s="119"/>
      <c r="L1086" s="122"/>
      <c r="M1086" s="122"/>
      <c r="N1086" s="119"/>
      <c r="O1086" s="119"/>
      <c r="P1086" s="119"/>
      <c r="Q1086" s="119"/>
      <c r="R1086" s="119"/>
      <c r="S1086" s="119"/>
      <c r="T1086" s="119"/>
      <c r="U1086" s="119"/>
      <c r="V1086" s="119"/>
      <c r="W1086" s="119"/>
      <c r="BB1086" s="2" t="e">
        <v>#N/A</v>
      </c>
    </row>
    <row r="1087" spans="1:54" ht="31.4" customHeight="1" x14ac:dyDescent="0.35">
      <c r="A1087" s="118"/>
      <c r="B1087" s="119"/>
      <c r="C1087" s="119"/>
      <c r="D1087" s="120"/>
      <c r="E1087" s="119"/>
      <c r="F1087" s="119"/>
      <c r="G1087" s="122"/>
      <c r="H1087" s="120" t="str">
        <f t="shared" si="24"/>
        <v/>
      </c>
      <c r="I1087" s="119"/>
      <c r="J1087" s="119"/>
      <c r="K1087" s="119"/>
      <c r="L1087" s="122"/>
      <c r="M1087" s="122"/>
      <c r="N1087" s="119"/>
      <c r="O1087" s="119"/>
      <c r="P1087" s="119"/>
      <c r="Q1087" s="119"/>
      <c r="R1087" s="119"/>
      <c r="S1087" s="119"/>
      <c r="T1087" s="119"/>
      <c r="U1087" s="119"/>
      <c r="V1087" s="119"/>
      <c r="W1087" s="119"/>
      <c r="BB1087" s="2" t="e">
        <v>#N/A</v>
      </c>
    </row>
    <row r="1088" spans="1:54" ht="31.4" customHeight="1" x14ac:dyDescent="0.35">
      <c r="A1088" s="118"/>
      <c r="B1088" s="119"/>
      <c r="C1088" s="119"/>
      <c r="D1088" s="120"/>
      <c r="E1088" s="119"/>
      <c r="F1088" s="119"/>
      <c r="G1088" s="122"/>
      <c r="H1088" s="120" t="str">
        <f t="shared" si="24"/>
        <v/>
      </c>
      <c r="I1088" s="119"/>
      <c r="J1088" s="119"/>
      <c r="K1088" s="119"/>
      <c r="L1088" s="122"/>
      <c r="M1088" s="122"/>
      <c r="N1088" s="119"/>
      <c r="O1088" s="119"/>
      <c r="P1088" s="119"/>
      <c r="Q1088" s="119"/>
      <c r="R1088" s="119"/>
      <c r="S1088" s="119"/>
      <c r="T1088" s="119"/>
      <c r="U1088" s="119"/>
      <c r="V1088" s="119"/>
      <c r="W1088" s="119"/>
      <c r="BB1088" s="2" t="e">
        <v>#N/A</v>
      </c>
    </row>
    <row r="1089" spans="1:54" ht="31.4" customHeight="1" x14ac:dyDescent="0.35">
      <c r="A1089" s="118"/>
      <c r="B1089" s="119"/>
      <c r="C1089" s="119"/>
      <c r="D1089" s="120"/>
      <c r="E1089" s="119"/>
      <c r="F1089" s="119"/>
      <c r="G1089" s="122"/>
      <c r="H1089" s="120" t="str">
        <f t="shared" si="24"/>
        <v/>
      </c>
      <c r="I1089" s="119"/>
      <c r="J1089" s="119"/>
      <c r="K1089" s="119"/>
      <c r="L1089" s="122"/>
      <c r="M1089" s="122"/>
      <c r="N1089" s="119"/>
      <c r="O1089" s="119"/>
      <c r="P1089" s="119"/>
      <c r="Q1089" s="119"/>
      <c r="R1089" s="119"/>
      <c r="S1089" s="119"/>
      <c r="T1089" s="119"/>
      <c r="U1089" s="119"/>
      <c r="V1089" s="119"/>
      <c r="W1089" s="119"/>
      <c r="BB1089" s="2" t="e">
        <v>#N/A</v>
      </c>
    </row>
    <row r="1090" spans="1:54" ht="31.4" customHeight="1" x14ac:dyDescent="0.35">
      <c r="A1090" s="118"/>
      <c r="B1090" s="119"/>
      <c r="C1090" s="119"/>
      <c r="D1090" s="120"/>
      <c r="E1090" s="119"/>
      <c r="F1090" s="119"/>
      <c r="G1090" s="122"/>
      <c r="H1090" s="120" t="str">
        <f t="shared" ref="H1090:H1153" si="25">IF(ISBLANK(D1090),"",TEXT(D1090,"mmm"))</f>
        <v/>
      </c>
      <c r="I1090" s="119"/>
      <c r="J1090" s="119"/>
      <c r="K1090" s="119"/>
      <c r="L1090" s="122"/>
      <c r="M1090" s="122"/>
      <c r="N1090" s="119"/>
      <c r="O1090" s="119"/>
      <c r="P1090" s="119"/>
      <c r="Q1090" s="119"/>
      <c r="R1090" s="119"/>
      <c r="S1090" s="119"/>
      <c r="T1090" s="119"/>
      <c r="U1090" s="119"/>
      <c r="V1090" s="119"/>
      <c r="W1090" s="119"/>
      <c r="BB1090" s="2" t="e">
        <v>#N/A</v>
      </c>
    </row>
    <row r="1091" spans="1:54" ht="31.4" customHeight="1" x14ac:dyDescent="0.35">
      <c r="A1091" s="118"/>
      <c r="B1091" s="119"/>
      <c r="C1091" s="119"/>
      <c r="D1091" s="120"/>
      <c r="E1091" s="119"/>
      <c r="F1091" s="119"/>
      <c r="G1091" s="122"/>
      <c r="H1091" s="120" t="str">
        <f t="shared" si="25"/>
        <v/>
      </c>
      <c r="I1091" s="119"/>
      <c r="J1091" s="119"/>
      <c r="K1091" s="119"/>
      <c r="L1091" s="122"/>
      <c r="M1091" s="122"/>
      <c r="N1091" s="119"/>
      <c r="O1091" s="119"/>
      <c r="P1091" s="119"/>
      <c r="Q1091" s="119"/>
      <c r="R1091" s="119"/>
      <c r="S1091" s="119"/>
      <c r="T1091" s="119"/>
      <c r="U1091" s="119"/>
      <c r="V1091" s="119"/>
      <c r="W1091" s="119"/>
      <c r="BB1091" s="2" t="e">
        <v>#N/A</v>
      </c>
    </row>
    <row r="1092" spans="1:54" ht="31.4" customHeight="1" x14ac:dyDescent="0.35">
      <c r="A1092" s="118"/>
      <c r="B1092" s="119"/>
      <c r="C1092" s="119"/>
      <c r="D1092" s="120"/>
      <c r="E1092" s="119"/>
      <c r="F1092" s="119"/>
      <c r="G1092" s="122"/>
      <c r="H1092" s="120" t="str">
        <f t="shared" si="25"/>
        <v/>
      </c>
      <c r="I1092" s="119"/>
      <c r="J1092" s="119"/>
      <c r="K1092" s="119"/>
      <c r="L1092" s="122"/>
      <c r="M1092" s="122"/>
      <c r="N1092" s="119"/>
      <c r="O1092" s="119"/>
      <c r="P1092" s="119"/>
      <c r="Q1092" s="119"/>
      <c r="R1092" s="119"/>
      <c r="S1092" s="119"/>
      <c r="T1092" s="119"/>
      <c r="U1092" s="119"/>
      <c r="V1092" s="119"/>
      <c r="W1092" s="119"/>
      <c r="BB1092" s="2" t="e">
        <v>#N/A</v>
      </c>
    </row>
    <row r="1093" spans="1:54" ht="31.4" customHeight="1" x14ac:dyDescent="0.35">
      <c r="A1093" s="118"/>
      <c r="B1093" s="119"/>
      <c r="C1093" s="119"/>
      <c r="D1093" s="120"/>
      <c r="E1093" s="119"/>
      <c r="F1093" s="119"/>
      <c r="G1093" s="122"/>
      <c r="H1093" s="120" t="str">
        <f t="shared" si="25"/>
        <v/>
      </c>
      <c r="I1093" s="119"/>
      <c r="J1093" s="119"/>
      <c r="K1093" s="119"/>
      <c r="L1093" s="122"/>
      <c r="M1093" s="122"/>
      <c r="N1093" s="119"/>
      <c r="O1093" s="119"/>
      <c r="P1093" s="119"/>
      <c r="Q1093" s="119"/>
      <c r="R1093" s="119"/>
      <c r="S1093" s="119"/>
      <c r="T1093" s="119"/>
      <c r="U1093" s="119"/>
      <c r="V1093" s="119"/>
      <c r="W1093" s="119"/>
      <c r="BB1093" s="2" t="e">
        <v>#N/A</v>
      </c>
    </row>
    <row r="1094" spans="1:54" ht="31.4" customHeight="1" x14ac:dyDescent="0.35">
      <c r="A1094" s="118"/>
      <c r="B1094" s="119"/>
      <c r="C1094" s="119"/>
      <c r="D1094" s="120"/>
      <c r="E1094" s="119"/>
      <c r="F1094" s="119"/>
      <c r="G1094" s="122"/>
      <c r="H1094" s="120" t="str">
        <f t="shared" si="25"/>
        <v/>
      </c>
      <c r="I1094" s="119"/>
      <c r="J1094" s="119"/>
      <c r="K1094" s="119"/>
      <c r="L1094" s="122"/>
      <c r="M1094" s="122"/>
      <c r="N1094" s="119"/>
      <c r="O1094" s="119"/>
      <c r="P1094" s="119"/>
      <c r="Q1094" s="119"/>
      <c r="R1094" s="119"/>
      <c r="S1094" s="119"/>
      <c r="T1094" s="119"/>
      <c r="U1094" s="119"/>
      <c r="V1094" s="119"/>
      <c r="W1094" s="119"/>
      <c r="BB1094" s="2" t="e">
        <v>#N/A</v>
      </c>
    </row>
    <row r="1095" spans="1:54" ht="31.4" customHeight="1" x14ac:dyDescent="0.35">
      <c r="A1095" s="118"/>
      <c r="B1095" s="119"/>
      <c r="C1095" s="119"/>
      <c r="D1095" s="120"/>
      <c r="E1095" s="119"/>
      <c r="F1095" s="119"/>
      <c r="G1095" s="122"/>
      <c r="H1095" s="120" t="str">
        <f t="shared" si="25"/>
        <v/>
      </c>
      <c r="I1095" s="119"/>
      <c r="J1095" s="119"/>
      <c r="K1095" s="119"/>
      <c r="L1095" s="122"/>
      <c r="M1095" s="122"/>
      <c r="N1095" s="119"/>
      <c r="O1095" s="119"/>
      <c r="P1095" s="119"/>
      <c r="Q1095" s="119"/>
      <c r="R1095" s="119"/>
      <c r="S1095" s="119"/>
      <c r="T1095" s="119"/>
      <c r="U1095" s="119"/>
      <c r="V1095" s="119"/>
      <c r="W1095" s="119"/>
      <c r="BB1095" s="2" t="e">
        <v>#N/A</v>
      </c>
    </row>
    <row r="1096" spans="1:54" ht="31.4" customHeight="1" x14ac:dyDescent="0.35">
      <c r="A1096" s="118"/>
      <c r="B1096" s="119"/>
      <c r="C1096" s="119"/>
      <c r="D1096" s="120"/>
      <c r="E1096" s="119"/>
      <c r="F1096" s="119"/>
      <c r="G1096" s="122"/>
      <c r="H1096" s="120" t="str">
        <f t="shared" si="25"/>
        <v/>
      </c>
      <c r="I1096" s="119"/>
      <c r="J1096" s="119"/>
      <c r="K1096" s="119"/>
      <c r="L1096" s="122"/>
      <c r="M1096" s="122"/>
      <c r="N1096" s="119"/>
      <c r="O1096" s="119"/>
      <c r="P1096" s="119"/>
      <c r="Q1096" s="119"/>
      <c r="R1096" s="119"/>
      <c r="S1096" s="119"/>
      <c r="T1096" s="119"/>
      <c r="U1096" s="119"/>
      <c r="V1096" s="119"/>
      <c r="W1096" s="119"/>
      <c r="BB1096" s="2" t="e">
        <v>#N/A</v>
      </c>
    </row>
    <row r="1097" spans="1:54" ht="31.4" customHeight="1" x14ac:dyDescent="0.35">
      <c r="A1097" s="118"/>
      <c r="B1097" s="119"/>
      <c r="C1097" s="119"/>
      <c r="D1097" s="120"/>
      <c r="E1097" s="119"/>
      <c r="F1097" s="119"/>
      <c r="G1097" s="122"/>
      <c r="H1097" s="120" t="str">
        <f t="shared" si="25"/>
        <v/>
      </c>
      <c r="I1097" s="119"/>
      <c r="J1097" s="119"/>
      <c r="K1097" s="119"/>
      <c r="L1097" s="122"/>
      <c r="M1097" s="122"/>
      <c r="N1097" s="119"/>
      <c r="O1097" s="119"/>
      <c r="P1097" s="119"/>
      <c r="Q1097" s="119"/>
      <c r="R1097" s="119"/>
      <c r="S1097" s="119"/>
      <c r="T1097" s="119"/>
      <c r="U1097" s="119"/>
      <c r="V1097" s="119"/>
      <c r="W1097" s="119"/>
      <c r="BB1097" s="2" t="e">
        <v>#N/A</v>
      </c>
    </row>
    <row r="1098" spans="1:54" ht="31.4" customHeight="1" x14ac:dyDescent="0.35">
      <c r="A1098" s="118"/>
      <c r="B1098" s="119"/>
      <c r="C1098" s="119"/>
      <c r="D1098" s="120"/>
      <c r="E1098" s="119"/>
      <c r="F1098" s="119"/>
      <c r="G1098" s="122"/>
      <c r="H1098" s="120" t="str">
        <f t="shared" si="25"/>
        <v/>
      </c>
      <c r="I1098" s="119"/>
      <c r="J1098" s="119"/>
      <c r="K1098" s="119"/>
      <c r="L1098" s="122"/>
      <c r="M1098" s="122"/>
      <c r="N1098" s="119"/>
      <c r="O1098" s="119"/>
      <c r="P1098" s="119"/>
      <c r="Q1098" s="119"/>
      <c r="R1098" s="119"/>
      <c r="S1098" s="119"/>
      <c r="T1098" s="119"/>
      <c r="U1098" s="119"/>
      <c r="V1098" s="119"/>
      <c r="W1098" s="119"/>
      <c r="BB1098" s="2" t="e">
        <v>#N/A</v>
      </c>
    </row>
    <row r="1099" spans="1:54" ht="31.4" customHeight="1" x14ac:dyDescent="0.35">
      <c r="A1099" s="118"/>
      <c r="B1099" s="119"/>
      <c r="C1099" s="119"/>
      <c r="D1099" s="120"/>
      <c r="E1099" s="119"/>
      <c r="F1099" s="119"/>
      <c r="G1099" s="122"/>
      <c r="H1099" s="120" t="str">
        <f t="shared" si="25"/>
        <v/>
      </c>
      <c r="I1099" s="119"/>
      <c r="J1099" s="119"/>
      <c r="K1099" s="119"/>
      <c r="L1099" s="122"/>
      <c r="M1099" s="122"/>
      <c r="N1099" s="119"/>
      <c r="O1099" s="119"/>
      <c r="P1099" s="119"/>
      <c r="Q1099" s="119"/>
      <c r="R1099" s="119"/>
      <c r="S1099" s="119"/>
      <c r="T1099" s="119"/>
      <c r="U1099" s="119"/>
      <c r="V1099" s="119"/>
      <c r="W1099" s="119"/>
      <c r="BB1099" s="2" t="e">
        <v>#N/A</v>
      </c>
    </row>
    <row r="1100" spans="1:54" ht="31.4" customHeight="1" x14ac:dyDescent="0.35">
      <c r="A1100" s="118"/>
      <c r="B1100" s="119"/>
      <c r="C1100" s="119"/>
      <c r="D1100" s="120"/>
      <c r="E1100" s="119"/>
      <c r="F1100" s="119"/>
      <c r="G1100" s="122"/>
      <c r="H1100" s="120" t="str">
        <f t="shared" si="25"/>
        <v/>
      </c>
      <c r="I1100" s="119"/>
      <c r="J1100" s="119"/>
      <c r="K1100" s="119"/>
      <c r="L1100" s="122"/>
      <c r="M1100" s="122"/>
      <c r="N1100" s="119"/>
      <c r="O1100" s="119"/>
      <c r="P1100" s="119"/>
      <c r="Q1100" s="119"/>
      <c r="R1100" s="119"/>
      <c r="S1100" s="119"/>
      <c r="T1100" s="119"/>
      <c r="U1100" s="119"/>
      <c r="V1100" s="119"/>
      <c r="W1100" s="119"/>
      <c r="BB1100" s="2" t="e">
        <v>#N/A</v>
      </c>
    </row>
    <row r="1101" spans="1:54" ht="31.4" customHeight="1" x14ac:dyDescent="0.35">
      <c r="A1101" s="118"/>
      <c r="B1101" s="119"/>
      <c r="C1101" s="119"/>
      <c r="D1101" s="120"/>
      <c r="E1101" s="119"/>
      <c r="F1101" s="119"/>
      <c r="G1101" s="122"/>
      <c r="H1101" s="120" t="str">
        <f t="shared" si="25"/>
        <v/>
      </c>
      <c r="I1101" s="119"/>
      <c r="J1101" s="119"/>
      <c r="K1101" s="119"/>
      <c r="L1101" s="122"/>
      <c r="M1101" s="122"/>
      <c r="N1101" s="119"/>
      <c r="O1101" s="119"/>
      <c r="P1101" s="119"/>
      <c r="Q1101" s="119"/>
      <c r="R1101" s="119"/>
      <c r="S1101" s="119"/>
      <c r="T1101" s="119"/>
      <c r="U1101" s="119"/>
      <c r="V1101" s="119"/>
      <c r="W1101" s="119"/>
      <c r="BB1101" s="2" t="e">
        <v>#N/A</v>
      </c>
    </row>
    <row r="1102" spans="1:54" ht="31.4" customHeight="1" x14ac:dyDescent="0.35">
      <c r="A1102" s="118"/>
      <c r="B1102" s="119"/>
      <c r="C1102" s="119"/>
      <c r="D1102" s="120"/>
      <c r="E1102" s="119"/>
      <c r="F1102" s="119"/>
      <c r="G1102" s="122"/>
      <c r="H1102" s="120" t="str">
        <f t="shared" si="25"/>
        <v/>
      </c>
      <c r="I1102" s="119"/>
      <c r="J1102" s="119"/>
      <c r="K1102" s="119"/>
      <c r="L1102" s="122"/>
      <c r="M1102" s="122"/>
      <c r="N1102" s="119"/>
      <c r="O1102" s="119"/>
      <c r="P1102" s="119"/>
      <c r="Q1102" s="119"/>
      <c r="R1102" s="119"/>
      <c r="S1102" s="119"/>
      <c r="T1102" s="119"/>
      <c r="U1102" s="119"/>
      <c r="V1102" s="119"/>
      <c r="W1102" s="119"/>
      <c r="BB1102" s="2" t="e">
        <v>#N/A</v>
      </c>
    </row>
    <row r="1103" spans="1:54" ht="31.4" customHeight="1" x14ac:dyDescent="0.35">
      <c r="A1103" s="118"/>
      <c r="B1103" s="119"/>
      <c r="C1103" s="119"/>
      <c r="D1103" s="120"/>
      <c r="E1103" s="119"/>
      <c r="F1103" s="119"/>
      <c r="G1103" s="122"/>
      <c r="H1103" s="120" t="str">
        <f t="shared" si="25"/>
        <v/>
      </c>
      <c r="I1103" s="119"/>
      <c r="J1103" s="119"/>
      <c r="K1103" s="119"/>
      <c r="L1103" s="122"/>
      <c r="M1103" s="122"/>
      <c r="N1103" s="119"/>
      <c r="O1103" s="119"/>
      <c r="P1103" s="119"/>
      <c r="Q1103" s="119"/>
      <c r="R1103" s="119"/>
      <c r="S1103" s="119"/>
      <c r="T1103" s="119"/>
      <c r="U1103" s="119"/>
      <c r="V1103" s="119"/>
      <c r="W1103" s="119"/>
      <c r="BB1103" s="2" t="e">
        <v>#N/A</v>
      </c>
    </row>
    <row r="1104" spans="1:54" ht="31.4" customHeight="1" x14ac:dyDescent="0.35">
      <c r="A1104" s="118"/>
      <c r="B1104" s="119"/>
      <c r="C1104" s="119"/>
      <c r="D1104" s="120"/>
      <c r="E1104" s="119"/>
      <c r="F1104" s="119"/>
      <c r="G1104" s="122"/>
      <c r="H1104" s="120" t="str">
        <f t="shared" si="25"/>
        <v/>
      </c>
      <c r="I1104" s="119"/>
      <c r="J1104" s="119"/>
      <c r="K1104" s="119"/>
      <c r="L1104" s="122"/>
      <c r="M1104" s="122"/>
      <c r="N1104" s="119"/>
      <c r="O1104" s="119"/>
      <c r="P1104" s="119"/>
      <c r="Q1104" s="119"/>
      <c r="R1104" s="119"/>
      <c r="S1104" s="119"/>
      <c r="T1104" s="119"/>
      <c r="U1104" s="119"/>
      <c r="V1104" s="119"/>
      <c r="W1104" s="119"/>
      <c r="BB1104" s="2" t="e">
        <v>#N/A</v>
      </c>
    </row>
    <row r="1105" spans="1:54" ht="31.4" customHeight="1" x14ac:dyDescent="0.35">
      <c r="A1105" s="118"/>
      <c r="B1105" s="119"/>
      <c r="C1105" s="119"/>
      <c r="D1105" s="120"/>
      <c r="E1105" s="119"/>
      <c r="F1105" s="119"/>
      <c r="G1105" s="122"/>
      <c r="H1105" s="120" t="str">
        <f t="shared" si="25"/>
        <v/>
      </c>
      <c r="I1105" s="119"/>
      <c r="J1105" s="119"/>
      <c r="K1105" s="119"/>
      <c r="L1105" s="122"/>
      <c r="M1105" s="122"/>
      <c r="N1105" s="119"/>
      <c r="O1105" s="119"/>
      <c r="P1105" s="119"/>
      <c r="Q1105" s="119"/>
      <c r="R1105" s="119"/>
      <c r="S1105" s="119"/>
      <c r="T1105" s="119"/>
      <c r="U1105" s="119"/>
      <c r="V1105" s="119"/>
      <c r="W1105" s="119"/>
      <c r="BB1105" s="2" t="e">
        <v>#N/A</v>
      </c>
    </row>
    <row r="1106" spans="1:54" ht="31.4" customHeight="1" x14ac:dyDescent="0.35">
      <c r="A1106" s="118"/>
      <c r="B1106" s="119"/>
      <c r="C1106" s="119"/>
      <c r="D1106" s="120"/>
      <c r="E1106" s="119"/>
      <c r="F1106" s="119"/>
      <c r="G1106" s="122"/>
      <c r="H1106" s="120" t="str">
        <f t="shared" si="25"/>
        <v/>
      </c>
      <c r="I1106" s="119"/>
      <c r="J1106" s="119"/>
      <c r="K1106" s="119"/>
      <c r="L1106" s="122"/>
      <c r="M1106" s="122"/>
      <c r="N1106" s="119"/>
      <c r="O1106" s="119"/>
      <c r="P1106" s="119"/>
      <c r="Q1106" s="119"/>
      <c r="R1106" s="119"/>
      <c r="S1106" s="119"/>
      <c r="T1106" s="119"/>
      <c r="U1106" s="119"/>
      <c r="V1106" s="119"/>
      <c r="W1106" s="119"/>
      <c r="BB1106" s="2" t="e">
        <v>#N/A</v>
      </c>
    </row>
    <row r="1107" spans="1:54" ht="31.4" customHeight="1" x14ac:dyDescent="0.35">
      <c r="A1107" s="118"/>
      <c r="B1107" s="119"/>
      <c r="C1107" s="119"/>
      <c r="D1107" s="120"/>
      <c r="E1107" s="119"/>
      <c r="F1107" s="119"/>
      <c r="G1107" s="122"/>
      <c r="H1107" s="120" t="str">
        <f t="shared" si="25"/>
        <v/>
      </c>
      <c r="I1107" s="119"/>
      <c r="J1107" s="119"/>
      <c r="K1107" s="119"/>
      <c r="L1107" s="122"/>
      <c r="M1107" s="122"/>
      <c r="N1107" s="119"/>
      <c r="O1107" s="119"/>
      <c r="P1107" s="119"/>
      <c r="Q1107" s="119"/>
      <c r="R1107" s="119"/>
      <c r="S1107" s="119"/>
      <c r="T1107" s="119"/>
      <c r="U1107" s="119"/>
      <c r="V1107" s="119"/>
      <c r="W1107" s="119"/>
      <c r="BB1107" s="2" t="e">
        <v>#N/A</v>
      </c>
    </row>
    <row r="1108" spans="1:54" ht="31.4" customHeight="1" x14ac:dyDescent="0.35">
      <c r="A1108" s="118"/>
      <c r="B1108" s="119"/>
      <c r="C1108" s="119"/>
      <c r="D1108" s="120"/>
      <c r="E1108" s="119"/>
      <c r="F1108" s="119"/>
      <c r="G1108" s="122"/>
      <c r="H1108" s="120" t="str">
        <f t="shared" si="25"/>
        <v/>
      </c>
      <c r="I1108" s="119"/>
      <c r="J1108" s="119"/>
      <c r="K1108" s="119"/>
      <c r="L1108" s="122"/>
      <c r="M1108" s="122"/>
      <c r="N1108" s="119"/>
      <c r="O1108" s="119"/>
      <c r="P1108" s="119"/>
      <c r="Q1108" s="119"/>
      <c r="R1108" s="119"/>
      <c r="S1108" s="119"/>
      <c r="T1108" s="119"/>
      <c r="U1108" s="119"/>
      <c r="V1108" s="119"/>
      <c r="W1108" s="119"/>
      <c r="BB1108" s="2" t="e">
        <v>#N/A</v>
      </c>
    </row>
    <row r="1109" spans="1:54" ht="31.4" customHeight="1" x14ac:dyDescent="0.35">
      <c r="A1109" s="118"/>
      <c r="B1109" s="119"/>
      <c r="C1109" s="119"/>
      <c r="D1109" s="120"/>
      <c r="E1109" s="119"/>
      <c r="F1109" s="119"/>
      <c r="G1109" s="122"/>
      <c r="H1109" s="120" t="str">
        <f t="shared" si="25"/>
        <v/>
      </c>
      <c r="I1109" s="119"/>
      <c r="J1109" s="119"/>
      <c r="K1109" s="119"/>
      <c r="L1109" s="122"/>
      <c r="M1109" s="122"/>
      <c r="N1109" s="119"/>
      <c r="O1109" s="119"/>
      <c r="P1109" s="119"/>
      <c r="Q1109" s="119"/>
      <c r="R1109" s="119"/>
      <c r="S1109" s="119"/>
      <c r="T1109" s="119"/>
      <c r="U1109" s="119"/>
      <c r="V1109" s="119"/>
      <c r="W1109" s="119"/>
      <c r="BB1109" s="2" t="e">
        <v>#N/A</v>
      </c>
    </row>
    <row r="1110" spans="1:54" ht="31.4" customHeight="1" x14ac:dyDescent="0.35">
      <c r="A1110" s="118"/>
      <c r="B1110" s="119"/>
      <c r="C1110" s="119"/>
      <c r="D1110" s="120"/>
      <c r="E1110" s="119"/>
      <c r="F1110" s="119"/>
      <c r="G1110" s="122"/>
      <c r="H1110" s="120" t="str">
        <f t="shared" si="25"/>
        <v/>
      </c>
      <c r="I1110" s="119"/>
      <c r="J1110" s="119"/>
      <c r="K1110" s="119"/>
      <c r="L1110" s="122"/>
      <c r="M1110" s="122"/>
      <c r="N1110" s="119"/>
      <c r="O1110" s="119"/>
      <c r="P1110" s="119"/>
      <c r="Q1110" s="119"/>
      <c r="R1110" s="119"/>
      <c r="S1110" s="119"/>
      <c r="T1110" s="119"/>
      <c r="U1110" s="119"/>
      <c r="V1110" s="119"/>
      <c r="W1110" s="119"/>
      <c r="BB1110" s="2" t="e">
        <v>#N/A</v>
      </c>
    </row>
    <row r="1111" spans="1:54" ht="31.4" customHeight="1" x14ac:dyDescent="0.35">
      <c r="A1111" s="118"/>
      <c r="B1111" s="119"/>
      <c r="C1111" s="119"/>
      <c r="D1111" s="120"/>
      <c r="E1111" s="119"/>
      <c r="F1111" s="119"/>
      <c r="G1111" s="122"/>
      <c r="H1111" s="120" t="str">
        <f t="shared" si="25"/>
        <v/>
      </c>
      <c r="I1111" s="119"/>
      <c r="J1111" s="119"/>
      <c r="K1111" s="119"/>
      <c r="L1111" s="122"/>
      <c r="M1111" s="122"/>
      <c r="N1111" s="119"/>
      <c r="O1111" s="119"/>
      <c r="P1111" s="119"/>
      <c r="Q1111" s="119"/>
      <c r="R1111" s="119"/>
      <c r="S1111" s="119"/>
      <c r="T1111" s="119"/>
      <c r="U1111" s="119"/>
      <c r="V1111" s="119"/>
      <c r="W1111" s="119"/>
      <c r="BB1111" s="2" t="e">
        <v>#N/A</v>
      </c>
    </row>
    <row r="1112" spans="1:54" ht="31.4" customHeight="1" x14ac:dyDescent="0.35">
      <c r="A1112" s="118"/>
      <c r="B1112" s="119"/>
      <c r="C1112" s="119"/>
      <c r="D1112" s="120"/>
      <c r="E1112" s="119"/>
      <c r="F1112" s="119"/>
      <c r="G1112" s="122"/>
      <c r="H1112" s="120" t="str">
        <f t="shared" si="25"/>
        <v/>
      </c>
      <c r="I1112" s="119"/>
      <c r="J1112" s="119"/>
      <c r="K1112" s="119"/>
      <c r="L1112" s="122"/>
      <c r="M1112" s="122"/>
      <c r="N1112" s="119"/>
      <c r="O1112" s="119"/>
      <c r="P1112" s="119"/>
      <c r="Q1112" s="119"/>
      <c r="R1112" s="119"/>
      <c r="S1112" s="119"/>
      <c r="T1112" s="119"/>
      <c r="U1112" s="119"/>
      <c r="V1112" s="119"/>
      <c r="W1112" s="119"/>
      <c r="BB1112" s="2" t="e">
        <v>#N/A</v>
      </c>
    </row>
    <row r="1113" spans="1:54" ht="31.4" customHeight="1" x14ac:dyDescent="0.35">
      <c r="A1113" s="118"/>
      <c r="B1113" s="119"/>
      <c r="C1113" s="119"/>
      <c r="D1113" s="120"/>
      <c r="E1113" s="119"/>
      <c r="F1113" s="119"/>
      <c r="G1113" s="122"/>
      <c r="H1113" s="120" t="str">
        <f t="shared" si="25"/>
        <v/>
      </c>
      <c r="I1113" s="119"/>
      <c r="J1113" s="119"/>
      <c r="K1113" s="119"/>
      <c r="L1113" s="122"/>
      <c r="M1113" s="122"/>
      <c r="N1113" s="119"/>
      <c r="O1113" s="119"/>
      <c r="P1113" s="119"/>
      <c r="Q1113" s="119"/>
      <c r="R1113" s="119"/>
      <c r="S1113" s="119"/>
      <c r="T1113" s="119"/>
      <c r="U1113" s="119"/>
      <c r="V1113" s="119"/>
      <c r="W1113" s="119"/>
      <c r="BB1113" s="2" t="e">
        <v>#N/A</v>
      </c>
    </row>
    <row r="1114" spans="1:54" ht="31.4" customHeight="1" x14ac:dyDescent="0.35">
      <c r="A1114" s="118"/>
      <c r="B1114" s="119"/>
      <c r="C1114" s="119"/>
      <c r="D1114" s="120"/>
      <c r="E1114" s="119"/>
      <c r="F1114" s="119"/>
      <c r="G1114" s="122"/>
      <c r="H1114" s="120" t="str">
        <f t="shared" si="25"/>
        <v/>
      </c>
      <c r="I1114" s="119"/>
      <c r="J1114" s="119"/>
      <c r="K1114" s="119"/>
      <c r="L1114" s="122"/>
      <c r="M1114" s="122"/>
      <c r="N1114" s="119"/>
      <c r="O1114" s="119"/>
      <c r="P1114" s="119"/>
      <c r="Q1114" s="119"/>
      <c r="R1114" s="119"/>
      <c r="S1114" s="119"/>
      <c r="T1114" s="119"/>
      <c r="U1114" s="119"/>
      <c r="V1114" s="119"/>
      <c r="W1114" s="119"/>
      <c r="BB1114" s="2" t="e">
        <v>#N/A</v>
      </c>
    </row>
    <row r="1115" spans="1:54" ht="31.4" customHeight="1" x14ac:dyDescent="0.35">
      <c r="A1115" s="118"/>
      <c r="B1115" s="119"/>
      <c r="C1115" s="119"/>
      <c r="D1115" s="120"/>
      <c r="E1115" s="119"/>
      <c r="F1115" s="119"/>
      <c r="G1115" s="122"/>
      <c r="H1115" s="120" t="str">
        <f t="shared" si="25"/>
        <v/>
      </c>
      <c r="I1115" s="119"/>
      <c r="J1115" s="119"/>
      <c r="K1115" s="119"/>
      <c r="L1115" s="122"/>
      <c r="M1115" s="122"/>
      <c r="N1115" s="119"/>
      <c r="O1115" s="119"/>
      <c r="P1115" s="119"/>
      <c r="Q1115" s="119"/>
      <c r="R1115" s="119"/>
      <c r="S1115" s="119"/>
      <c r="T1115" s="119"/>
      <c r="U1115" s="119"/>
      <c r="V1115" s="119"/>
      <c r="W1115" s="119"/>
      <c r="BB1115" s="2" t="e">
        <v>#N/A</v>
      </c>
    </row>
    <row r="1116" spans="1:54" ht="31.4" customHeight="1" x14ac:dyDescent="0.35">
      <c r="A1116" s="118"/>
      <c r="B1116" s="119"/>
      <c r="C1116" s="119"/>
      <c r="D1116" s="120"/>
      <c r="E1116" s="119"/>
      <c r="F1116" s="119"/>
      <c r="G1116" s="122"/>
      <c r="H1116" s="120" t="str">
        <f t="shared" si="25"/>
        <v/>
      </c>
      <c r="I1116" s="119"/>
      <c r="J1116" s="119"/>
      <c r="K1116" s="119"/>
      <c r="L1116" s="122"/>
      <c r="M1116" s="122"/>
      <c r="N1116" s="119"/>
      <c r="O1116" s="119"/>
      <c r="P1116" s="119"/>
      <c r="Q1116" s="119"/>
      <c r="R1116" s="119"/>
      <c r="S1116" s="119"/>
      <c r="T1116" s="119"/>
      <c r="U1116" s="119"/>
      <c r="V1116" s="119"/>
      <c r="W1116" s="119"/>
      <c r="BB1116" s="2" t="e">
        <v>#N/A</v>
      </c>
    </row>
    <row r="1117" spans="1:54" ht="31.4" customHeight="1" x14ac:dyDescent="0.35">
      <c r="A1117" s="118"/>
      <c r="B1117" s="119"/>
      <c r="C1117" s="119"/>
      <c r="D1117" s="120"/>
      <c r="E1117" s="119"/>
      <c r="F1117" s="119"/>
      <c r="G1117" s="122"/>
      <c r="H1117" s="120" t="str">
        <f t="shared" si="25"/>
        <v/>
      </c>
      <c r="I1117" s="119"/>
      <c r="J1117" s="119"/>
      <c r="K1117" s="119"/>
      <c r="L1117" s="122"/>
      <c r="M1117" s="122"/>
      <c r="N1117" s="119"/>
      <c r="O1117" s="119"/>
      <c r="P1117" s="119"/>
      <c r="Q1117" s="119"/>
      <c r="R1117" s="119"/>
      <c r="S1117" s="119"/>
      <c r="T1117" s="119"/>
      <c r="U1117" s="119"/>
      <c r="V1117" s="119"/>
      <c r="W1117" s="119"/>
      <c r="BB1117" s="2" t="e">
        <v>#N/A</v>
      </c>
    </row>
    <row r="1118" spans="1:54" ht="31.4" customHeight="1" x14ac:dyDescent="0.35">
      <c r="A1118" s="118"/>
      <c r="B1118" s="119"/>
      <c r="C1118" s="119"/>
      <c r="D1118" s="120"/>
      <c r="E1118" s="119"/>
      <c r="F1118" s="119"/>
      <c r="G1118" s="122"/>
      <c r="H1118" s="120" t="str">
        <f t="shared" si="25"/>
        <v/>
      </c>
      <c r="I1118" s="119"/>
      <c r="J1118" s="119"/>
      <c r="K1118" s="119"/>
      <c r="L1118" s="122"/>
      <c r="M1118" s="122"/>
      <c r="N1118" s="119"/>
      <c r="O1118" s="119"/>
      <c r="P1118" s="119"/>
      <c r="Q1118" s="119"/>
      <c r="R1118" s="119"/>
      <c r="S1118" s="119"/>
      <c r="T1118" s="119"/>
      <c r="U1118" s="119"/>
      <c r="V1118" s="119"/>
      <c r="W1118" s="119"/>
      <c r="BB1118" s="2" t="e">
        <v>#N/A</v>
      </c>
    </row>
    <row r="1119" spans="1:54" ht="31.4" customHeight="1" x14ac:dyDescent="0.35">
      <c r="A1119" s="118"/>
      <c r="B1119" s="119"/>
      <c r="C1119" s="119"/>
      <c r="D1119" s="120"/>
      <c r="E1119" s="119"/>
      <c r="F1119" s="119"/>
      <c r="G1119" s="122"/>
      <c r="H1119" s="120" t="str">
        <f t="shared" si="25"/>
        <v/>
      </c>
      <c r="I1119" s="119"/>
      <c r="J1119" s="119"/>
      <c r="K1119" s="119"/>
      <c r="L1119" s="122"/>
      <c r="M1119" s="122"/>
      <c r="N1119" s="119"/>
      <c r="O1119" s="119"/>
      <c r="P1119" s="119"/>
      <c r="Q1119" s="119"/>
      <c r="R1119" s="119"/>
      <c r="S1119" s="119"/>
      <c r="T1119" s="119"/>
      <c r="U1119" s="119"/>
      <c r="V1119" s="119"/>
      <c r="W1119" s="119"/>
      <c r="BB1119" s="2" t="e">
        <v>#N/A</v>
      </c>
    </row>
    <row r="1120" spans="1:54" ht="31.4" customHeight="1" x14ac:dyDescent="0.35">
      <c r="A1120" s="118"/>
      <c r="B1120" s="119"/>
      <c r="C1120" s="119"/>
      <c r="D1120" s="120"/>
      <c r="E1120" s="119"/>
      <c r="F1120" s="119"/>
      <c r="G1120" s="122"/>
      <c r="H1120" s="120" t="str">
        <f t="shared" si="25"/>
        <v/>
      </c>
      <c r="I1120" s="119"/>
      <c r="J1120" s="119"/>
      <c r="K1120" s="119"/>
      <c r="L1120" s="122"/>
      <c r="M1120" s="122"/>
      <c r="N1120" s="119"/>
      <c r="O1120" s="119"/>
      <c r="P1120" s="119"/>
      <c r="Q1120" s="119"/>
      <c r="R1120" s="119"/>
      <c r="S1120" s="119"/>
      <c r="T1120" s="119"/>
      <c r="U1120" s="119"/>
      <c r="V1120" s="119"/>
      <c r="W1120" s="119"/>
      <c r="BB1120" s="2" t="e">
        <v>#N/A</v>
      </c>
    </row>
    <row r="1121" spans="1:54" ht="31.4" customHeight="1" x14ac:dyDescent="0.35">
      <c r="A1121" s="118"/>
      <c r="B1121" s="119"/>
      <c r="C1121" s="119"/>
      <c r="D1121" s="120"/>
      <c r="E1121" s="122"/>
      <c r="F1121" s="122"/>
      <c r="G1121" s="122"/>
      <c r="H1121" s="120" t="str">
        <f t="shared" si="25"/>
        <v/>
      </c>
      <c r="I1121" s="120"/>
      <c r="J1121" s="119"/>
      <c r="K1121" s="120"/>
      <c r="L1121" s="122"/>
      <c r="M1121" s="123"/>
      <c r="N1121" s="124"/>
      <c r="O1121" s="119"/>
      <c r="P1121" s="119"/>
      <c r="Q1121" s="119"/>
      <c r="R1121" s="119"/>
      <c r="S1121" s="119"/>
      <c r="T1121" s="119"/>
      <c r="U1121" s="119"/>
      <c r="V1121" s="119"/>
      <c r="W1121" s="119"/>
      <c r="BB1121" s="2" t="e">
        <v>#N/A</v>
      </c>
    </row>
    <row r="1122" spans="1:54" ht="31.4" customHeight="1" x14ac:dyDescent="0.35">
      <c r="A1122" s="118"/>
      <c r="B1122" s="119"/>
      <c r="C1122" s="119"/>
      <c r="D1122" s="120"/>
      <c r="E1122" s="122"/>
      <c r="F1122" s="122"/>
      <c r="G1122" s="122"/>
      <c r="H1122" s="120" t="str">
        <f t="shared" si="25"/>
        <v/>
      </c>
      <c r="I1122" s="120"/>
      <c r="J1122" s="119"/>
      <c r="K1122" s="120"/>
      <c r="L1122" s="122"/>
      <c r="M1122" s="123"/>
      <c r="N1122" s="124"/>
      <c r="O1122" s="119"/>
      <c r="P1122" s="119"/>
      <c r="Q1122" s="119"/>
      <c r="R1122" s="119"/>
      <c r="S1122" s="119"/>
      <c r="T1122" s="119"/>
      <c r="U1122" s="119"/>
      <c r="V1122" s="119"/>
      <c r="W1122" s="119"/>
      <c r="BB1122" s="2" t="e">
        <v>#N/A</v>
      </c>
    </row>
    <row r="1123" spans="1:54" ht="31.4" customHeight="1" x14ac:dyDescent="0.35">
      <c r="A1123" s="118"/>
      <c r="B1123" s="119"/>
      <c r="C1123" s="119"/>
      <c r="D1123" s="120"/>
      <c r="E1123" s="122"/>
      <c r="F1123" s="122"/>
      <c r="G1123" s="122"/>
      <c r="H1123" s="120" t="str">
        <f t="shared" si="25"/>
        <v/>
      </c>
      <c r="I1123" s="120"/>
      <c r="J1123" s="119"/>
      <c r="K1123" s="120"/>
      <c r="L1123" s="122"/>
      <c r="M1123" s="123"/>
      <c r="N1123" s="124"/>
      <c r="O1123" s="119"/>
      <c r="P1123" s="119"/>
      <c r="Q1123" s="119"/>
      <c r="R1123" s="119"/>
      <c r="S1123" s="119"/>
      <c r="T1123" s="119"/>
      <c r="U1123" s="119"/>
      <c r="V1123" s="119"/>
      <c r="W1123" s="119"/>
      <c r="BB1123" s="2" t="e">
        <v>#N/A</v>
      </c>
    </row>
    <row r="1124" spans="1:54" ht="31.4" customHeight="1" x14ac:dyDescent="0.35">
      <c r="A1124" s="118"/>
      <c r="B1124" s="119"/>
      <c r="C1124" s="119"/>
      <c r="D1124" s="120"/>
      <c r="E1124" s="122"/>
      <c r="F1124" s="122"/>
      <c r="G1124" s="122"/>
      <c r="H1124" s="120" t="str">
        <f t="shared" si="25"/>
        <v/>
      </c>
      <c r="I1124" s="120"/>
      <c r="J1124" s="119"/>
      <c r="K1124" s="120"/>
      <c r="L1124" s="122"/>
      <c r="M1124" s="123"/>
      <c r="N1124" s="124"/>
      <c r="O1124" s="119"/>
      <c r="P1124" s="119"/>
      <c r="Q1124" s="119"/>
      <c r="R1124" s="119"/>
      <c r="S1124" s="119"/>
      <c r="T1124" s="119"/>
      <c r="U1124" s="119"/>
      <c r="V1124" s="119"/>
      <c r="W1124" s="119"/>
      <c r="BB1124" s="2" t="e">
        <v>#N/A</v>
      </c>
    </row>
    <row r="1125" spans="1:54" ht="31.4" customHeight="1" x14ac:dyDescent="0.35">
      <c r="A1125" s="118"/>
      <c r="B1125" s="119"/>
      <c r="C1125" s="119"/>
      <c r="D1125" s="120"/>
      <c r="E1125" s="122"/>
      <c r="F1125" s="122"/>
      <c r="G1125" s="122"/>
      <c r="H1125" s="120" t="str">
        <f t="shared" si="25"/>
        <v/>
      </c>
      <c r="I1125" s="120"/>
      <c r="J1125" s="119"/>
      <c r="K1125" s="120"/>
      <c r="L1125" s="122"/>
      <c r="M1125" s="123"/>
      <c r="N1125" s="124"/>
      <c r="O1125" s="119"/>
      <c r="P1125" s="119"/>
      <c r="Q1125" s="119"/>
      <c r="R1125" s="119"/>
      <c r="S1125" s="119"/>
      <c r="T1125" s="119"/>
      <c r="U1125" s="119"/>
      <c r="V1125" s="119"/>
      <c r="W1125" s="119"/>
      <c r="BB1125" s="2" t="e">
        <v>#N/A</v>
      </c>
    </row>
    <row r="1126" spans="1:54" ht="31.4" customHeight="1" x14ac:dyDescent="0.35">
      <c r="A1126" s="118"/>
      <c r="B1126" s="119"/>
      <c r="C1126" s="119"/>
      <c r="D1126" s="120"/>
      <c r="E1126" s="122"/>
      <c r="F1126" s="122"/>
      <c r="G1126" s="122"/>
      <c r="H1126" s="120" t="str">
        <f t="shared" si="25"/>
        <v/>
      </c>
      <c r="I1126" s="120"/>
      <c r="J1126" s="119"/>
      <c r="K1126" s="120"/>
      <c r="L1126" s="122"/>
      <c r="M1126" s="123"/>
      <c r="N1126" s="124"/>
      <c r="O1126" s="119"/>
      <c r="P1126" s="119"/>
      <c r="Q1126" s="119"/>
      <c r="R1126" s="119"/>
      <c r="S1126" s="119"/>
      <c r="T1126" s="119"/>
      <c r="U1126" s="119"/>
      <c r="V1126" s="119"/>
      <c r="W1126" s="119"/>
      <c r="BB1126" s="2" t="e">
        <v>#N/A</v>
      </c>
    </row>
    <row r="1127" spans="1:54" ht="31.4" customHeight="1" x14ac:dyDescent="0.35">
      <c r="A1127" s="118"/>
      <c r="B1127" s="119"/>
      <c r="C1127" s="119"/>
      <c r="D1127" s="120"/>
      <c r="E1127" s="122"/>
      <c r="F1127" s="122"/>
      <c r="G1127" s="122"/>
      <c r="H1127" s="120" t="str">
        <f t="shared" si="25"/>
        <v/>
      </c>
      <c r="I1127" s="120"/>
      <c r="J1127" s="119"/>
      <c r="K1127" s="120"/>
      <c r="L1127" s="122"/>
      <c r="M1127" s="123"/>
      <c r="N1127" s="124"/>
      <c r="O1127" s="119"/>
      <c r="P1127" s="119"/>
      <c r="Q1127" s="119"/>
      <c r="R1127" s="119"/>
      <c r="S1127" s="119"/>
      <c r="T1127" s="119"/>
      <c r="U1127" s="119"/>
      <c r="V1127" s="119"/>
      <c r="W1127" s="119"/>
      <c r="BB1127" s="2" t="e">
        <v>#N/A</v>
      </c>
    </row>
    <row r="1128" spans="1:54" ht="31.4" customHeight="1" x14ac:dyDescent="0.35">
      <c r="A1128" s="118"/>
      <c r="B1128" s="119"/>
      <c r="C1128" s="119"/>
      <c r="D1128" s="120"/>
      <c r="E1128" s="122"/>
      <c r="F1128" s="122"/>
      <c r="G1128" s="122"/>
      <c r="H1128" s="120" t="str">
        <f t="shared" si="25"/>
        <v/>
      </c>
      <c r="I1128" s="120"/>
      <c r="J1128" s="119"/>
      <c r="K1128" s="120"/>
      <c r="L1128" s="122"/>
      <c r="M1128" s="123"/>
      <c r="N1128" s="124"/>
      <c r="O1128" s="119"/>
      <c r="P1128" s="119"/>
      <c r="Q1128" s="119"/>
      <c r="R1128" s="119"/>
      <c r="S1128" s="119"/>
      <c r="T1128" s="119"/>
      <c r="U1128" s="119"/>
      <c r="V1128" s="119"/>
      <c r="W1128" s="119"/>
      <c r="BB1128" s="2" t="e">
        <v>#N/A</v>
      </c>
    </row>
    <row r="1129" spans="1:54" ht="31.4" customHeight="1" x14ac:dyDescent="0.35">
      <c r="A1129" s="118"/>
      <c r="B1129" s="119"/>
      <c r="C1129" s="119"/>
      <c r="D1129" s="120"/>
      <c r="E1129" s="122"/>
      <c r="F1129" s="122"/>
      <c r="G1129" s="122"/>
      <c r="H1129" s="120" t="str">
        <f t="shared" si="25"/>
        <v/>
      </c>
      <c r="I1129" s="120"/>
      <c r="J1129" s="119"/>
      <c r="K1129" s="120"/>
      <c r="L1129" s="122"/>
      <c r="M1129" s="123"/>
      <c r="N1129" s="124"/>
      <c r="O1129" s="119"/>
      <c r="P1129" s="119"/>
      <c r="Q1129" s="119"/>
      <c r="R1129" s="119"/>
      <c r="S1129" s="119"/>
      <c r="T1129" s="119"/>
      <c r="U1129" s="119"/>
      <c r="V1129" s="119"/>
      <c r="W1129" s="119"/>
      <c r="BB1129" s="2" t="e">
        <v>#N/A</v>
      </c>
    </row>
    <row r="1130" spans="1:54" ht="31.4" customHeight="1" x14ac:dyDescent="0.35">
      <c r="A1130" s="118"/>
      <c r="B1130" s="119"/>
      <c r="C1130" s="119"/>
      <c r="D1130" s="120"/>
      <c r="E1130" s="122"/>
      <c r="F1130" s="122"/>
      <c r="G1130" s="122"/>
      <c r="H1130" s="120" t="str">
        <f t="shared" si="25"/>
        <v/>
      </c>
      <c r="I1130" s="120"/>
      <c r="J1130" s="119"/>
      <c r="K1130" s="120"/>
      <c r="L1130" s="122"/>
      <c r="M1130" s="123"/>
      <c r="N1130" s="124"/>
      <c r="O1130" s="119"/>
      <c r="P1130" s="119"/>
      <c r="Q1130" s="119"/>
      <c r="R1130" s="119"/>
      <c r="S1130" s="119"/>
      <c r="T1130" s="119"/>
      <c r="U1130" s="119"/>
      <c r="V1130" s="119"/>
      <c r="W1130" s="119"/>
      <c r="BB1130" s="2" t="e">
        <v>#N/A</v>
      </c>
    </row>
    <row r="1131" spans="1:54" ht="31.4" customHeight="1" x14ac:dyDescent="0.35">
      <c r="A1131" s="118"/>
      <c r="B1131" s="119"/>
      <c r="C1131" s="119"/>
      <c r="D1131" s="120"/>
      <c r="E1131" s="122"/>
      <c r="F1131" s="122"/>
      <c r="G1131" s="122"/>
      <c r="H1131" s="120" t="str">
        <f t="shared" si="25"/>
        <v/>
      </c>
      <c r="I1131" s="120"/>
      <c r="J1131" s="119"/>
      <c r="K1131" s="120"/>
      <c r="L1131" s="122"/>
      <c r="M1131" s="123"/>
      <c r="N1131" s="124"/>
      <c r="O1131" s="119"/>
      <c r="P1131" s="119"/>
      <c r="Q1131" s="119"/>
      <c r="R1131" s="119"/>
      <c r="S1131" s="119"/>
      <c r="T1131" s="119"/>
      <c r="U1131" s="119"/>
      <c r="V1131" s="119"/>
      <c r="W1131" s="119"/>
      <c r="BB1131" s="2" t="e">
        <v>#N/A</v>
      </c>
    </row>
    <row r="1132" spans="1:54" ht="31.4" customHeight="1" x14ac:dyDescent="0.35">
      <c r="A1132" s="118"/>
      <c r="B1132" s="119"/>
      <c r="C1132" s="119"/>
      <c r="D1132" s="120"/>
      <c r="E1132" s="122"/>
      <c r="F1132" s="122"/>
      <c r="G1132" s="122"/>
      <c r="H1132" s="120" t="str">
        <f t="shared" si="25"/>
        <v/>
      </c>
      <c r="I1132" s="120"/>
      <c r="J1132" s="119"/>
      <c r="K1132" s="120"/>
      <c r="L1132" s="122"/>
      <c r="M1132" s="123"/>
      <c r="N1132" s="124"/>
      <c r="O1132" s="119"/>
      <c r="P1132" s="119"/>
      <c r="Q1132" s="119"/>
      <c r="R1132" s="119"/>
      <c r="S1132" s="119"/>
      <c r="T1132" s="119"/>
      <c r="U1132" s="119"/>
      <c r="V1132" s="119"/>
      <c r="W1132" s="119"/>
      <c r="BB1132" s="2" t="e">
        <v>#N/A</v>
      </c>
    </row>
    <row r="1133" spans="1:54" ht="31.4" customHeight="1" x14ac:dyDescent="0.35">
      <c r="A1133" s="118"/>
      <c r="B1133" s="119"/>
      <c r="C1133" s="119"/>
      <c r="D1133" s="120"/>
      <c r="E1133" s="122" t="str">
        <f>IF($D1133="","",WORKDAY($D1133,1,$Z$33:$Z$41))</f>
        <v/>
      </c>
      <c r="F1133" s="122" t="str">
        <f>IF($D1133="","",WORKDAY($D1133,10,$Z$33:$Z$41))</f>
        <v/>
      </c>
      <c r="G1133" s="122" t="str">
        <f>IF($D1133="","",WORKDAY($D1133,20,$Z$33:$Z$41))</f>
        <v/>
      </c>
      <c r="H1133" s="120" t="str">
        <f t="shared" si="25"/>
        <v/>
      </c>
      <c r="I1133" s="120"/>
      <c r="J1133" s="119"/>
      <c r="K1133" s="120"/>
      <c r="L1133" s="122"/>
      <c r="M1133" s="123" t="str">
        <f>IF($L1133="","",NETWORKDAYS($D1133,$L1133,$Z$33:$Z$47)-1)</f>
        <v/>
      </c>
      <c r="N1133" s="124" t="str">
        <f t="shared" ref="N1133:N1150" si="26">IF(ISBLANK($L1133),"",IF($M1133&lt;21,"Yes","No"))</f>
        <v/>
      </c>
      <c r="O1133" s="119"/>
      <c r="P1133" s="119"/>
      <c r="Q1133" s="119"/>
      <c r="R1133" s="119"/>
      <c r="S1133" s="119"/>
      <c r="T1133" s="119"/>
      <c r="U1133" s="119"/>
      <c r="V1133" s="119"/>
      <c r="W1133" s="119"/>
      <c r="BB1133" s="2" t="e">
        <v>#N/A</v>
      </c>
    </row>
    <row r="1134" spans="1:54" ht="31.4" customHeight="1" x14ac:dyDescent="0.35">
      <c r="A1134" s="118"/>
      <c r="B1134" s="119"/>
      <c r="C1134" s="119"/>
      <c r="D1134" s="120"/>
      <c r="E1134" s="122" t="str">
        <f>IF($D1134="","",WORKDAY($D1134,1,$Z$33:$Z$41))</f>
        <v/>
      </c>
      <c r="F1134" s="122" t="str">
        <f>IF($D1134="","",WORKDAY($D1134,10,$Z$33:$Z$41))</f>
        <v/>
      </c>
      <c r="G1134" s="122" t="str">
        <f>IF($D1134="","",WORKDAY($D1134,20,$Z$33:$Z$41))</f>
        <v/>
      </c>
      <c r="H1134" s="120" t="str">
        <f t="shared" si="25"/>
        <v/>
      </c>
      <c r="I1134" s="120"/>
      <c r="J1134" s="119"/>
      <c r="K1134" s="120"/>
      <c r="L1134" s="122"/>
      <c r="M1134" s="123" t="str">
        <f>IF($L1134="","",NETWORKDAYS($D1134,$L1134,$Z$33:$Z$47)-1)</f>
        <v/>
      </c>
      <c r="N1134" s="124" t="str">
        <f t="shared" si="26"/>
        <v/>
      </c>
      <c r="O1134" s="119"/>
      <c r="P1134" s="119"/>
      <c r="Q1134" s="119"/>
      <c r="R1134" s="119"/>
      <c r="S1134" s="119"/>
      <c r="T1134" s="119"/>
      <c r="U1134" s="119"/>
      <c r="V1134" s="119"/>
      <c r="W1134" s="119"/>
      <c r="BB1134" s="2" t="e">
        <v>#N/A</v>
      </c>
    </row>
    <row r="1135" spans="1:54" ht="31.4" customHeight="1" x14ac:dyDescent="0.35">
      <c r="A1135" s="118"/>
      <c r="B1135" s="119"/>
      <c r="C1135" s="119"/>
      <c r="D1135" s="120"/>
      <c r="E1135" s="122" t="str">
        <f>IF($D1135="","",WORKDAY($D1135,1,$Z$33:$Z$41))</f>
        <v/>
      </c>
      <c r="F1135" s="122" t="str">
        <f>IF($D1135="","",WORKDAY($D1135,10,$Z$33:$Z$41))</f>
        <v/>
      </c>
      <c r="G1135" s="122" t="str">
        <f>IF($D1135="","",WORKDAY($D1135,20,$Z$33:$Z$41))</f>
        <v/>
      </c>
      <c r="H1135" s="120" t="str">
        <f t="shared" si="25"/>
        <v/>
      </c>
      <c r="I1135" s="120"/>
      <c r="J1135" s="119"/>
      <c r="K1135" s="120"/>
      <c r="L1135" s="122"/>
      <c r="M1135" s="123" t="str">
        <f>IF($L1135="","",NETWORKDAYS($D1135,$L1135,$Z$33:$Z$47)-1)</f>
        <v/>
      </c>
      <c r="N1135" s="124" t="str">
        <f t="shared" si="26"/>
        <v/>
      </c>
      <c r="O1135" s="119"/>
      <c r="P1135" s="119"/>
      <c r="Q1135" s="119"/>
      <c r="R1135" s="119"/>
      <c r="S1135" s="119"/>
      <c r="T1135" s="119"/>
      <c r="U1135" s="119"/>
      <c r="V1135" s="119"/>
      <c r="W1135" s="119"/>
      <c r="BB1135" s="2" t="e">
        <v>#N/A</v>
      </c>
    </row>
    <row r="1136" spans="1:54" ht="31.4" customHeight="1" x14ac:dyDescent="0.35">
      <c r="A1136" s="118"/>
      <c r="B1136" s="119"/>
      <c r="C1136" s="119"/>
      <c r="D1136" s="120"/>
      <c r="E1136" s="122" t="str">
        <f>IF($D1136="","",WORKDAY($D1136,1,$Z$33:$Z$41))</f>
        <v/>
      </c>
      <c r="F1136" s="122" t="str">
        <f>IF($D1136="","",WORKDAY($D1136,10,$Z$33:$Z$41))</f>
        <v/>
      </c>
      <c r="G1136" s="122" t="str">
        <f>IF($D1136="","",WORKDAY($D1136,20,$Z$33:$Z$41))</f>
        <v/>
      </c>
      <c r="H1136" s="120" t="str">
        <f t="shared" si="25"/>
        <v/>
      </c>
      <c r="I1136" s="120"/>
      <c r="J1136" s="119"/>
      <c r="K1136" s="120"/>
      <c r="L1136" s="122"/>
      <c r="M1136" s="123" t="str">
        <f>IF($L1136="","",NETWORKDAYS($D1136,$L1136,$Z$33:$Z$47)-1)</f>
        <v/>
      </c>
      <c r="N1136" s="124" t="str">
        <f t="shared" si="26"/>
        <v/>
      </c>
      <c r="O1136" s="119"/>
      <c r="P1136" s="119"/>
      <c r="Q1136" s="119"/>
      <c r="R1136" s="119"/>
      <c r="S1136" s="119"/>
      <c r="T1136" s="119"/>
      <c r="U1136" s="119"/>
      <c r="V1136" s="119"/>
      <c r="W1136" s="119"/>
      <c r="BB1136" s="2" t="e">
        <v>#N/A</v>
      </c>
    </row>
    <row r="1137" spans="1:54" ht="31.4" customHeight="1" x14ac:dyDescent="0.35">
      <c r="A1137" s="118"/>
      <c r="B1137" s="119"/>
      <c r="C1137" s="119"/>
      <c r="D1137" s="120"/>
      <c r="E1137" s="122" t="str">
        <f>IF($D1137="","",WORKDAY($D1137,1,$Z$33:$Z$41))</f>
        <v/>
      </c>
      <c r="F1137" s="122" t="str">
        <f>IF($D1137="","",WORKDAY($D1137,10,$Z$33:$Z$41))</f>
        <v/>
      </c>
      <c r="G1137" s="122" t="str">
        <f>IF($D1137="","",WORKDAY($D1137,20,$Z$33:$Z$41))</f>
        <v/>
      </c>
      <c r="H1137" s="120" t="str">
        <f t="shared" si="25"/>
        <v/>
      </c>
      <c r="I1137" s="120"/>
      <c r="J1137" s="119"/>
      <c r="K1137" s="120"/>
      <c r="L1137" s="122"/>
      <c r="M1137" s="123" t="str">
        <f>IF($L1137="","",NETWORKDAYS($D1137,$L1137,$Z$33:$Z$47)-1)</f>
        <v/>
      </c>
      <c r="N1137" s="124" t="str">
        <f t="shared" si="26"/>
        <v/>
      </c>
      <c r="O1137" s="119"/>
      <c r="P1137" s="119"/>
      <c r="Q1137" s="119"/>
      <c r="R1137" s="119"/>
      <c r="S1137" s="119"/>
      <c r="T1137" s="119"/>
      <c r="U1137" s="119"/>
      <c r="V1137" s="119"/>
      <c r="W1137" s="119"/>
      <c r="BB1137" s="2" t="e">
        <v>#N/A</v>
      </c>
    </row>
    <row r="1138" spans="1:54" ht="31.4" customHeight="1" x14ac:dyDescent="0.35">
      <c r="A1138" s="118"/>
      <c r="B1138" s="119"/>
      <c r="C1138" s="119"/>
      <c r="D1138" s="120"/>
      <c r="E1138" s="122" t="str">
        <f>IF($D1138="","",WORKDAY($D1138,1,$Z$33:$Z$41))</f>
        <v/>
      </c>
      <c r="F1138" s="122" t="str">
        <f>IF($D1138="","",WORKDAY($D1138,10,$Z$33:$Z$41))</f>
        <v/>
      </c>
      <c r="G1138" s="122" t="str">
        <f>IF($D1138="","",WORKDAY($D1138,20,$Z$33:$Z$41))</f>
        <v/>
      </c>
      <c r="H1138" s="120" t="str">
        <f t="shared" si="25"/>
        <v/>
      </c>
      <c r="I1138" s="120"/>
      <c r="J1138" s="119"/>
      <c r="K1138" s="120"/>
      <c r="L1138" s="122"/>
      <c r="M1138" s="123" t="str">
        <f>IF($L1138="","",NETWORKDAYS($D1138,$L1138,$Z$33:$Z$47)-1)</f>
        <v/>
      </c>
      <c r="N1138" s="124" t="str">
        <f t="shared" si="26"/>
        <v/>
      </c>
      <c r="O1138" s="119"/>
      <c r="P1138" s="119"/>
      <c r="Q1138" s="119"/>
      <c r="R1138" s="119"/>
      <c r="S1138" s="119"/>
      <c r="T1138" s="119"/>
      <c r="U1138" s="119"/>
      <c r="V1138" s="119"/>
      <c r="W1138" s="119"/>
      <c r="BB1138" s="2" t="e">
        <v>#N/A</v>
      </c>
    </row>
    <row r="1139" spans="1:54" ht="31.4" customHeight="1" x14ac:dyDescent="0.35">
      <c r="A1139" s="118"/>
      <c r="B1139" s="119"/>
      <c r="C1139" s="119"/>
      <c r="D1139" s="120"/>
      <c r="E1139" s="122" t="str">
        <f>IF($D1139="","",WORKDAY($D1139,1,$Z$33:$Z$41))</f>
        <v/>
      </c>
      <c r="F1139" s="122" t="str">
        <f>IF($D1139="","",WORKDAY($D1139,10,$Z$33:$Z$41))</f>
        <v/>
      </c>
      <c r="G1139" s="122" t="str">
        <f>IF($D1139="","",WORKDAY($D1139,20,$Z$33:$Z$41))</f>
        <v/>
      </c>
      <c r="H1139" s="120" t="str">
        <f t="shared" si="25"/>
        <v/>
      </c>
      <c r="I1139" s="120"/>
      <c r="J1139" s="119"/>
      <c r="K1139" s="120"/>
      <c r="L1139" s="122"/>
      <c r="M1139" s="123" t="str">
        <f>IF($L1139="","",NETWORKDAYS($D1139,$L1139,$Z$33:$Z$47)-1)</f>
        <v/>
      </c>
      <c r="N1139" s="124" t="str">
        <f t="shared" si="26"/>
        <v/>
      </c>
      <c r="O1139" s="119"/>
      <c r="P1139" s="119"/>
      <c r="Q1139" s="119"/>
      <c r="R1139" s="119"/>
      <c r="S1139" s="119"/>
      <c r="T1139" s="119"/>
      <c r="U1139" s="119"/>
      <c r="V1139" s="119"/>
      <c r="W1139" s="119"/>
      <c r="BB1139" s="2" t="e">
        <v>#N/A</v>
      </c>
    </row>
    <row r="1140" spans="1:54" ht="31.4" customHeight="1" x14ac:dyDescent="0.35">
      <c r="A1140" s="118"/>
      <c r="B1140" s="119"/>
      <c r="C1140" s="119"/>
      <c r="D1140" s="120"/>
      <c r="E1140" s="122" t="str">
        <f>IF($D1140="","",WORKDAY($D1140,1,$Z$33:$Z$41))</f>
        <v/>
      </c>
      <c r="F1140" s="122" t="str">
        <f>IF($D1140="","",WORKDAY($D1140,10,$Z$33:$Z$41))</f>
        <v/>
      </c>
      <c r="G1140" s="122" t="str">
        <f>IF($D1140="","",WORKDAY($D1140,20,$Z$33:$Z$41))</f>
        <v/>
      </c>
      <c r="H1140" s="120" t="str">
        <f t="shared" si="25"/>
        <v/>
      </c>
      <c r="I1140" s="120"/>
      <c r="J1140" s="119"/>
      <c r="K1140" s="120"/>
      <c r="L1140" s="122"/>
      <c r="M1140" s="123" t="str">
        <f>IF($L1140="","",NETWORKDAYS($D1140,$L1140,$Z$33:$Z$47)-1)</f>
        <v/>
      </c>
      <c r="N1140" s="124" t="str">
        <f t="shared" si="26"/>
        <v/>
      </c>
      <c r="O1140" s="119"/>
      <c r="P1140" s="119"/>
      <c r="Q1140" s="119"/>
      <c r="R1140" s="119"/>
      <c r="S1140" s="119"/>
      <c r="T1140" s="119"/>
      <c r="U1140" s="119"/>
      <c r="V1140" s="119"/>
      <c r="W1140" s="119"/>
      <c r="BB1140" s="2" t="e">
        <v>#N/A</v>
      </c>
    </row>
    <row r="1141" spans="1:54" ht="31.4" customHeight="1" x14ac:dyDescent="0.35">
      <c r="A1141" s="118"/>
      <c r="B1141" s="119"/>
      <c r="C1141" s="119"/>
      <c r="D1141" s="120"/>
      <c r="E1141" s="122" t="str">
        <f>IF($D1141="","",WORKDAY($D1141,1,$Z$33:$Z$41))</f>
        <v/>
      </c>
      <c r="F1141" s="122" t="str">
        <f>IF($D1141="","",WORKDAY($D1141,10,$Z$33:$Z$41))</f>
        <v/>
      </c>
      <c r="G1141" s="122" t="str">
        <f>IF($D1141="","",WORKDAY($D1141,20,$Z$33:$Z$41))</f>
        <v/>
      </c>
      <c r="H1141" s="120" t="str">
        <f t="shared" si="25"/>
        <v/>
      </c>
      <c r="I1141" s="120"/>
      <c r="J1141" s="119"/>
      <c r="K1141" s="120"/>
      <c r="L1141" s="122"/>
      <c r="M1141" s="123" t="str">
        <f>IF($L1141="","",NETWORKDAYS($D1141,$L1141,$Z$33:$Z$47)-1)</f>
        <v/>
      </c>
      <c r="N1141" s="124" t="str">
        <f t="shared" si="26"/>
        <v/>
      </c>
      <c r="O1141" s="119"/>
      <c r="P1141" s="119"/>
      <c r="Q1141" s="119"/>
      <c r="R1141" s="119"/>
      <c r="S1141" s="119"/>
      <c r="T1141" s="119"/>
      <c r="U1141" s="119"/>
      <c r="V1141" s="119"/>
      <c r="W1141" s="119"/>
      <c r="BB1141" s="2" t="e">
        <v>#N/A</v>
      </c>
    </row>
    <row r="1142" spans="1:54" ht="31.4" customHeight="1" x14ac:dyDescent="0.35">
      <c r="A1142" s="118"/>
      <c r="B1142" s="119"/>
      <c r="C1142" s="119"/>
      <c r="D1142" s="120"/>
      <c r="E1142" s="122" t="str">
        <f>IF($D1142="","",WORKDAY($D1142,1,$Z$33:$Z$41))</f>
        <v/>
      </c>
      <c r="F1142" s="122" t="str">
        <f>IF($D1142="","",WORKDAY($D1142,10,$Z$33:$Z$41))</f>
        <v/>
      </c>
      <c r="G1142" s="122" t="str">
        <f>IF($D1142="","",WORKDAY($D1142,20,$Z$33:$Z$41))</f>
        <v/>
      </c>
      <c r="H1142" s="120" t="str">
        <f t="shared" si="25"/>
        <v/>
      </c>
      <c r="I1142" s="120"/>
      <c r="J1142" s="119"/>
      <c r="K1142" s="120"/>
      <c r="L1142" s="122"/>
      <c r="M1142" s="123" t="str">
        <f>IF($L1142="","",NETWORKDAYS($D1142,$L1142,$Z$33:$Z$47)-1)</f>
        <v/>
      </c>
      <c r="N1142" s="124" t="str">
        <f t="shared" si="26"/>
        <v/>
      </c>
      <c r="O1142" s="119"/>
      <c r="P1142" s="119"/>
      <c r="Q1142" s="119"/>
      <c r="R1142" s="119"/>
      <c r="S1142" s="119"/>
      <c r="T1142" s="119"/>
      <c r="U1142" s="119"/>
      <c r="V1142" s="119"/>
      <c r="W1142" s="119"/>
      <c r="BB1142" s="2" t="e">
        <v>#N/A</v>
      </c>
    </row>
    <row r="1143" spans="1:54" ht="31.4" customHeight="1" x14ac:dyDescent="0.35">
      <c r="A1143" s="118"/>
      <c r="B1143" s="119"/>
      <c r="C1143" s="119"/>
      <c r="D1143" s="120"/>
      <c r="E1143" s="122" t="str">
        <f>IF($D1143="","",WORKDAY($D1143,1,$Z$33:$Z$41))</f>
        <v/>
      </c>
      <c r="F1143" s="122" t="str">
        <f>IF($D1143="","",WORKDAY($D1143,10,$Z$33:$Z$41))</f>
        <v/>
      </c>
      <c r="G1143" s="122" t="str">
        <f>IF($D1143="","",WORKDAY($D1143,20,$Z$33:$Z$41))</f>
        <v/>
      </c>
      <c r="H1143" s="120" t="str">
        <f t="shared" si="25"/>
        <v/>
      </c>
      <c r="I1143" s="120"/>
      <c r="J1143" s="119"/>
      <c r="K1143" s="120"/>
      <c r="L1143" s="122"/>
      <c r="M1143" s="123" t="str">
        <f>IF($L1143="","",NETWORKDAYS($D1143,$L1143,$Z$33:$Z$47)-1)</f>
        <v/>
      </c>
      <c r="N1143" s="124" t="str">
        <f t="shared" si="26"/>
        <v/>
      </c>
      <c r="O1143" s="119"/>
      <c r="P1143" s="119"/>
      <c r="Q1143" s="119"/>
      <c r="R1143" s="119"/>
      <c r="S1143" s="119"/>
      <c r="T1143" s="119"/>
      <c r="U1143" s="119"/>
      <c r="V1143" s="119"/>
      <c r="W1143" s="119"/>
      <c r="BB1143" s="2" t="e">
        <v>#N/A</v>
      </c>
    </row>
    <row r="1144" spans="1:54" ht="31.4" customHeight="1" x14ac:dyDescent="0.35">
      <c r="A1144" s="118"/>
      <c r="B1144" s="119"/>
      <c r="C1144" s="119"/>
      <c r="D1144" s="120"/>
      <c r="E1144" s="122" t="str">
        <f>IF($D1144="","",WORKDAY($D1144,1,$Z$33:$Z$41))</f>
        <v/>
      </c>
      <c r="F1144" s="122" t="str">
        <f>IF($D1144="","",WORKDAY($D1144,10,$Z$33:$Z$41))</f>
        <v/>
      </c>
      <c r="G1144" s="122" t="str">
        <f>IF($D1144="","",WORKDAY($D1144,20,$Z$33:$Z$41))</f>
        <v/>
      </c>
      <c r="H1144" s="120" t="str">
        <f t="shared" si="25"/>
        <v/>
      </c>
      <c r="I1144" s="120"/>
      <c r="J1144" s="119"/>
      <c r="K1144" s="120"/>
      <c r="L1144" s="122"/>
      <c r="M1144" s="123" t="str">
        <f>IF($L1144="","",NETWORKDAYS($D1144,$L1144,$Z$33:$Z$47)-1)</f>
        <v/>
      </c>
      <c r="N1144" s="124" t="str">
        <f t="shared" si="26"/>
        <v/>
      </c>
      <c r="O1144" s="119"/>
      <c r="P1144" s="119"/>
      <c r="Q1144" s="119"/>
      <c r="R1144" s="119"/>
      <c r="S1144" s="119"/>
      <c r="T1144" s="119"/>
      <c r="U1144" s="119"/>
      <c r="V1144" s="119"/>
      <c r="W1144" s="119"/>
      <c r="BB1144" s="2" t="e">
        <v>#N/A</v>
      </c>
    </row>
    <row r="1145" spans="1:54" ht="31.4" customHeight="1" x14ac:dyDescent="0.35">
      <c r="A1145" s="118"/>
      <c r="B1145" s="119"/>
      <c r="C1145" s="119"/>
      <c r="D1145" s="120"/>
      <c r="E1145" s="122" t="str">
        <f>IF($D1145="","",WORKDAY($D1145,1,$Z$33:$Z$41))</f>
        <v/>
      </c>
      <c r="F1145" s="122" t="str">
        <f>IF($D1145="","",WORKDAY($D1145,10,$Z$33:$Z$41))</f>
        <v/>
      </c>
      <c r="G1145" s="122" t="str">
        <f>IF($D1145="","",WORKDAY($D1145,20,$Z$33:$Z$41))</f>
        <v/>
      </c>
      <c r="H1145" s="120" t="str">
        <f t="shared" si="25"/>
        <v/>
      </c>
      <c r="I1145" s="120"/>
      <c r="J1145" s="119"/>
      <c r="K1145" s="120"/>
      <c r="L1145" s="122"/>
      <c r="M1145" s="123" t="str">
        <f>IF($L1145="","",NETWORKDAYS($D1145,$L1145,$Z$33:$Z$47)-1)</f>
        <v/>
      </c>
      <c r="N1145" s="124" t="str">
        <f t="shared" si="26"/>
        <v/>
      </c>
      <c r="O1145" s="119"/>
      <c r="P1145" s="119"/>
      <c r="Q1145" s="119"/>
      <c r="R1145" s="119"/>
      <c r="S1145" s="119"/>
      <c r="T1145" s="119"/>
      <c r="U1145" s="119"/>
      <c r="V1145" s="119"/>
      <c r="W1145" s="119"/>
      <c r="BB1145" s="2" t="e">
        <v>#N/A</v>
      </c>
    </row>
    <row r="1146" spans="1:54" ht="31.4" customHeight="1" x14ac:dyDescent="0.35">
      <c r="A1146" s="118"/>
      <c r="B1146" s="119"/>
      <c r="C1146" s="119"/>
      <c r="D1146" s="120"/>
      <c r="E1146" s="122" t="str">
        <f>IF($D1146="","",WORKDAY($D1146,1,$Z$33:$Z$41))</f>
        <v/>
      </c>
      <c r="F1146" s="122" t="str">
        <f>IF($D1146="","",WORKDAY($D1146,10,$Z$33:$Z$41))</f>
        <v/>
      </c>
      <c r="G1146" s="122" t="str">
        <f>IF($D1146="","",WORKDAY($D1146,20,$Z$33:$Z$41))</f>
        <v/>
      </c>
      <c r="H1146" s="120" t="str">
        <f t="shared" si="25"/>
        <v/>
      </c>
      <c r="I1146" s="120"/>
      <c r="J1146" s="119"/>
      <c r="K1146" s="120"/>
      <c r="L1146" s="122"/>
      <c r="M1146" s="123" t="str">
        <f>IF($L1146="","",NETWORKDAYS($D1146,$L1146,$Z$33:$Z$47)-1)</f>
        <v/>
      </c>
      <c r="N1146" s="124" t="str">
        <f t="shared" si="26"/>
        <v/>
      </c>
      <c r="O1146" s="119"/>
      <c r="P1146" s="119"/>
      <c r="Q1146" s="119"/>
      <c r="R1146" s="119"/>
      <c r="S1146" s="119"/>
      <c r="T1146" s="119"/>
      <c r="U1146" s="119"/>
      <c r="V1146" s="119"/>
      <c r="W1146" s="119"/>
      <c r="BB1146" s="2" t="e">
        <v>#N/A</v>
      </c>
    </row>
    <row r="1147" spans="1:54" ht="31.4" customHeight="1" x14ac:dyDescent="0.35">
      <c r="A1147" s="118"/>
      <c r="B1147" s="119"/>
      <c r="C1147" s="119"/>
      <c r="D1147" s="120"/>
      <c r="E1147" s="122" t="str">
        <f>IF($D1147="","",WORKDAY($D1147,1,$Z$33:$Z$41))</f>
        <v/>
      </c>
      <c r="F1147" s="122" t="str">
        <f>IF($D1147="","",WORKDAY($D1147,10,$Z$33:$Z$41))</f>
        <v/>
      </c>
      <c r="G1147" s="122" t="str">
        <f>IF($D1147="","",WORKDAY($D1147,20,$Z$33:$Z$41))</f>
        <v/>
      </c>
      <c r="H1147" s="120" t="str">
        <f t="shared" si="25"/>
        <v/>
      </c>
      <c r="I1147" s="120"/>
      <c r="J1147" s="119"/>
      <c r="K1147" s="120"/>
      <c r="L1147" s="122"/>
      <c r="M1147" s="123" t="str">
        <f>IF($L1147="","",NETWORKDAYS($D1147,$L1147,$Z$33:$Z$47)-1)</f>
        <v/>
      </c>
      <c r="N1147" s="124" t="str">
        <f t="shared" si="26"/>
        <v/>
      </c>
      <c r="O1147" s="119"/>
      <c r="P1147" s="119"/>
      <c r="Q1147" s="119"/>
      <c r="R1147" s="119"/>
      <c r="S1147" s="119"/>
      <c r="T1147" s="119"/>
      <c r="U1147" s="119"/>
      <c r="V1147" s="119"/>
      <c r="W1147" s="119"/>
      <c r="BB1147" s="2" t="e">
        <v>#N/A</v>
      </c>
    </row>
    <row r="1148" spans="1:54" ht="31.4" customHeight="1" x14ac:dyDescent="0.35">
      <c r="A1148" s="118"/>
      <c r="B1148" s="119"/>
      <c r="C1148" s="119"/>
      <c r="D1148" s="120"/>
      <c r="E1148" s="122" t="str">
        <f>IF($D1148="","",WORKDAY($D1148,1,$Z$33:$Z$41))</f>
        <v/>
      </c>
      <c r="F1148" s="122" t="str">
        <f>IF($D1148="","",WORKDAY($D1148,10,$Z$33:$Z$41))</f>
        <v/>
      </c>
      <c r="G1148" s="122" t="str">
        <f>IF($D1148="","",WORKDAY($D1148,20,$Z$33:$Z$41))</f>
        <v/>
      </c>
      <c r="H1148" s="120" t="str">
        <f t="shared" si="25"/>
        <v/>
      </c>
      <c r="I1148" s="120"/>
      <c r="J1148" s="119"/>
      <c r="K1148" s="120"/>
      <c r="L1148" s="122"/>
      <c r="M1148" s="123" t="str">
        <f>IF($L1148="","",NETWORKDAYS($D1148,$L1148,$Z$33:$Z$47)-1)</f>
        <v/>
      </c>
      <c r="N1148" s="124" t="str">
        <f t="shared" si="26"/>
        <v/>
      </c>
      <c r="O1148" s="119"/>
      <c r="P1148" s="119"/>
      <c r="Q1148" s="119"/>
      <c r="R1148" s="119"/>
      <c r="S1148" s="119"/>
      <c r="T1148" s="119"/>
      <c r="U1148" s="119"/>
      <c r="V1148" s="119"/>
      <c r="W1148" s="119"/>
      <c r="BB1148" s="2" t="e">
        <v>#N/A</v>
      </c>
    </row>
    <row r="1149" spans="1:54" ht="31.4" customHeight="1" x14ac:dyDescent="0.35">
      <c r="A1149" s="118"/>
      <c r="B1149" s="119"/>
      <c r="C1149" s="119"/>
      <c r="D1149" s="120"/>
      <c r="E1149" s="122" t="str">
        <f>IF($D1149="","",WORKDAY($D1149,1,$Z$33:$Z$41))</f>
        <v/>
      </c>
      <c r="F1149" s="122" t="str">
        <f>IF($D1149="","",WORKDAY($D1149,10,$Z$33:$Z$41))</f>
        <v/>
      </c>
      <c r="G1149" s="122" t="str">
        <f>IF($D1149="","",WORKDAY($D1149,20,$Z$33:$Z$41))</f>
        <v/>
      </c>
      <c r="H1149" s="120" t="str">
        <f t="shared" si="25"/>
        <v/>
      </c>
      <c r="I1149" s="120"/>
      <c r="J1149" s="119"/>
      <c r="K1149" s="120"/>
      <c r="L1149" s="122"/>
      <c r="M1149" s="123" t="str">
        <f>IF($L1149="","",NETWORKDAYS($D1149,$L1149,$Z$33:$Z$47)-1)</f>
        <v/>
      </c>
      <c r="N1149" s="124" t="str">
        <f t="shared" si="26"/>
        <v/>
      </c>
      <c r="O1149" s="119"/>
      <c r="P1149" s="119"/>
      <c r="Q1149" s="119"/>
      <c r="R1149" s="119"/>
      <c r="S1149" s="119"/>
      <c r="T1149" s="119"/>
      <c r="U1149" s="119"/>
      <c r="V1149" s="119"/>
      <c r="W1149" s="119"/>
      <c r="BB1149" s="2" t="e">
        <v>#N/A</v>
      </c>
    </row>
    <row r="1150" spans="1:54" ht="31.4" customHeight="1" x14ac:dyDescent="0.35">
      <c r="A1150" s="118"/>
      <c r="B1150" s="119"/>
      <c r="C1150" s="119"/>
      <c r="D1150" s="120"/>
      <c r="E1150" s="122" t="str">
        <f>IF($D1150="","",WORKDAY($D1150,1,$Z$33:$Z$41))</f>
        <v/>
      </c>
      <c r="F1150" s="122" t="str">
        <f>IF($D1150="","",WORKDAY($D1150,10,$Z$33:$Z$41))</f>
        <v/>
      </c>
      <c r="G1150" s="122" t="str">
        <f>IF($D1150="","",WORKDAY($D1150,20,$Z$33:$Z$41))</f>
        <v/>
      </c>
      <c r="H1150" s="120" t="str">
        <f t="shared" si="25"/>
        <v/>
      </c>
      <c r="I1150" s="120"/>
      <c r="J1150" s="119"/>
      <c r="K1150" s="120"/>
      <c r="L1150" s="122"/>
      <c r="M1150" s="123" t="str">
        <f>IF($L1150="","",NETWORKDAYS($D1150,$L1150,$Z$33:$Z$47)-1)</f>
        <v/>
      </c>
      <c r="N1150" s="124" t="str">
        <f t="shared" si="26"/>
        <v/>
      </c>
      <c r="O1150" s="119"/>
      <c r="P1150" s="119"/>
      <c r="Q1150" s="119"/>
      <c r="R1150" s="119"/>
      <c r="S1150" s="119"/>
      <c r="T1150" s="119"/>
      <c r="U1150" s="119"/>
      <c r="V1150" s="119"/>
      <c r="W1150" s="119"/>
      <c r="BB1150" s="2" t="e">
        <v>#N/A</v>
      </c>
    </row>
    <row r="1151" spans="1:54" ht="31.4" customHeight="1" x14ac:dyDescent="0.35">
      <c r="A1151" s="118"/>
      <c r="B1151" s="119"/>
      <c r="C1151" s="119"/>
      <c r="D1151" s="120"/>
      <c r="E1151" s="122"/>
      <c r="F1151" s="122"/>
      <c r="G1151" s="122"/>
      <c r="H1151" s="120" t="str">
        <f t="shared" si="25"/>
        <v/>
      </c>
      <c r="I1151" s="120"/>
      <c r="J1151" s="119"/>
      <c r="K1151" s="120"/>
      <c r="L1151" s="122"/>
      <c r="M1151" s="122"/>
      <c r="N1151" s="124"/>
      <c r="O1151" s="119"/>
      <c r="P1151" s="119"/>
      <c r="Q1151" s="119"/>
      <c r="R1151" s="119"/>
      <c r="S1151" s="119"/>
      <c r="T1151" s="119"/>
      <c r="U1151" s="119"/>
      <c r="V1151" s="119"/>
      <c r="W1151" s="119"/>
      <c r="BB1151" s="2" t="e">
        <v>#N/A</v>
      </c>
    </row>
    <row r="1152" spans="1:54" ht="31.4" customHeight="1" x14ac:dyDescent="0.35">
      <c r="A1152" s="118"/>
      <c r="B1152" s="119"/>
      <c r="C1152" s="119"/>
      <c r="D1152" s="120"/>
      <c r="E1152" s="122" t="str">
        <f>IF($D1152="","",WORKDAY($D1152,1,$Z$33:$Z$41))</f>
        <v/>
      </c>
      <c r="F1152" s="122" t="str">
        <f>IF($D1152="","",WORKDAY($D1152,10,$Z$33:$Z$41))</f>
        <v/>
      </c>
      <c r="G1152" s="122" t="str">
        <f>IF($D1152="","",WORKDAY($D1152,20,$Z$33:$Z$41))</f>
        <v/>
      </c>
      <c r="H1152" s="120" t="str">
        <f t="shared" si="25"/>
        <v/>
      </c>
      <c r="I1152" s="120"/>
      <c r="J1152" s="119"/>
      <c r="K1152" s="120"/>
      <c r="L1152" s="122"/>
      <c r="M1152" s="122"/>
      <c r="N1152" s="124" t="str">
        <f>IF(ISBLANK(L1152),"",IF(L1152&gt;G1152,"No","Yes"))</f>
        <v/>
      </c>
      <c r="O1152" s="119"/>
      <c r="P1152" s="119"/>
      <c r="Q1152" s="119"/>
      <c r="R1152" s="119"/>
      <c r="S1152" s="119"/>
      <c r="T1152" s="119"/>
      <c r="U1152" s="119"/>
      <c r="V1152" s="119"/>
      <c r="W1152" s="119"/>
      <c r="BB1152" s="2" t="e">
        <v>#N/A</v>
      </c>
    </row>
    <row r="1153" spans="1:54" ht="31.4" customHeight="1" x14ac:dyDescent="0.35">
      <c r="A1153" s="118"/>
      <c r="B1153" s="119"/>
      <c r="C1153" s="119"/>
      <c r="D1153" s="120"/>
      <c r="E1153" s="122" t="str">
        <f>IF($D1153="","",WORKDAY($D1153,1,$Z$33:$Z$41))</f>
        <v/>
      </c>
      <c r="F1153" s="122" t="str">
        <f>IF($D1153="","",WORKDAY($D1153,10,$Z$33:$Z$41))</f>
        <v/>
      </c>
      <c r="G1153" s="122" t="str">
        <f>IF($D1153="","",WORKDAY($D1153,20,$Z$33:$Z$41))</f>
        <v/>
      </c>
      <c r="H1153" s="120" t="str">
        <f t="shared" si="25"/>
        <v/>
      </c>
      <c r="I1153" s="120"/>
      <c r="J1153" s="119"/>
      <c r="K1153" s="120"/>
      <c r="L1153" s="122"/>
      <c r="M1153" s="122"/>
      <c r="N1153" s="124" t="str">
        <f>IF(ISBLANK(L1153),"",IF(L1153&gt;G1153,"No","Yes"))</f>
        <v/>
      </c>
      <c r="O1153" s="119"/>
      <c r="P1153" s="119"/>
      <c r="Q1153" s="119"/>
      <c r="R1153" s="119"/>
      <c r="S1153" s="119"/>
      <c r="T1153" s="119"/>
      <c r="U1153" s="119"/>
      <c r="V1153" s="119"/>
      <c r="W1153" s="119"/>
      <c r="BB1153" s="2" t="e">
        <v>#N/A</v>
      </c>
    </row>
    <row r="1154" spans="1:54" ht="31.4" customHeight="1" x14ac:dyDescent="0.35">
      <c r="A1154" s="118"/>
      <c r="B1154" s="119"/>
      <c r="C1154" s="119"/>
      <c r="D1154" s="120"/>
      <c r="E1154" s="122" t="str">
        <f>IF($D1154="","",WORKDAY($D1154,1,$Z$33:$Z$41))</f>
        <v/>
      </c>
      <c r="F1154" s="122" t="str">
        <f>IF($D1154="","",WORKDAY($D1154,10,$Z$33:$Z$41))</f>
        <v/>
      </c>
      <c r="G1154" s="122" t="str">
        <f>IF($D1154="","",WORKDAY($D1154,20,$Z$33:$Z$41))</f>
        <v/>
      </c>
      <c r="H1154" s="120" t="str">
        <f t="shared" ref="H1154:H1217" si="27">IF(ISBLANK(D1154),"",TEXT(D1154,"mmm"))</f>
        <v/>
      </c>
      <c r="I1154" s="120"/>
      <c r="J1154" s="119"/>
      <c r="K1154" s="120"/>
      <c r="L1154" s="122"/>
      <c r="M1154" s="122"/>
      <c r="N1154" s="124" t="str">
        <f>IF(ISBLANK(L1154),"",IF(L1154&gt;G1154,"No","Yes"))</f>
        <v/>
      </c>
      <c r="O1154" s="119"/>
      <c r="P1154" s="119"/>
      <c r="Q1154" s="119"/>
      <c r="R1154" s="119"/>
      <c r="S1154" s="119"/>
      <c r="T1154" s="119"/>
      <c r="U1154" s="119"/>
      <c r="V1154" s="119"/>
      <c r="W1154" s="119"/>
      <c r="BB1154" s="2" t="e">
        <v>#N/A</v>
      </c>
    </row>
    <row r="1155" spans="1:54" ht="31.4" customHeight="1" x14ac:dyDescent="0.35">
      <c r="A1155" s="118"/>
      <c r="B1155" s="119"/>
      <c r="C1155" s="119"/>
      <c r="D1155" s="120"/>
      <c r="E1155" s="122" t="str">
        <f>IF($D1155="","",WORKDAY($D1155,1,$Z$33:$Z$41))</f>
        <v/>
      </c>
      <c r="F1155" s="122" t="str">
        <f>IF($D1155="","",WORKDAY($D1155,10,$Z$33:$Z$41))</f>
        <v/>
      </c>
      <c r="G1155" s="122" t="str">
        <f>IF($D1155="","",WORKDAY($D1155,20,$Z$33:$Z$41))</f>
        <v/>
      </c>
      <c r="H1155" s="120" t="str">
        <f t="shared" si="27"/>
        <v/>
      </c>
      <c r="I1155" s="120"/>
      <c r="J1155" s="119"/>
      <c r="K1155" s="120"/>
      <c r="L1155" s="122"/>
      <c r="M1155" s="122"/>
      <c r="N1155" s="124" t="str">
        <f>IF(ISBLANK(L1155),"",IF(L1155&gt;G1155,"No","Yes"))</f>
        <v/>
      </c>
      <c r="O1155" s="119"/>
      <c r="P1155" s="119"/>
      <c r="Q1155" s="119"/>
      <c r="R1155" s="119"/>
      <c r="S1155" s="119"/>
      <c r="T1155" s="119"/>
      <c r="U1155" s="119"/>
      <c r="V1155" s="119"/>
      <c r="W1155" s="119"/>
      <c r="BB1155" s="2" t="e">
        <v>#N/A</v>
      </c>
    </row>
    <row r="1156" spans="1:54" ht="31.4" customHeight="1" x14ac:dyDescent="0.35">
      <c r="A1156" s="118"/>
      <c r="B1156" s="119"/>
      <c r="C1156" s="119"/>
      <c r="D1156" s="120"/>
      <c r="E1156" s="122" t="str">
        <f>IF($D1156="","",WORKDAY($D1156,1,$Z$33:$Z$41))</f>
        <v/>
      </c>
      <c r="F1156" s="122" t="str">
        <f>IF($D1156="","",WORKDAY($D1156,10,$Z$33:$Z$41))</f>
        <v/>
      </c>
      <c r="G1156" s="122" t="str">
        <f>IF($D1156="","",WORKDAY($D1156,20,$Z$33:$Z$41))</f>
        <v/>
      </c>
      <c r="H1156" s="120" t="str">
        <f t="shared" si="27"/>
        <v/>
      </c>
      <c r="I1156" s="120"/>
      <c r="J1156" s="119"/>
      <c r="K1156" s="120"/>
      <c r="L1156" s="122"/>
      <c r="M1156" s="122"/>
      <c r="N1156" s="124" t="str">
        <f>IF(ISBLANK(L1156),"",IF(L1156&gt;G1156,"No","Yes"))</f>
        <v/>
      </c>
      <c r="O1156" s="119"/>
      <c r="P1156" s="119"/>
      <c r="Q1156" s="119"/>
      <c r="R1156" s="119"/>
      <c r="S1156" s="119"/>
      <c r="T1156" s="119"/>
      <c r="U1156" s="119"/>
      <c r="V1156" s="119"/>
      <c r="W1156" s="119"/>
      <c r="BB1156" s="2" t="e">
        <v>#N/A</v>
      </c>
    </row>
    <row r="1157" spans="1:54" ht="31.4" customHeight="1" x14ac:dyDescent="0.35">
      <c r="A1157" s="118"/>
      <c r="B1157" s="119"/>
      <c r="C1157" s="119"/>
      <c r="D1157" s="120"/>
      <c r="E1157" s="122" t="str">
        <f>IF($D1157="","",WORKDAY($D1157,1,$Z$33:$Z$41))</f>
        <v/>
      </c>
      <c r="F1157" s="122" t="str">
        <f>IF($D1157="","",WORKDAY($D1157,10,$Z$33:$Z$41))</f>
        <v/>
      </c>
      <c r="G1157" s="122" t="str">
        <f>IF($D1157="","",WORKDAY($D1157,20,$Z$33:$Z$41))</f>
        <v/>
      </c>
      <c r="H1157" s="120" t="str">
        <f t="shared" si="27"/>
        <v/>
      </c>
      <c r="I1157" s="120"/>
      <c r="J1157" s="119"/>
      <c r="K1157" s="120"/>
      <c r="L1157" s="122"/>
      <c r="M1157" s="122"/>
      <c r="N1157" s="124" t="str">
        <f>IF(ISBLANK(L1157),"",IF(L1157&gt;G1157,"No","Yes"))</f>
        <v/>
      </c>
      <c r="O1157" s="119"/>
      <c r="P1157" s="119"/>
      <c r="Q1157" s="119"/>
      <c r="R1157" s="119"/>
      <c r="S1157" s="119"/>
      <c r="T1157" s="119"/>
      <c r="U1157" s="119"/>
      <c r="V1157" s="119"/>
      <c r="W1157" s="119"/>
      <c r="BB1157" s="2" t="e">
        <v>#N/A</v>
      </c>
    </row>
    <row r="1158" spans="1:54" ht="31.4" customHeight="1" x14ac:dyDescent="0.35">
      <c r="A1158" s="118"/>
      <c r="B1158" s="119"/>
      <c r="C1158" s="119"/>
      <c r="D1158" s="120"/>
      <c r="E1158" s="122" t="str">
        <f>IF($D1158="","",WORKDAY($D1158,1,$Z$33:$Z$41))</f>
        <v/>
      </c>
      <c r="F1158" s="122" t="str">
        <f>IF($D1158="","",WORKDAY($D1158,10,$Z$33:$Z$41))</f>
        <v/>
      </c>
      <c r="G1158" s="122" t="str">
        <f>IF($D1158="","",WORKDAY($D1158,20,$Z$33:$Z$41))</f>
        <v/>
      </c>
      <c r="H1158" s="120" t="str">
        <f t="shared" si="27"/>
        <v/>
      </c>
      <c r="I1158" s="120"/>
      <c r="J1158" s="119"/>
      <c r="K1158" s="120"/>
      <c r="L1158" s="122"/>
      <c r="M1158" s="122"/>
      <c r="N1158" s="124" t="str">
        <f>IF(ISBLANK(L1158),"",IF(L1158&gt;G1158,"No","Yes"))</f>
        <v/>
      </c>
      <c r="O1158" s="119"/>
      <c r="P1158" s="119"/>
      <c r="Q1158" s="119"/>
      <c r="R1158" s="119"/>
      <c r="S1158" s="119"/>
      <c r="T1158" s="119"/>
      <c r="U1158" s="119"/>
      <c r="V1158" s="119"/>
      <c r="W1158" s="119"/>
      <c r="BB1158" s="2" t="e">
        <v>#N/A</v>
      </c>
    </row>
    <row r="1159" spans="1:54" ht="31.4" customHeight="1" x14ac:dyDescent="0.35">
      <c r="A1159" s="118"/>
      <c r="B1159" s="119"/>
      <c r="C1159" s="119"/>
      <c r="D1159" s="120"/>
      <c r="E1159" s="122" t="str">
        <f>IF($D1159="","",WORKDAY($D1159,1,$Z$33:$Z$41))</f>
        <v/>
      </c>
      <c r="F1159" s="122" t="str">
        <f>IF($D1159="","",WORKDAY($D1159,10,$Z$33:$Z$41))</f>
        <v/>
      </c>
      <c r="G1159" s="122" t="str">
        <f>IF($D1159="","",WORKDAY($D1159,20,$Z$33:$Z$41))</f>
        <v/>
      </c>
      <c r="H1159" s="120" t="str">
        <f t="shared" si="27"/>
        <v/>
      </c>
      <c r="I1159" s="120"/>
      <c r="J1159" s="119"/>
      <c r="K1159" s="120"/>
      <c r="L1159" s="122"/>
      <c r="M1159" s="122"/>
      <c r="N1159" s="124" t="str">
        <f>IF(ISBLANK(L1159),"",IF(L1159&gt;G1159,"No","Yes"))</f>
        <v/>
      </c>
      <c r="O1159" s="119"/>
      <c r="P1159" s="119"/>
      <c r="Q1159" s="119"/>
      <c r="R1159" s="119"/>
      <c r="S1159" s="119"/>
      <c r="T1159" s="119"/>
      <c r="U1159" s="119"/>
      <c r="V1159" s="119"/>
      <c r="W1159" s="119"/>
      <c r="BB1159" s="2" t="e">
        <v>#N/A</v>
      </c>
    </row>
    <row r="1160" spans="1:54" ht="31.4" customHeight="1" x14ac:dyDescent="0.35">
      <c r="A1160" s="118"/>
      <c r="B1160" s="119"/>
      <c r="C1160" s="119"/>
      <c r="D1160" s="120"/>
      <c r="E1160" s="122" t="str">
        <f>IF($D1160="","",WORKDAY($D1160,1,$Z$33:$Z$41))</f>
        <v/>
      </c>
      <c r="F1160" s="122" t="str">
        <f>IF($D1160="","",WORKDAY($D1160,10,$Z$33:$Z$41))</f>
        <v/>
      </c>
      <c r="G1160" s="122" t="str">
        <f>IF($D1160="","",WORKDAY($D1160,20,$Z$33:$Z$41))</f>
        <v/>
      </c>
      <c r="H1160" s="120" t="str">
        <f t="shared" si="27"/>
        <v/>
      </c>
      <c r="I1160" s="120"/>
      <c r="J1160" s="119"/>
      <c r="K1160" s="120"/>
      <c r="L1160" s="122"/>
      <c r="M1160" s="122"/>
      <c r="N1160" s="124" t="str">
        <f>IF(ISBLANK(L1160),"",IF(L1160&gt;G1160,"No","Yes"))</f>
        <v/>
      </c>
      <c r="O1160" s="119"/>
      <c r="P1160" s="119"/>
      <c r="Q1160" s="119"/>
      <c r="R1160" s="119"/>
      <c r="S1160" s="119"/>
      <c r="T1160" s="119"/>
      <c r="U1160" s="119"/>
      <c r="V1160" s="119"/>
      <c r="W1160" s="119"/>
      <c r="BB1160" s="2" t="e">
        <v>#N/A</v>
      </c>
    </row>
    <row r="1161" spans="1:54" ht="31.4" customHeight="1" x14ac:dyDescent="0.35">
      <c r="A1161" s="118"/>
      <c r="B1161" s="119"/>
      <c r="C1161" s="119"/>
      <c r="D1161" s="120"/>
      <c r="E1161" s="122" t="str">
        <f>IF($D1161="","",WORKDAY($D1161,1,$Z$33:$Z$41))</f>
        <v/>
      </c>
      <c r="F1161" s="122" t="str">
        <f>IF($D1161="","",WORKDAY($D1161,10,$Z$33:$Z$41))</f>
        <v/>
      </c>
      <c r="G1161" s="122" t="str">
        <f>IF($D1161="","",WORKDAY($D1161,20,$Z$33:$Z$41))</f>
        <v/>
      </c>
      <c r="H1161" s="120" t="str">
        <f t="shared" si="27"/>
        <v/>
      </c>
      <c r="I1161" s="120"/>
      <c r="J1161" s="119"/>
      <c r="K1161" s="120"/>
      <c r="L1161" s="122"/>
      <c r="M1161" s="122"/>
      <c r="N1161" s="124" t="str">
        <f>IF(ISBLANK(L1161),"",IF(L1161&gt;G1161,"No","Yes"))</f>
        <v/>
      </c>
      <c r="O1161" s="119"/>
      <c r="P1161" s="119"/>
      <c r="Q1161" s="119"/>
      <c r="R1161" s="119"/>
      <c r="S1161" s="119"/>
      <c r="T1161" s="119"/>
      <c r="U1161" s="119"/>
      <c r="V1161" s="119"/>
      <c r="W1161" s="119"/>
      <c r="BB1161" s="2" t="e">
        <v>#N/A</v>
      </c>
    </row>
    <row r="1162" spans="1:54" ht="31.4" customHeight="1" x14ac:dyDescent="0.35">
      <c r="A1162" s="118"/>
      <c r="B1162" s="119"/>
      <c r="C1162" s="119"/>
      <c r="D1162" s="120"/>
      <c r="E1162" s="122" t="str">
        <f>IF($D1162="","",WORKDAY($D1162,1,$Z$33:$Z$41))</f>
        <v/>
      </c>
      <c r="F1162" s="122" t="str">
        <f>IF($D1162="","",WORKDAY($D1162,10,$Z$33:$Z$41))</f>
        <v/>
      </c>
      <c r="G1162" s="122" t="str">
        <f>IF($D1162="","",WORKDAY($D1162,20,$Z$33:$Z$41))</f>
        <v/>
      </c>
      <c r="H1162" s="120" t="str">
        <f t="shared" si="27"/>
        <v/>
      </c>
      <c r="I1162" s="120"/>
      <c r="J1162" s="119"/>
      <c r="K1162" s="120"/>
      <c r="L1162" s="122"/>
      <c r="M1162" s="122"/>
      <c r="N1162" s="124" t="str">
        <f>IF(ISBLANK(L1162),"",IF(L1162&gt;G1162,"No","Yes"))</f>
        <v/>
      </c>
      <c r="O1162" s="119"/>
      <c r="P1162" s="119"/>
      <c r="Q1162" s="119"/>
      <c r="R1162" s="119"/>
      <c r="S1162" s="119"/>
      <c r="T1162" s="119"/>
      <c r="U1162" s="119"/>
      <c r="V1162" s="119"/>
      <c r="W1162" s="119"/>
      <c r="BB1162" s="2" t="e">
        <v>#N/A</v>
      </c>
    </row>
    <row r="1163" spans="1:54" ht="31.4" customHeight="1" x14ac:dyDescent="0.35">
      <c r="A1163" s="118"/>
      <c r="B1163" s="119"/>
      <c r="C1163" s="119"/>
      <c r="D1163" s="120"/>
      <c r="E1163" s="122" t="str">
        <f>IF($D1163="","",WORKDAY($D1163,1,$Z$33:$Z$41))</f>
        <v/>
      </c>
      <c r="F1163" s="122" t="str">
        <f>IF($D1163="","",WORKDAY($D1163,10,$Z$33:$Z$41))</f>
        <v/>
      </c>
      <c r="G1163" s="122" t="str">
        <f>IF($D1163="","",WORKDAY($D1163,20,$Z$33:$Z$41))</f>
        <v/>
      </c>
      <c r="H1163" s="120" t="str">
        <f t="shared" si="27"/>
        <v/>
      </c>
      <c r="I1163" s="120"/>
      <c r="J1163" s="119"/>
      <c r="K1163" s="120"/>
      <c r="L1163" s="122"/>
      <c r="M1163" s="122"/>
      <c r="N1163" s="124" t="str">
        <f>IF(ISBLANK(L1163),"",IF(L1163&gt;G1163,"No","Yes"))</f>
        <v/>
      </c>
      <c r="O1163" s="119"/>
      <c r="P1163" s="119"/>
      <c r="Q1163" s="119"/>
      <c r="R1163" s="119"/>
      <c r="S1163" s="119"/>
      <c r="T1163" s="119"/>
      <c r="U1163" s="119"/>
      <c r="V1163" s="119"/>
      <c r="W1163" s="119"/>
      <c r="BB1163" s="2" t="e">
        <v>#N/A</v>
      </c>
    </row>
    <row r="1164" spans="1:54" ht="31.4" customHeight="1" x14ac:dyDescent="0.35">
      <c r="A1164" s="118"/>
      <c r="B1164" s="119"/>
      <c r="C1164" s="119"/>
      <c r="D1164" s="120"/>
      <c r="E1164" s="122" t="str">
        <f>IF($D1164="","",WORKDAY($D1164,1,$Z$33:$Z$41))</f>
        <v/>
      </c>
      <c r="F1164" s="122" t="str">
        <f>IF($D1164="","",WORKDAY($D1164,10,$Z$33:$Z$41))</f>
        <v/>
      </c>
      <c r="G1164" s="122" t="str">
        <f>IF($D1164="","",WORKDAY($D1164,20,$Z$33:$Z$41))</f>
        <v/>
      </c>
      <c r="H1164" s="120" t="str">
        <f t="shared" si="27"/>
        <v/>
      </c>
      <c r="I1164" s="120"/>
      <c r="J1164" s="119"/>
      <c r="K1164" s="120"/>
      <c r="L1164" s="122"/>
      <c r="M1164" s="122"/>
      <c r="N1164" s="124" t="str">
        <f>IF(ISBLANK(L1164),"",IF(L1164&gt;G1164,"No","Yes"))</f>
        <v/>
      </c>
      <c r="O1164" s="119"/>
      <c r="P1164" s="119"/>
      <c r="Q1164" s="119"/>
      <c r="R1164" s="119"/>
      <c r="S1164" s="119"/>
      <c r="T1164" s="119"/>
      <c r="U1164" s="119"/>
      <c r="V1164" s="119"/>
      <c r="W1164" s="119"/>
      <c r="BB1164" s="2" t="e">
        <v>#N/A</v>
      </c>
    </row>
    <row r="1165" spans="1:54" ht="31.4" customHeight="1" x14ac:dyDescent="0.35">
      <c r="A1165" s="118"/>
      <c r="B1165" s="119"/>
      <c r="C1165" s="119"/>
      <c r="D1165" s="120"/>
      <c r="E1165" s="122" t="str">
        <f>IF($D1165="","",WORKDAY($D1165,1,$Z$33:$Z$41))</f>
        <v/>
      </c>
      <c r="F1165" s="122" t="str">
        <f>IF($D1165="","",WORKDAY($D1165,10,$Z$33:$Z$41))</f>
        <v/>
      </c>
      <c r="G1165" s="122" t="str">
        <f>IF($D1165="","",WORKDAY($D1165,20,$Z$33:$Z$41))</f>
        <v/>
      </c>
      <c r="H1165" s="120" t="str">
        <f t="shared" si="27"/>
        <v/>
      </c>
      <c r="I1165" s="120"/>
      <c r="J1165" s="119"/>
      <c r="K1165" s="120"/>
      <c r="L1165" s="122"/>
      <c r="M1165" s="122"/>
      <c r="N1165" s="124" t="str">
        <f>IF(ISBLANK(L1165),"",IF(L1165&gt;G1165,"No","Yes"))</f>
        <v/>
      </c>
      <c r="O1165" s="119"/>
      <c r="P1165" s="119"/>
      <c r="Q1165" s="119"/>
      <c r="R1165" s="119"/>
      <c r="S1165" s="119"/>
      <c r="T1165" s="119"/>
      <c r="U1165" s="119"/>
      <c r="V1165" s="119"/>
      <c r="W1165" s="119"/>
      <c r="BB1165" s="2" t="e">
        <v>#N/A</v>
      </c>
    </row>
    <row r="1166" spans="1:54" ht="31.4" customHeight="1" x14ac:dyDescent="0.35">
      <c r="A1166" s="118"/>
      <c r="B1166" s="119"/>
      <c r="C1166" s="119"/>
      <c r="D1166" s="120"/>
      <c r="E1166" s="122" t="str">
        <f>IF($D1166="","",WORKDAY($D1166,1,$Z$33:$Z$41))</f>
        <v/>
      </c>
      <c r="F1166" s="122" t="str">
        <f>IF($D1166="","",WORKDAY($D1166,10,$Z$33:$Z$41))</f>
        <v/>
      </c>
      <c r="G1166" s="122" t="str">
        <f>IF($D1166="","",WORKDAY($D1166,20,$Z$33:$Z$41))</f>
        <v/>
      </c>
      <c r="H1166" s="120" t="str">
        <f t="shared" si="27"/>
        <v/>
      </c>
      <c r="I1166" s="120"/>
      <c r="J1166" s="119"/>
      <c r="K1166" s="120"/>
      <c r="L1166" s="122"/>
      <c r="M1166" s="122"/>
      <c r="N1166" s="124" t="str">
        <f>IF(ISBLANK(L1166),"",IF(L1166&gt;G1166,"No","Yes"))</f>
        <v/>
      </c>
      <c r="O1166" s="119"/>
      <c r="P1166" s="119"/>
      <c r="Q1166" s="119"/>
      <c r="R1166" s="119"/>
      <c r="S1166" s="119"/>
      <c r="T1166" s="119"/>
      <c r="U1166" s="119"/>
      <c r="V1166" s="119"/>
      <c r="W1166" s="119"/>
      <c r="BB1166" s="2" t="e">
        <v>#N/A</v>
      </c>
    </row>
    <row r="1167" spans="1:54" ht="31.4" customHeight="1" x14ac:dyDescent="0.35">
      <c r="A1167" s="118"/>
      <c r="B1167" s="119"/>
      <c r="C1167" s="119"/>
      <c r="D1167" s="120"/>
      <c r="E1167" s="122" t="str">
        <f>IF($D1167="","",WORKDAY($D1167,1,$Z$33:$Z$41))</f>
        <v/>
      </c>
      <c r="F1167" s="122" t="str">
        <f>IF($D1167="","",WORKDAY($D1167,10,$Z$33:$Z$41))</f>
        <v/>
      </c>
      <c r="G1167" s="122" t="str">
        <f>IF($D1167="","",WORKDAY($D1167,20,$Z$33:$Z$41))</f>
        <v/>
      </c>
      <c r="H1167" s="120" t="str">
        <f t="shared" si="27"/>
        <v/>
      </c>
      <c r="I1167" s="120"/>
      <c r="J1167" s="119"/>
      <c r="K1167" s="120"/>
      <c r="L1167" s="122"/>
      <c r="M1167" s="122"/>
      <c r="N1167" s="124" t="str">
        <f>IF(ISBLANK(L1167),"",IF(L1167&gt;G1167,"No","Yes"))</f>
        <v/>
      </c>
      <c r="O1167" s="119"/>
      <c r="P1167" s="119"/>
      <c r="Q1167" s="119"/>
      <c r="R1167" s="119"/>
      <c r="S1167" s="119"/>
      <c r="T1167" s="119"/>
      <c r="U1167" s="119"/>
      <c r="V1167" s="119"/>
      <c r="W1167" s="119"/>
      <c r="BB1167" s="2" t="e">
        <v>#N/A</v>
      </c>
    </row>
    <row r="1168" spans="1:54" ht="31.4" customHeight="1" x14ac:dyDescent="0.35">
      <c r="A1168" s="118"/>
      <c r="B1168" s="119"/>
      <c r="C1168" s="119"/>
      <c r="D1168" s="120"/>
      <c r="E1168" s="122" t="str">
        <f>IF($D1168="","",WORKDAY($D1168,1,$Z$33:$Z$41))</f>
        <v/>
      </c>
      <c r="F1168" s="122" t="str">
        <f>IF($D1168="","",WORKDAY($D1168,10,$Z$33:$Z$41))</f>
        <v/>
      </c>
      <c r="G1168" s="122" t="str">
        <f>IF($D1168="","",WORKDAY($D1168,20,$Z$33:$Z$41))</f>
        <v/>
      </c>
      <c r="H1168" s="120" t="str">
        <f t="shared" si="27"/>
        <v/>
      </c>
      <c r="I1168" s="120"/>
      <c r="J1168" s="119"/>
      <c r="K1168" s="120"/>
      <c r="L1168" s="122"/>
      <c r="M1168" s="122"/>
      <c r="N1168" s="124" t="str">
        <f>IF(ISBLANK(L1168),"",IF(L1168&gt;G1168,"No","Yes"))</f>
        <v/>
      </c>
      <c r="O1168" s="119"/>
      <c r="P1168" s="119"/>
      <c r="Q1168" s="119"/>
      <c r="R1168" s="119"/>
      <c r="S1168" s="119"/>
      <c r="T1168" s="119"/>
      <c r="U1168" s="119"/>
      <c r="V1168" s="119"/>
      <c r="W1168" s="119"/>
      <c r="BB1168" s="2" t="e">
        <v>#N/A</v>
      </c>
    </row>
    <row r="1169" spans="1:54" ht="31.4" customHeight="1" x14ac:dyDescent="0.35">
      <c r="A1169" s="118"/>
      <c r="B1169" s="119"/>
      <c r="C1169" s="119"/>
      <c r="D1169" s="120"/>
      <c r="E1169" s="122" t="str">
        <f>IF($D1169="","",WORKDAY($D1169,1,$Z$33:$Z$41))</f>
        <v/>
      </c>
      <c r="F1169" s="122" t="str">
        <f>IF($D1169="","",WORKDAY($D1169,10,$Z$33:$Z$41))</f>
        <v/>
      </c>
      <c r="G1169" s="122" t="str">
        <f>IF($D1169="","",WORKDAY($D1169,20,$Z$33:$Z$41))</f>
        <v/>
      </c>
      <c r="H1169" s="120" t="str">
        <f t="shared" si="27"/>
        <v/>
      </c>
      <c r="I1169" s="120"/>
      <c r="J1169" s="119"/>
      <c r="K1169" s="120"/>
      <c r="L1169" s="122"/>
      <c r="M1169" s="122"/>
      <c r="N1169" s="124" t="str">
        <f>IF(ISBLANK(L1169),"",IF(L1169&gt;G1169,"No","Yes"))</f>
        <v/>
      </c>
      <c r="O1169" s="119"/>
      <c r="P1169" s="119"/>
      <c r="Q1169" s="119"/>
      <c r="R1169" s="119"/>
      <c r="S1169" s="119"/>
      <c r="T1169" s="119"/>
      <c r="U1169" s="119"/>
      <c r="V1169" s="119"/>
      <c r="W1169" s="119"/>
      <c r="BB1169" s="2" t="e">
        <v>#N/A</v>
      </c>
    </row>
    <row r="1170" spans="1:54" ht="31.4" customHeight="1" x14ac:dyDescent="0.35">
      <c r="A1170" s="118"/>
      <c r="B1170" s="119"/>
      <c r="C1170" s="119"/>
      <c r="D1170" s="120"/>
      <c r="E1170" s="122" t="str">
        <f>IF($D1170="","",WORKDAY($D1170,1,$Z$33:$Z$41))</f>
        <v/>
      </c>
      <c r="F1170" s="122" t="str">
        <f>IF($D1170="","",WORKDAY($D1170,10,$Z$33:$Z$41))</f>
        <v/>
      </c>
      <c r="G1170" s="122" t="str">
        <f>IF($D1170="","",WORKDAY($D1170,20,$Z$33:$Z$41))</f>
        <v/>
      </c>
      <c r="H1170" s="120" t="str">
        <f t="shared" si="27"/>
        <v/>
      </c>
      <c r="I1170" s="120"/>
      <c r="J1170" s="119"/>
      <c r="K1170" s="120"/>
      <c r="L1170" s="122"/>
      <c r="M1170" s="122"/>
      <c r="N1170" s="124" t="str">
        <f>IF(ISBLANK(L1170),"",IF(L1170&gt;G1170,"No","Yes"))</f>
        <v/>
      </c>
      <c r="O1170" s="119"/>
      <c r="P1170" s="119"/>
      <c r="Q1170" s="119"/>
      <c r="R1170" s="119"/>
      <c r="S1170" s="119"/>
      <c r="T1170" s="119"/>
      <c r="U1170" s="119"/>
      <c r="V1170" s="119"/>
      <c r="W1170" s="119"/>
      <c r="BB1170" s="2" t="e">
        <v>#N/A</v>
      </c>
    </row>
    <row r="1171" spans="1:54" ht="31.4" customHeight="1" x14ac:dyDescent="0.35">
      <c r="A1171" s="118"/>
      <c r="B1171" s="119"/>
      <c r="C1171" s="119"/>
      <c r="D1171" s="120"/>
      <c r="E1171" s="122" t="str">
        <f>IF($D1171="","",WORKDAY($D1171,1,$Z$33:$Z$41))</f>
        <v/>
      </c>
      <c r="F1171" s="122" t="str">
        <f>IF($D1171="","",WORKDAY($D1171,10,$Z$33:$Z$41))</f>
        <v/>
      </c>
      <c r="G1171" s="122" t="str">
        <f>IF($D1171="","",WORKDAY($D1171,20,$Z$33:$Z$41))</f>
        <v/>
      </c>
      <c r="H1171" s="120" t="str">
        <f t="shared" si="27"/>
        <v/>
      </c>
      <c r="I1171" s="120"/>
      <c r="J1171" s="119"/>
      <c r="K1171" s="120"/>
      <c r="L1171" s="122"/>
      <c r="M1171" s="122"/>
      <c r="N1171" s="124" t="str">
        <f>IF(ISBLANK(L1171),"",IF(L1171&gt;G1171,"No","Yes"))</f>
        <v/>
      </c>
      <c r="O1171" s="119"/>
      <c r="P1171" s="119"/>
      <c r="Q1171" s="119"/>
      <c r="R1171" s="119"/>
      <c r="S1171" s="119"/>
      <c r="T1171" s="119"/>
      <c r="U1171" s="119"/>
      <c r="V1171" s="119"/>
      <c r="W1171" s="119"/>
      <c r="BB1171" s="2" t="e">
        <v>#N/A</v>
      </c>
    </row>
    <row r="1172" spans="1:54" ht="31.4" customHeight="1" x14ac:dyDescent="0.35">
      <c r="A1172" s="118"/>
      <c r="B1172" s="119"/>
      <c r="C1172" s="119"/>
      <c r="D1172" s="120"/>
      <c r="E1172" s="122" t="str">
        <f>IF($D1172="","",WORKDAY($D1172,1,$Z$33:$Z$41))</f>
        <v/>
      </c>
      <c r="F1172" s="122" t="str">
        <f>IF($D1172="","",WORKDAY($D1172,10,$Z$33:$Z$41))</f>
        <v/>
      </c>
      <c r="G1172" s="122" t="str">
        <f>IF($D1172="","",WORKDAY($D1172,20,$Z$33:$Z$41))</f>
        <v/>
      </c>
      <c r="H1172" s="120" t="str">
        <f t="shared" si="27"/>
        <v/>
      </c>
      <c r="I1172" s="120"/>
      <c r="J1172" s="119"/>
      <c r="K1172" s="120"/>
      <c r="L1172" s="122"/>
      <c r="M1172" s="122"/>
      <c r="N1172" s="124" t="str">
        <f>IF(ISBLANK(L1172),"",IF(L1172&gt;G1172,"No","Yes"))</f>
        <v/>
      </c>
      <c r="O1172" s="119"/>
      <c r="P1172" s="119"/>
      <c r="Q1172" s="119"/>
      <c r="R1172" s="119"/>
      <c r="S1172" s="119"/>
      <c r="T1172" s="119"/>
      <c r="U1172" s="119"/>
      <c r="V1172" s="119"/>
      <c r="W1172" s="119"/>
      <c r="BB1172" s="2" t="e">
        <v>#N/A</v>
      </c>
    </row>
    <row r="1173" spans="1:54" ht="31.4" customHeight="1" x14ac:dyDescent="0.35">
      <c r="A1173" s="118"/>
      <c r="B1173" s="119"/>
      <c r="C1173" s="119"/>
      <c r="D1173" s="120"/>
      <c r="E1173" s="122" t="str">
        <f>IF($D1173="","",WORKDAY($D1173,1,$Z$33:$Z$41))</f>
        <v/>
      </c>
      <c r="F1173" s="122" t="str">
        <f>IF($D1173="","",WORKDAY($D1173,10,$Z$33:$Z$41))</f>
        <v/>
      </c>
      <c r="G1173" s="122" t="str">
        <f>IF($D1173="","",WORKDAY($D1173,20,$Z$33:$Z$41))</f>
        <v/>
      </c>
      <c r="H1173" s="120" t="str">
        <f t="shared" si="27"/>
        <v/>
      </c>
      <c r="I1173" s="120"/>
      <c r="J1173" s="119"/>
      <c r="K1173" s="120"/>
      <c r="L1173" s="122"/>
      <c r="M1173" s="122"/>
      <c r="N1173" s="124" t="str">
        <f>IF(ISBLANK(L1173),"",IF(L1173&gt;G1173,"No","Yes"))</f>
        <v/>
      </c>
      <c r="O1173" s="119"/>
      <c r="P1173" s="119"/>
      <c r="Q1173" s="119"/>
      <c r="R1173" s="119"/>
      <c r="S1173" s="119"/>
      <c r="T1173" s="119"/>
      <c r="U1173" s="119"/>
      <c r="V1173" s="119"/>
      <c r="W1173" s="119"/>
      <c r="BB1173" s="2" t="e">
        <v>#N/A</v>
      </c>
    </row>
    <row r="1174" spans="1:54" ht="31.4" customHeight="1" x14ac:dyDescent="0.35">
      <c r="A1174" s="118"/>
      <c r="B1174" s="119"/>
      <c r="C1174" s="119"/>
      <c r="D1174" s="120"/>
      <c r="E1174" s="122" t="str">
        <f>IF($D1174="","",WORKDAY($D1174,1,$Z$33:$Z$41))</f>
        <v/>
      </c>
      <c r="F1174" s="122" t="str">
        <f>IF($D1174="","",WORKDAY($D1174,10,$Z$33:$Z$41))</f>
        <v/>
      </c>
      <c r="G1174" s="122" t="str">
        <f>IF($D1174="","",WORKDAY($D1174,20,$Z$33:$Z$41))</f>
        <v/>
      </c>
      <c r="H1174" s="120" t="str">
        <f t="shared" si="27"/>
        <v/>
      </c>
      <c r="I1174" s="120"/>
      <c r="J1174" s="119"/>
      <c r="K1174" s="120"/>
      <c r="L1174" s="122"/>
      <c r="M1174" s="122"/>
      <c r="N1174" s="124" t="str">
        <f>IF(ISBLANK(L1174),"",IF(L1174&gt;G1174,"No","Yes"))</f>
        <v/>
      </c>
      <c r="O1174" s="119"/>
      <c r="P1174" s="119"/>
      <c r="Q1174" s="119"/>
      <c r="R1174" s="119"/>
      <c r="S1174" s="119"/>
      <c r="T1174" s="119"/>
      <c r="U1174" s="119"/>
      <c r="V1174" s="119"/>
      <c r="W1174" s="119"/>
      <c r="BB1174" s="2" t="e">
        <v>#N/A</v>
      </c>
    </row>
    <row r="1175" spans="1:54" ht="31.4" customHeight="1" x14ac:dyDescent="0.35">
      <c r="A1175" s="118"/>
      <c r="B1175" s="119"/>
      <c r="C1175" s="119"/>
      <c r="D1175" s="120"/>
      <c r="E1175" s="122" t="str">
        <f>IF($D1175="","",WORKDAY($D1175,1,$Z$33:$Z$41))</f>
        <v/>
      </c>
      <c r="F1175" s="122" t="str">
        <f>IF($D1175="","",WORKDAY($D1175,10,$Z$33:$Z$41))</f>
        <v/>
      </c>
      <c r="G1175" s="122" t="str">
        <f>IF($D1175="","",WORKDAY($D1175,20,$Z$33:$Z$41))</f>
        <v/>
      </c>
      <c r="H1175" s="120" t="str">
        <f t="shared" si="27"/>
        <v/>
      </c>
      <c r="I1175" s="120"/>
      <c r="J1175" s="119"/>
      <c r="K1175" s="120"/>
      <c r="L1175" s="122"/>
      <c r="M1175" s="122"/>
      <c r="N1175" s="124" t="str">
        <f>IF(ISBLANK(L1175),"",IF(L1175&gt;G1175,"No","Yes"))</f>
        <v/>
      </c>
      <c r="O1175" s="119"/>
      <c r="P1175" s="119"/>
      <c r="Q1175" s="119"/>
      <c r="R1175" s="119"/>
      <c r="S1175" s="119"/>
      <c r="T1175" s="119"/>
      <c r="U1175" s="119"/>
      <c r="V1175" s="119"/>
      <c r="W1175" s="119"/>
      <c r="BB1175" s="2" t="e">
        <v>#N/A</v>
      </c>
    </row>
    <row r="1176" spans="1:54" ht="31.4" customHeight="1" x14ac:dyDescent="0.35">
      <c r="A1176" s="118"/>
      <c r="B1176" s="119"/>
      <c r="C1176" s="119"/>
      <c r="D1176" s="120"/>
      <c r="E1176" s="122" t="str">
        <f>IF($D1176="","",WORKDAY($D1176,1,$Z$33:$Z$41))</f>
        <v/>
      </c>
      <c r="F1176" s="122" t="str">
        <f>IF($D1176="","",WORKDAY($D1176,10,$Z$33:$Z$41))</f>
        <v/>
      </c>
      <c r="G1176" s="122" t="str">
        <f>IF($D1176="","",WORKDAY($D1176,20,$Z$33:$Z$41))</f>
        <v/>
      </c>
      <c r="H1176" s="120" t="str">
        <f t="shared" si="27"/>
        <v/>
      </c>
      <c r="I1176" s="120"/>
      <c r="J1176" s="119"/>
      <c r="K1176" s="120"/>
      <c r="L1176" s="122"/>
      <c r="M1176" s="122"/>
      <c r="N1176" s="124" t="str">
        <f>IF(ISBLANK(L1176),"",IF(L1176&gt;G1176,"No","Yes"))</f>
        <v/>
      </c>
      <c r="O1176" s="119"/>
      <c r="P1176" s="119"/>
      <c r="Q1176" s="119"/>
      <c r="R1176" s="119"/>
      <c r="S1176" s="119"/>
      <c r="T1176" s="119"/>
      <c r="U1176" s="119"/>
      <c r="V1176" s="119"/>
      <c r="W1176" s="119"/>
      <c r="BB1176" s="2" t="e">
        <v>#N/A</v>
      </c>
    </row>
    <row r="1177" spans="1:54" ht="31.4" customHeight="1" x14ac:dyDescent="0.35">
      <c r="A1177" s="118"/>
      <c r="B1177" s="119"/>
      <c r="C1177" s="119"/>
      <c r="D1177" s="120"/>
      <c r="E1177" s="122" t="str">
        <f>IF($D1177="","",WORKDAY($D1177,1,$Z$33:$Z$41))</f>
        <v/>
      </c>
      <c r="F1177" s="122" t="str">
        <f>IF($D1177="","",WORKDAY($D1177,10,$Z$33:$Z$41))</f>
        <v/>
      </c>
      <c r="G1177" s="122" t="str">
        <f>IF($D1177="","",WORKDAY($D1177,20,$Z$33:$Z$41))</f>
        <v/>
      </c>
      <c r="H1177" s="120" t="str">
        <f t="shared" si="27"/>
        <v/>
      </c>
      <c r="I1177" s="120"/>
      <c r="J1177" s="119"/>
      <c r="K1177" s="120"/>
      <c r="L1177" s="122"/>
      <c r="M1177" s="122"/>
      <c r="N1177" s="124" t="str">
        <f>IF(ISBLANK(L1177),"",IF(L1177&gt;G1177,"No","Yes"))</f>
        <v/>
      </c>
      <c r="O1177" s="119"/>
      <c r="P1177" s="119"/>
      <c r="Q1177" s="119"/>
      <c r="R1177" s="119"/>
      <c r="S1177" s="119"/>
      <c r="T1177" s="119"/>
      <c r="U1177" s="119"/>
      <c r="V1177" s="119"/>
      <c r="W1177" s="119"/>
      <c r="BB1177" s="2" t="e">
        <v>#N/A</v>
      </c>
    </row>
    <row r="1178" spans="1:54" ht="31.4" customHeight="1" x14ac:dyDescent="0.35">
      <c r="A1178" s="118"/>
      <c r="B1178" s="119"/>
      <c r="C1178" s="119"/>
      <c r="D1178" s="120"/>
      <c r="E1178" s="122" t="str">
        <f>IF($D1178="","",WORKDAY($D1178,1,$Z$33:$Z$41))</f>
        <v/>
      </c>
      <c r="F1178" s="122" t="str">
        <f>IF($D1178="","",WORKDAY($D1178,10,$Z$33:$Z$41))</f>
        <v/>
      </c>
      <c r="G1178" s="122" t="str">
        <f>IF($D1178="","",WORKDAY($D1178,20,$Z$33:$Z$41))</f>
        <v/>
      </c>
      <c r="H1178" s="120" t="str">
        <f t="shared" si="27"/>
        <v/>
      </c>
      <c r="I1178" s="120"/>
      <c r="J1178" s="119"/>
      <c r="K1178" s="120"/>
      <c r="L1178" s="122"/>
      <c r="M1178" s="122"/>
      <c r="N1178" s="124" t="str">
        <f>IF(ISBLANK(L1178),"",IF(L1178&gt;G1178,"No","Yes"))</f>
        <v/>
      </c>
      <c r="O1178" s="119"/>
      <c r="P1178" s="119"/>
      <c r="Q1178" s="119"/>
      <c r="R1178" s="119"/>
      <c r="S1178" s="119"/>
      <c r="T1178" s="119"/>
      <c r="U1178" s="119"/>
      <c r="V1178" s="119"/>
      <c r="W1178" s="119"/>
      <c r="BB1178" s="2" t="e">
        <v>#N/A</v>
      </c>
    </row>
    <row r="1179" spans="1:54" ht="31.4" customHeight="1" x14ac:dyDescent="0.35">
      <c r="A1179" s="118"/>
      <c r="B1179" s="119"/>
      <c r="C1179" s="119"/>
      <c r="D1179" s="120"/>
      <c r="E1179" s="122" t="str">
        <f>IF($D1179="","",WORKDAY($D1179,1,$Z$33:$Z$41))</f>
        <v/>
      </c>
      <c r="F1179" s="122" t="str">
        <f>IF($D1179="","",WORKDAY($D1179,10,$Z$33:$Z$41))</f>
        <v/>
      </c>
      <c r="G1179" s="122" t="str">
        <f>IF($D1179="","",WORKDAY($D1179,20,$Z$33:$Z$41))</f>
        <v/>
      </c>
      <c r="H1179" s="120" t="str">
        <f t="shared" si="27"/>
        <v/>
      </c>
      <c r="I1179" s="120"/>
      <c r="J1179" s="119"/>
      <c r="K1179" s="120"/>
      <c r="L1179" s="122"/>
      <c r="M1179" s="122"/>
      <c r="N1179" s="124" t="str">
        <f>IF(ISBLANK(L1179),"",IF(L1179&gt;G1179,"No","Yes"))</f>
        <v/>
      </c>
      <c r="O1179" s="119"/>
      <c r="P1179" s="119"/>
      <c r="Q1179" s="119"/>
      <c r="R1179" s="119"/>
      <c r="S1179" s="119"/>
      <c r="T1179" s="119"/>
      <c r="U1179" s="119"/>
      <c r="V1179" s="119"/>
      <c r="W1179" s="119"/>
      <c r="BB1179" s="2" t="e">
        <v>#N/A</v>
      </c>
    </row>
    <row r="1180" spans="1:54" ht="31.4" customHeight="1" x14ac:dyDescent="0.35">
      <c r="A1180" s="118"/>
      <c r="B1180" s="119"/>
      <c r="C1180" s="119"/>
      <c r="D1180" s="120"/>
      <c r="E1180" s="122" t="str">
        <f>IF($D1180="","",WORKDAY($D1180,1,$Z$33:$Z$41))</f>
        <v/>
      </c>
      <c r="F1180" s="122" t="str">
        <f>IF($D1180="","",WORKDAY($D1180,10,$Z$33:$Z$41))</f>
        <v/>
      </c>
      <c r="G1180" s="122" t="str">
        <f>IF($D1180="","",WORKDAY($D1180,20,$Z$33:$Z$41))</f>
        <v/>
      </c>
      <c r="H1180" s="120" t="str">
        <f t="shared" si="27"/>
        <v/>
      </c>
      <c r="I1180" s="120"/>
      <c r="J1180" s="119"/>
      <c r="K1180" s="120"/>
      <c r="L1180" s="122"/>
      <c r="M1180" s="122"/>
      <c r="N1180" s="124" t="str">
        <f>IF(ISBLANK(L1180),"",IF(L1180&gt;G1180,"No","Yes"))</f>
        <v/>
      </c>
      <c r="O1180" s="119"/>
      <c r="P1180" s="119"/>
      <c r="Q1180" s="119"/>
      <c r="R1180" s="119"/>
      <c r="S1180" s="119"/>
      <c r="T1180" s="119"/>
      <c r="U1180" s="119"/>
      <c r="V1180" s="119"/>
      <c r="W1180" s="119"/>
      <c r="BB1180" s="2" t="e">
        <v>#N/A</v>
      </c>
    </row>
    <row r="1181" spans="1:54" ht="31.4" customHeight="1" x14ac:dyDescent="0.35">
      <c r="A1181" s="118"/>
      <c r="B1181" s="119"/>
      <c r="C1181" s="119"/>
      <c r="D1181" s="120"/>
      <c r="E1181" s="122" t="str">
        <f>IF($D1181="","",WORKDAY($D1181,1,$Z$33:$Z$41))</f>
        <v/>
      </c>
      <c r="F1181" s="122" t="str">
        <f>IF($D1181="","",WORKDAY($D1181,10,$Z$33:$Z$41))</f>
        <v/>
      </c>
      <c r="G1181" s="122" t="str">
        <f>IF($D1181="","",WORKDAY($D1181,20,$Z$33:$Z$41))</f>
        <v/>
      </c>
      <c r="H1181" s="120" t="str">
        <f t="shared" si="27"/>
        <v/>
      </c>
      <c r="I1181" s="120"/>
      <c r="J1181" s="119"/>
      <c r="K1181" s="120"/>
      <c r="L1181" s="122"/>
      <c r="M1181" s="122"/>
      <c r="N1181" s="124" t="str">
        <f>IF(ISBLANK(L1181),"",IF(L1181&gt;G1181,"No","Yes"))</f>
        <v/>
      </c>
      <c r="O1181" s="119"/>
      <c r="P1181" s="119"/>
      <c r="Q1181" s="119"/>
      <c r="R1181" s="119"/>
      <c r="S1181" s="119"/>
      <c r="T1181" s="119"/>
      <c r="U1181" s="119"/>
      <c r="V1181" s="119"/>
      <c r="W1181" s="119"/>
      <c r="BB1181" s="2" t="e">
        <v>#N/A</v>
      </c>
    </row>
    <row r="1182" spans="1:54" ht="31.4" customHeight="1" x14ac:dyDescent="0.35">
      <c r="A1182" s="118"/>
      <c r="B1182" s="119"/>
      <c r="C1182" s="119"/>
      <c r="D1182" s="120"/>
      <c r="E1182" s="122" t="str">
        <f>IF($D1182="","",WORKDAY($D1182,1,$Z$33:$Z$41))</f>
        <v/>
      </c>
      <c r="F1182" s="122" t="str">
        <f>IF($D1182="","",WORKDAY($D1182,10,$Z$33:$Z$41))</f>
        <v/>
      </c>
      <c r="G1182" s="122" t="str">
        <f>IF($D1182="","",WORKDAY($D1182,20,$Z$33:$Z$41))</f>
        <v/>
      </c>
      <c r="H1182" s="120" t="str">
        <f t="shared" si="27"/>
        <v/>
      </c>
      <c r="I1182" s="120"/>
      <c r="J1182" s="119"/>
      <c r="K1182" s="120"/>
      <c r="L1182" s="122"/>
      <c r="M1182" s="122"/>
      <c r="N1182" s="124" t="str">
        <f>IF(ISBLANK(L1182),"",IF(L1182&gt;G1182,"No","Yes"))</f>
        <v/>
      </c>
      <c r="O1182" s="119"/>
      <c r="P1182" s="119"/>
      <c r="Q1182" s="119"/>
      <c r="R1182" s="119"/>
      <c r="S1182" s="119"/>
      <c r="T1182" s="119"/>
      <c r="U1182" s="119"/>
      <c r="V1182" s="119"/>
      <c r="W1182" s="119"/>
      <c r="BB1182" s="2" t="e">
        <v>#N/A</v>
      </c>
    </row>
    <row r="1183" spans="1:54" ht="31.4" customHeight="1" x14ac:dyDescent="0.35">
      <c r="A1183" s="118"/>
      <c r="B1183" s="119"/>
      <c r="C1183" s="119"/>
      <c r="D1183" s="120"/>
      <c r="E1183" s="122" t="str">
        <f>IF($D1183="","",WORKDAY($D1183,1,$Z$33:$Z$41))</f>
        <v/>
      </c>
      <c r="F1183" s="122" t="str">
        <f>IF($D1183="","",WORKDAY($D1183,10,$Z$33:$Z$41))</f>
        <v/>
      </c>
      <c r="G1183" s="122" t="str">
        <f>IF($D1183="","",WORKDAY($D1183,20,$Z$33:$Z$41))</f>
        <v/>
      </c>
      <c r="H1183" s="120" t="str">
        <f t="shared" si="27"/>
        <v/>
      </c>
      <c r="I1183" s="120"/>
      <c r="J1183" s="119"/>
      <c r="K1183" s="120"/>
      <c r="L1183" s="122"/>
      <c r="M1183" s="122"/>
      <c r="N1183" s="124" t="str">
        <f>IF(ISBLANK(L1183),"",IF(L1183&gt;G1183,"No","Yes"))</f>
        <v/>
      </c>
      <c r="O1183" s="119"/>
      <c r="P1183" s="119"/>
      <c r="Q1183" s="119"/>
      <c r="R1183" s="119"/>
      <c r="S1183" s="119"/>
      <c r="T1183" s="119"/>
      <c r="U1183" s="119"/>
      <c r="V1183" s="119"/>
      <c r="W1183" s="119"/>
      <c r="BB1183" s="2" t="e">
        <v>#N/A</v>
      </c>
    </row>
    <row r="1184" spans="1:54" ht="31.4" customHeight="1" x14ac:dyDescent="0.35">
      <c r="A1184" s="118"/>
      <c r="B1184" s="119"/>
      <c r="C1184" s="119"/>
      <c r="D1184" s="120"/>
      <c r="E1184" s="122" t="str">
        <f>IF($D1184="","",WORKDAY($D1184,1,$Z$33:$Z$41))</f>
        <v/>
      </c>
      <c r="F1184" s="122" t="str">
        <f>IF($D1184="","",WORKDAY($D1184,10,$Z$33:$Z$41))</f>
        <v/>
      </c>
      <c r="G1184" s="122" t="str">
        <f>IF($D1184="","",WORKDAY($D1184,20,$Z$33:$Z$41))</f>
        <v/>
      </c>
      <c r="H1184" s="120" t="str">
        <f t="shared" si="27"/>
        <v/>
      </c>
      <c r="I1184" s="120"/>
      <c r="J1184" s="119"/>
      <c r="K1184" s="120"/>
      <c r="L1184" s="122"/>
      <c r="M1184" s="122"/>
      <c r="N1184" s="124" t="str">
        <f>IF(ISBLANK(L1184),"",IF(L1184&gt;G1184,"No","Yes"))</f>
        <v/>
      </c>
      <c r="O1184" s="119"/>
      <c r="P1184" s="119"/>
      <c r="Q1184" s="119"/>
      <c r="R1184" s="119"/>
      <c r="S1184" s="119"/>
      <c r="T1184" s="119"/>
      <c r="U1184" s="119"/>
      <c r="V1184" s="119"/>
      <c r="W1184" s="119"/>
      <c r="BB1184" s="2" t="e">
        <v>#N/A</v>
      </c>
    </row>
    <row r="1185" spans="1:54" ht="31.4" customHeight="1" x14ac:dyDescent="0.35">
      <c r="A1185" s="118"/>
      <c r="B1185" s="119"/>
      <c r="C1185" s="119"/>
      <c r="D1185" s="120"/>
      <c r="E1185" s="122" t="str">
        <f>IF($D1185="","",WORKDAY($D1185,1,$Z$33:$Z$41))</f>
        <v/>
      </c>
      <c r="F1185" s="122" t="str">
        <f>IF($D1185="","",WORKDAY($D1185,10,$Z$33:$Z$41))</f>
        <v/>
      </c>
      <c r="G1185" s="122" t="str">
        <f>IF($D1185="","",WORKDAY($D1185,20,$Z$33:$Z$41))</f>
        <v/>
      </c>
      <c r="H1185" s="120" t="str">
        <f t="shared" si="27"/>
        <v/>
      </c>
      <c r="I1185" s="120"/>
      <c r="J1185" s="119"/>
      <c r="K1185" s="120"/>
      <c r="L1185" s="122"/>
      <c r="M1185" s="122"/>
      <c r="N1185" s="124" t="str">
        <f>IF(ISBLANK(L1185),"",IF(L1185&gt;G1185,"No","Yes"))</f>
        <v/>
      </c>
      <c r="O1185" s="119"/>
      <c r="P1185" s="119"/>
      <c r="Q1185" s="119"/>
      <c r="R1185" s="119"/>
      <c r="S1185" s="119"/>
      <c r="T1185" s="119"/>
      <c r="U1185" s="119"/>
      <c r="V1185" s="119"/>
      <c r="W1185" s="119"/>
      <c r="BB1185" s="2" t="e">
        <v>#N/A</v>
      </c>
    </row>
    <row r="1186" spans="1:54" ht="31.4" customHeight="1" x14ac:dyDescent="0.35">
      <c r="A1186" s="118"/>
      <c r="B1186" s="119"/>
      <c r="C1186" s="119"/>
      <c r="D1186" s="120"/>
      <c r="E1186" s="122" t="str">
        <f>IF($D1186="","",WORKDAY($D1186,1,$Z$33:$Z$41))</f>
        <v/>
      </c>
      <c r="F1186" s="122" t="str">
        <f>IF($D1186="","",WORKDAY($D1186,10,$Z$33:$Z$41))</f>
        <v/>
      </c>
      <c r="G1186" s="122" t="str">
        <f>IF($D1186="","",WORKDAY($D1186,20,$Z$33:$Z$41))</f>
        <v/>
      </c>
      <c r="H1186" s="120" t="str">
        <f t="shared" si="27"/>
        <v/>
      </c>
      <c r="I1186" s="120"/>
      <c r="J1186" s="119"/>
      <c r="K1186" s="120"/>
      <c r="L1186" s="122"/>
      <c r="M1186" s="122"/>
      <c r="N1186" s="124" t="str">
        <f>IF(ISBLANK(L1186),"",IF(L1186&gt;G1186,"No","Yes"))</f>
        <v/>
      </c>
      <c r="O1186" s="119"/>
      <c r="P1186" s="119"/>
      <c r="Q1186" s="119"/>
      <c r="R1186" s="119"/>
      <c r="S1186" s="119"/>
      <c r="T1186" s="119"/>
      <c r="U1186" s="119"/>
      <c r="V1186" s="119"/>
      <c r="W1186" s="119"/>
      <c r="BB1186" s="2" t="e">
        <v>#N/A</v>
      </c>
    </row>
    <row r="1187" spans="1:54" ht="31.4" customHeight="1" x14ac:dyDescent="0.35">
      <c r="A1187" s="118"/>
      <c r="B1187" s="119"/>
      <c r="C1187" s="119"/>
      <c r="D1187" s="120"/>
      <c r="E1187" s="122" t="str">
        <f>IF($D1187="","",WORKDAY($D1187,1,$Z$33:$Z$41))</f>
        <v/>
      </c>
      <c r="F1187" s="122" t="str">
        <f>IF($D1187="","",WORKDAY($D1187,10,$Z$33:$Z$41))</f>
        <v/>
      </c>
      <c r="G1187" s="122" t="str">
        <f>IF($D1187="","",WORKDAY($D1187,20,$Z$33:$Z$41))</f>
        <v/>
      </c>
      <c r="H1187" s="120" t="str">
        <f t="shared" si="27"/>
        <v/>
      </c>
      <c r="I1187" s="120"/>
      <c r="J1187" s="119"/>
      <c r="K1187" s="120"/>
      <c r="L1187" s="122"/>
      <c r="M1187" s="122"/>
      <c r="N1187" s="124" t="str">
        <f>IF(ISBLANK(L1187),"",IF(L1187&gt;G1187,"No","Yes"))</f>
        <v/>
      </c>
      <c r="O1187" s="119"/>
      <c r="P1187" s="119"/>
      <c r="Q1187" s="119"/>
      <c r="R1187" s="119"/>
      <c r="S1187" s="119"/>
      <c r="T1187" s="119"/>
      <c r="U1187" s="119"/>
      <c r="V1187" s="119"/>
      <c r="W1187" s="119"/>
      <c r="BB1187" s="2" t="e">
        <v>#N/A</v>
      </c>
    </row>
    <row r="1188" spans="1:54" ht="31.4" customHeight="1" x14ac:dyDescent="0.35">
      <c r="A1188" s="118"/>
      <c r="B1188" s="119"/>
      <c r="C1188" s="119"/>
      <c r="D1188" s="120"/>
      <c r="E1188" s="122" t="str">
        <f>IF($D1188="","",WORKDAY($D1188,1,$Z$33:$Z$41))</f>
        <v/>
      </c>
      <c r="F1188" s="122" t="str">
        <f>IF($D1188="","",WORKDAY($D1188,10,$Z$33:$Z$41))</f>
        <v/>
      </c>
      <c r="G1188" s="122" t="str">
        <f>IF($D1188="","",WORKDAY($D1188,20,$Z$33:$Z$41))</f>
        <v/>
      </c>
      <c r="H1188" s="120" t="str">
        <f t="shared" si="27"/>
        <v/>
      </c>
      <c r="I1188" s="120"/>
      <c r="J1188" s="119"/>
      <c r="K1188" s="120"/>
      <c r="L1188" s="122"/>
      <c r="M1188" s="122"/>
      <c r="N1188" s="124" t="str">
        <f>IF(ISBLANK(L1188),"",IF(L1188&gt;G1188,"No","Yes"))</f>
        <v/>
      </c>
      <c r="O1188" s="119"/>
      <c r="P1188" s="119"/>
      <c r="Q1188" s="119"/>
      <c r="R1188" s="119"/>
      <c r="S1188" s="119"/>
      <c r="T1188" s="119"/>
      <c r="U1188" s="119"/>
      <c r="V1188" s="119"/>
      <c r="W1188" s="119"/>
      <c r="BB1188" s="2" t="e">
        <v>#N/A</v>
      </c>
    </row>
    <row r="1189" spans="1:54" ht="31.4" customHeight="1" x14ac:dyDescent="0.35">
      <c r="A1189" s="118"/>
      <c r="B1189" s="119"/>
      <c r="C1189" s="119"/>
      <c r="D1189" s="120"/>
      <c r="E1189" s="122" t="str">
        <f>IF($D1189="","",WORKDAY($D1189,1,$Z$33:$Z$41))</f>
        <v/>
      </c>
      <c r="F1189" s="122" t="str">
        <f>IF($D1189="","",WORKDAY($D1189,10,$Z$33:$Z$41))</f>
        <v/>
      </c>
      <c r="G1189" s="122" t="str">
        <f>IF($D1189="","",WORKDAY($D1189,20,$Z$33:$Z$41))</f>
        <v/>
      </c>
      <c r="H1189" s="120" t="str">
        <f t="shared" si="27"/>
        <v/>
      </c>
      <c r="I1189" s="120"/>
      <c r="J1189" s="119"/>
      <c r="K1189" s="120"/>
      <c r="L1189" s="122"/>
      <c r="M1189" s="122"/>
      <c r="N1189" s="124" t="str">
        <f>IF(ISBLANK(L1189),"",IF(L1189&gt;G1189,"No","Yes"))</f>
        <v/>
      </c>
      <c r="O1189" s="119"/>
      <c r="P1189" s="119"/>
      <c r="Q1189" s="119"/>
      <c r="R1189" s="119"/>
      <c r="S1189" s="119"/>
      <c r="T1189" s="119"/>
      <c r="U1189" s="119"/>
      <c r="V1189" s="119"/>
      <c r="W1189" s="119"/>
      <c r="BB1189" s="2" t="e">
        <v>#N/A</v>
      </c>
    </row>
    <row r="1190" spans="1:54" ht="31.4" customHeight="1" x14ac:dyDescent="0.35">
      <c r="A1190" s="118"/>
      <c r="B1190" s="119"/>
      <c r="C1190" s="119"/>
      <c r="D1190" s="120"/>
      <c r="E1190" s="122" t="str">
        <f>IF($D1190="","",WORKDAY($D1190,1,$Z$33:$Z$41))</f>
        <v/>
      </c>
      <c r="F1190" s="122" t="str">
        <f>IF($D1190="","",WORKDAY($D1190,10,$Z$33:$Z$41))</f>
        <v/>
      </c>
      <c r="G1190" s="122" t="str">
        <f>IF($D1190="","",WORKDAY($D1190,20,$Z$33:$Z$41))</f>
        <v/>
      </c>
      <c r="H1190" s="120" t="str">
        <f t="shared" si="27"/>
        <v/>
      </c>
      <c r="I1190" s="120"/>
      <c r="J1190" s="119"/>
      <c r="K1190" s="120"/>
      <c r="L1190" s="122"/>
      <c r="M1190" s="122"/>
      <c r="N1190" s="124" t="str">
        <f>IF(ISBLANK(L1190),"",IF(L1190&gt;G1190,"No","Yes"))</f>
        <v/>
      </c>
      <c r="O1190" s="119"/>
      <c r="P1190" s="119"/>
      <c r="Q1190" s="119"/>
      <c r="R1190" s="119"/>
      <c r="S1190" s="119"/>
      <c r="T1190" s="119"/>
      <c r="U1190" s="119"/>
      <c r="V1190" s="119"/>
      <c r="W1190" s="119"/>
      <c r="BB1190" s="2" t="e">
        <v>#N/A</v>
      </c>
    </row>
    <row r="1191" spans="1:54" ht="31.4" customHeight="1" x14ac:dyDescent="0.35">
      <c r="A1191" s="118"/>
      <c r="B1191" s="119"/>
      <c r="C1191" s="119"/>
      <c r="D1191" s="120"/>
      <c r="E1191" s="122" t="str">
        <f>IF($D1191="","",WORKDAY($D1191,1,$Z$33:$Z$41))</f>
        <v/>
      </c>
      <c r="F1191" s="122" t="str">
        <f>IF($D1191="","",WORKDAY($D1191,10,$Z$33:$Z$41))</f>
        <v/>
      </c>
      <c r="G1191" s="122" t="str">
        <f>IF($D1191="","",WORKDAY($D1191,20,$Z$33:$Z$41))</f>
        <v/>
      </c>
      <c r="H1191" s="120" t="str">
        <f t="shared" si="27"/>
        <v/>
      </c>
      <c r="I1191" s="120"/>
      <c r="J1191" s="119"/>
      <c r="K1191" s="120"/>
      <c r="L1191" s="122"/>
      <c r="M1191" s="122"/>
      <c r="N1191" s="124" t="str">
        <f>IF(ISBLANK(L1191),"",IF(L1191&gt;G1191,"No","Yes"))</f>
        <v/>
      </c>
      <c r="O1191" s="119"/>
      <c r="P1191" s="119"/>
      <c r="Q1191" s="119"/>
      <c r="R1191" s="119"/>
      <c r="S1191" s="119"/>
      <c r="T1191" s="119"/>
      <c r="U1191" s="119"/>
      <c r="V1191" s="119"/>
      <c r="W1191" s="119"/>
      <c r="BB1191" s="2" t="e">
        <v>#N/A</v>
      </c>
    </row>
    <row r="1192" spans="1:54" ht="31.4" customHeight="1" x14ac:dyDescent="0.35">
      <c r="A1192" s="118"/>
      <c r="B1192" s="119"/>
      <c r="C1192" s="119"/>
      <c r="D1192" s="120"/>
      <c r="E1192" s="122" t="str">
        <f>IF($D1192="","",WORKDAY($D1192,1,$Z$33:$Z$41))</f>
        <v/>
      </c>
      <c r="F1192" s="122" t="str">
        <f>IF($D1192="","",WORKDAY($D1192,10,$Z$33:$Z$41))</f>
        <v/>
      </c>
      <c r="G1192" s="122" t="str">
        <f>IF($D1192="","",WORKDAY($D1192,20,$Z$33:$Z$41))</f>
        <v/>
      </c>
      <c r="H1192" s="120" t="str">
        <f t="shared" si="27"/>
        <v/>
      </c>
      <c r="I1192" s="120"/>
      <c r="J1192" s="119"/>
      <c r="K1192" s="120"/>
      <c r="L1192" s="122"/>
      <c r="M1192" s="122"/>
      <c r="N1192" s="124" t="str">
        <f>IF(ISBLANK(L1192),"",IF(L1192&gt;G1192,"No","Yes"))</f>
        <v/>
      </c>
      <c r="O1192" s="119"/>
      <c r="P1192" s="119"/>
      <c r="Q1192" s="119"/>
      <c r="R1192" s="119"/>
      <c r="S1192" s="119"/>
      <c r="T1192" s="119"/>
      <c r="U1192" s="119"/>
      <c r="V1192" s="119"/>
      <c r="W1192" s="119"/>
      <c r="BB1192" s="2" t="e">
        <v>#N/A</v>
      </c>
    </row>
    <row r="1193" spans="1:54" ht="31.4" customHeight="1" x14ac:dyDescent="0.35">
      <c r="A1193" s="118"/>
      <c r="B1193" s="119"/>
      <c r="C1193" s="119"/>
      <c r="D1193" s="120"/>
      <c r="E1193" s="122" t="str">
        <f>IF($D1193="","",WORKDAY($D1193,1,$Z$33:$Z$41))</f>
        <v/>
      </c>
      <c r="F1193" s="122" t="str">
        <f>IF($D1193="","",WORKDAY($D1193,10,$Z$33:$Z$41))</f>
        <v/>
      </c>
      <c r="G1193" s="122" t="str">
        <f>IF($D1193="","",WORKDAY($D1193,20,$Z$33:$Z$41))</f>
        <v/>
      </c>
      <c r="H1193" s="120" t="str">
        <f t="shared" si="27"/>
        <v/>
      </c>
      <c r="I1193" s="120"/>
      <c r="J1193" s="119"/>
      <c r="K1193" s="120"/>
      <c r="L1193" s="122"/>
      <c r="M1193" s="122"/>
      <c r="N1193" s="124" t="str">
        <f>IF(ISBLANK(L1193),"",IF(L1193&gt;G1193,"No","Yes"))</f>
        <v/>
      </c>
      <c r="O1193" s="119"/>
      <c r="P1193" s="119"/>
      <c r="Q1193" s="119"/>
      <c r="R1193" s="119"/>
      <c r="S1193" s="119"/>
      <c r="T1193" s="119"/>
      <c r="U1193" s="119"/>
      <c r="V1193" s="119"/>
      <c r="W1193" s="119"/>
      <c r="BB1193" s="2" t="e">
        <v>#N/A</v>
      </c>
    </row>
    <row r="1194" spans="1:54" ht="31.4" customHeight="1" x14ac:dyDescent="0.35">
      <c r="A1194" s="118"/>
      <c r="B1194" s="119"/>
      <c r="C1194" s="119"/>
      <c r="D1194" s="120"/>
      <c r="E1194" s="122" t="str">
        <f>IF($D1194="","",WORKDAY($D1194,1,$Z$33:$Z$41))</f>
        <v/>
      </c>
      <c r="F1194" s="122" t="str">
        <f>IF($D1194="","",WORKDAY($D1194,10,$Z$33:$Z$41))</f>
        <v/>
      </c>
      <c r="G1194" s="122" t="str">
        <f>IF($D1194="","",WORKDAY($D1194,20,$Z$33:$Z$41))</f>
        <v/>
      </c>
      <c r="H1194" s="120" t="str">
        <f t="shared" si="27"/>
        <v/>
      </c>
      <c r="I1194" s="120"/>
      <c r="J1194" s="119"/>
      <c r="K1194" s="120"/>
      <c r="L1194" s="122"/>
      <c r="M1194" s="122"/>
      <c r="N1194" s="124" t="str">
        <f>IF(ISBLANK(L1194),"",IF(L1194&gt;G1194,"No","Yes"))</f>
        <v/>
      </c>
      <c r="O1194" s="119"/>
      <c r="P1194" s="119"/>
      <c r="Q1194" s="119"/>
      <c r="R1194" s="119"/>
      <c r="S1194" s="119"/>
      <c r="T1194" s="119"/>
      <c r="U1194" s="119"/>
      <c r="V1194" s="119"/>
      <c r="W1194" s="119"/>
      <c r="BB1194" s="2" t="e">
        <v>#N/A</v>
      </c>
    </row>
    <row r="1195" spans="1:54" ht="31.4" customHeight="1" x14ac:dyDescent="0.35">
      <c r="A1195" s="118"/>
      <c r="B1195" s="119"/>
      <c r="C1195" s="119"/>
      <c r="D1195" s="120"/>
      <c r="E1195" s="122" t="str">
        <f>IF($D1195="","",WORKDAY($D1195,1,$Z$33:$Z$41))</f>
        <v/>
      </c>
      <c r="F1195" s="122" t="str">
        <f>IF($D1195="","",WORKDAY($D1195,10,$Z$33:$Z$41))</f>
        <v/>
      </c>
      <c r="G1195" s="122" t="str">
        <f>IF($D1195="","",WORKDAY($D1195,20,$Z$33:$Z$41))</f>
        <v/>
      </c>
      <c r="H1195" s="120" t="str">
        <f t="shared" si="27"/>
        <v/>
      </c>
      <c r="I1195" s="120"/>
      <c r="J1195" s="119"/>
      <c r="K1195" s="120"/>
      <c r="L1195" s="122"/>
      <c r="M1195" s="122"/>
      <c r="N1195" s="124" t="str">
        <f>IF(ISBLANK(L1195),"",IF(L1195&gt;G1195,"No","Yes"))</f>
        <v/>
      </c>
      <c r="O1195" s="119"/>
      <c r="P1195" s="119"/>
      <c r="Q1195" s="119"/>
      <c r="R1195" s="119"/>
      <c r="S1195" s="119"/>
      <c r="T1195" s="119"/>
      <c r="U1195" s="119"/>
      <c r="V1195" s="119"/>
      <c r="W1195" s="119"/>
      <c r="BB1195" s="2" t="e">
        <v>#N/A</v>
      </c>
    </row>
    <row r="1196" spans="1:54" ht="31.4" customHeight="1" x14ac:dyDescent="0.35">
      <c r="A1196" s="118"/>
      <c r="B1196" s="119"/>
      <c r="C1196" s="119"/>
      <c r="D1196" s="120"/>
      <c r="E1196" s="122" t="str">
        <f>IF($D1196="","",WORKDAY($D1196,1,$Z$33:$Z$41))</f>
        <v/>
      </c>
      <c r="F1196" s="122" t="str">
        <f>IF($D1196="","",WORKDAY($D1196,10,$Z$33:$Z$41))</f>
        <v/>
      </c>
      <c r="G1196" s="122" t="str">
        <f>IF($D1196="","",WORKDAY($D1196,20,$Z$33:$Z$41))</f>
        <v/>
      </c>
      <c r="H1196" s="120" t="str">
        <f t="shared" si="27"/>
        <v/>
      </c>
      <c r="I1196" s="120"/>
      <c r="J1196" s="119"/>
      <c r="K1196" s="120"/>
      <c r="L1196" s="122"/>
      <c r="M1196" s="122"/>
      <c r="N1196" s="124" t="str">
        <f>IF(ISBLANK(L1196),"",IF(L1196&gt;G1196,"No","Yes"))</f>
        <v/>
      </c>
      <c r="O1196" s="119"/>
      <c r="P1196" s="119"/>
      <c r="Q1196" s="119"/>
      <c r="R1196" s="119"/>
      <c r="S1196" s="119"/>
      <c r="T1196" s="119"/>
      <c r="U1196" s="119"/>
      <c r="V1196" s="119"/>
      <c r="W1196" s="119"/>
      <c r="BB1196" s="2" t="e">
        <v>#N/A</v>
      </c>
    </row>
    <row r="1197" spans="1:54" ht="31.4" customHeight="1" x14ac:dyDescent="0.35">
      <c r="A1197" s="118"/>
      <c r="B1197" s="119"/>
      <c r="C1197" s="119"/>
      <c r="D1197" s="120"/>
      <c r="E1197" s="122" t="str">
        <f>IF($D1197="","",WORKDAY($D1197,1,$Z$33:$Z$41))</f>
        <v/>
      </c>
      <c r="F1197" s="122" t="str">
        <f>IF($D1197="","",WORKDAY($D1197,10,$Z$33:$Z$41))</f>
        <v/>
      </c>
      <c r="G1197" s="122" t="str">
        <f>IF($D1197="","",WORKDAY($D1197,20,$Z$33:$Z$41))</f>
        <v/>
      </c>
      <c r="H1197" s="120" t="str">
        <f t="shared" si="27"/>
        <v/>
      </c>
      <c r="I1197" s="120"/>
      <c r="J1197" s="119"/>
      <c r="K1197" s="120"/>
      <c r="L1197" s="122"/>
      <c r="M1197" s="122"/>
      <c r="N1197" s="124" t="str">
        <f>IF(ISBLANK(L1197),"",IF(L1197&gt;G1197,"No","Yes"))</f>
        <v/>
      </c>
      <c r="O1197" s="119"/>
      <c r="P1197" s="119"/>
      <c r="Q1197" s="119"/>
      <c r="R1197" s="119"/>
      <c r="S1197" s="119"/>
      <c r="T1197" s="119"/>
      <c r="U1197" s="119"/>
      <c r="V1197" s="119"/>
      <c r="W1197" s="119"/>
      <c r="BB1197" s="2" t="e">
        <v>#N/A</v>
      </c>
    </row>
    <row r="1198" spans="1:54" ht="31.4" customHeight="1" x14ac:dyDescent="0.35">
      <c r="A1198" s="118"/>
      <c r="B1198" s="119"/>
      <c r="C1198" s="119"/>
      <c r="D1198" s="120"/>
      <c r="E1198" s="122" t="str">
        <f>IF($D1198="","",WORKDAY($D1198,1,$Z$33:$Z$41))</f>
        <v/>
      </c>
      <c r="F1198" s="122" t="str">
        <f>IF($D1198="","",WORKDAY($D1198,10,$Z$33:$Z$41))</f>
        <v/>
      </c>
      <c r="G1198" s="122" t="str">
        <f>IF($D1198="","",WORKDAY($D1198,20,$Z$33:$Z$41))</f>
        <v/>
      </c>
      <c r="H1198" s="120" t="str">
        <f t="shared" si="27"/>
        <v/>
      </c>
      <c r="I1198" s="120"/>
      <c r="J1198" s="119"/>
      <c r="K1198" s="120"/>
      <c r="L1198" s="122"/>
      <c r="M1198" s="122"/>
      <c r="N1198" s="124" t="str">
        <f>IF(ISBLANK(L1198),"",IF(L1198&gt;G1198,"No","Yes"))</f>
        <v/>
      </c>
      <c r="O1198" s="119"/>
      <c r="P1198" s="119"/>
      <c r="Q1198" s="119"/>
      <c r="R1198" s="119"/>
      <c r="S1198" s="119"/>
      <c r="T1198" s="119"/>
      <c r="U1198" s="119"/>
      <c r="V1198" s="119"/>
      <c r="W1198" s="119"/>
      <c r="BB1198" s="2" t="e">
        <v>#N/A</v>
      </c>
    </row>
    <row r="1199" spans="1:54" ht="31.4" customHeight="1" x14ac:dyDescent="0.35">
      <c r="A1199" s="118"/>
      <c r="B1199" s="119"/>
      <c r="C1199" s="119"/>
      <c r="D1199" s="120"/>
      <c r="E1199" s="122" t="str">
        <f>IF($D1199="","",WORKDAY($D1199,1,$Z$33:$Z$41))</f>
        <v/>
      </c>
      <c r="F1199" s="122" t="str">
        <f>IF($D1199="","",WORKDAY($D1199,10,$Z$33:$Z$41))</f>
        <v/>
      </c>
      <c r="G1199" s="122" t="str">
        <f>IF($D1199="","",WORKDAY($D1199,20,$Z$33:$Z$41))</f>
        <v/>
      </c>
      <c r="H1199" s="120" t="str">
        <f t="shared" si="27"/>
        <v/>
      </c>
      <c r="I1199" s="120"/>
      <c r="J1199" s="119"/>
      <c r="K1199" s="120"/>
      <c r="L1199" s="122"/>
      <c r="M1199" s="122"/>
      <c r="N1199" s="124" t="str">
        <f>IF(ISBLANK(L1199),"",IF(L1199&gt;G1199,"No","Yes"))</f>
        <v/>
      </c>
      <c r="O1199" s="119"/>
      <c r="P1199" s="119"/>
      <c r="Q1199" s="119"/>
      <c r="R1199" s="119"/>
      <c r="S1199" s="119"/>
      <c r="T1199" s="119"/>
      <c r="U1199" s="119"/>
      <c r="V1199" s="119"/>
      <c r="W1199" s="119"/>
      <c r="BB1199" s="2" t="e">
        <v>#N/A</v>
      </c>
    </row>
    <row r="1200" spans="1:54" ht="31.4" customHeight="1" x14ac:dyDescent="0.35">
      <c r="A1200" s="118"/>
      <c r="B1200" s="119"/>
      <c r="C1200" s="119"/>
      <c r="D1200" s="120"/>
      <c r="E1200" s="122" t="str">
        <f>IF($D1200="","",WORKDAY($D1200,1,$Z$33:$Z$41))</f>
        <v/>
      </c>
      <c r="F1200" s="122" t="str">
        <f>IF($D1200="","",WORKDAY($D1200,10,$Z$33:$Z$41))</f>
        <v/>
      </c>
      <c r="G1200" s="122" t="str">
        <f>IF($D1200="","",WORKDAY($D1200,20,$Z$33:$Z$41))</f>
        <v/>
      </c>
      <c r="H1200" s="120" t="str">
        <f t="shared" si="27"/>
        <v/>
      </c>
      <c r="I1200" s="120"/>
      <c r="J1200" s="119"/>
      <c r="K1200" s="120"/>
      <c r="L1200" s="122"/>
      <c r="M1200" s="122"/>
      <c r="N1200" s="124" t="str">
        <f>IF(ISBLANK(L1200),"",IF(L1200&gt;G1200,"No","Yes"))</f>
        <v/>
      </c>
      <c r="O1200" s="119"/>
      <c r="P1200" s="119"/>
      <c r="Q1200" s="119"/>
      <c r="R1200" s="119"/>
      <c r="S1200" s="119"/>
      <c r="T1200" s="119"/>
      <c r="U1200" s="119"/>
      <c r="V1200" s="119"/>
      <c r="W1200" s="119"/>
      <c r="BB1200" s="2" t="e">
        <v>#N/A</v>
      </c>
    </row>
    <row r="1201" spans="1:54" ht="31.4" customHeight="1" x14ac:dyDescent="0.35">
      <c r="A1201" s="118"/>
      <c r="B1201" s="119"/>
      <c r="C1201" s="119"/>
      <c r="D1201" s="120"/>
      <c r="E1201" s="122" t="str">
        <f>IF($D1201="","",WORKDAY($D1201,1,$Z$33:$Z$41))</f>
        <v/>
      </c>
      <c r="F1201" s="122" t="str">
        <f>IF($D1201="","",WORKDAY($D1201,10,$Z$33:$Z$41))</f>
        <v/>
      </c>
      <c r="G1201" s="122" t="str">
        <f>IF($D1201="","",WORKDAY($D1201,20,$Z$33:$Z$41))</f>
        <v/>
      </c>
      <c r="H1201" s="120" t="str">
        <f t="shared" si="27"/>
        <v/>
      </c>
      <c r="I1201" s="120"/>
      <c r="J1201" s="119"/>
      <c r="K1201" s="120"/>
      <c r="L1201" s="122"/>
      <c r="M1201" s="122"/>
      <c r="N1201" s="124" t="str">
        <f>IF(ISBLANK(L1201),"",IF(L1201&gt;G1201,"No","Yes"))</f>
        <v/>
      </c>
      <c r="O1201" s="119"/>
      <c r="P1201" s="119"/>
      <c r="Q1201" s="119"/>
      <c r="R1201" s="119"/>
      <c r="S1201" s="119"/>
      <c r="T1201" s="119"/>
      <c r="U1201" s="119"/>
      <c r="V1201" s="119"/>
      <c r="W1201" s="119"/>
      <c r="BB1201" s="2" t="e">
        <v>#N/A</v>
      </c>
    </row>
    <row r="1202" spans="1:54" ht="31.4" customHeight="1" x14ac:dyDescent="0.35">
      <c r="A1202" s="118"/>
      <c r="B1202" s="119"/>
      <c r="C1202" s="119"/>
      <c r="D1202" s="120"/>
      <c r="E1202" s="122" t="str">
        <f>IF($D1202="","",WORKDAY($D1202,1,$Z$33:$Z$41))</f>
        <v/>
      </c>
      <c r="F1202" s="122" t="str">
        <f>IF($D1202="","",WORKDAY($D1202,10,$Z$33:$Z$41))</f>
        <v/>
      </c>
      <c r="G1202" s="122" t="str">
        <f>IF($D1202="","",WORKDAY($D1202,20,$Z$33:$Z$41))</f>
        <v/>
      </c>
      <c r="H1202" s="120" t="str">
        <f t="shared" si="27"/>
        <v/>
      </c>
      <c r="I1202" s="120"/>
      <c r="J1202" s="119"/>
      <c r="K1202" s="120"/>
      <c r="L1202" s="122"/>
      <c r="M1202" s="122"/>
      <c r="N1202" s="124" t="str">
        <f>IF(ISBLANK(L1202),"",IF(L1202&gt;G1202,"No","Yes"))</f>
        <v/>
      </c>
      <c r="O1202" s="119"/>
      <c r="P1202" s="119"/>
      <c r="Q1202" s="119"/>
      <c r="R1202" s="119"/>
      <c r="S1202" s="119"/>
      <c r="T1202" s="119"/>
      <c r="U1202" s="119"/>
      <c r="V1202" s="119"/>
      <c r="W1202" s="119"/>
      <c r="BB1202" s="2" t="e">
        <v>#N/A</v>
      </c>
    </row>
    <row r="1203" spans="1:54" ht="31.4" customHeight="1" x14ac:dyDescent="0.35">
      <c r="A1203" s="118"/>
      <c r="B1203" s="119"/>
      <c r="C1203" s="119"/>
      <c r="D1203" s="120"/>
      <c r="E1203" s="122" t="str">
        <f>IF($D1203="","",WORKDAY($D1203,1,$Z$33:$Z$41))</f>
        <v/>
      </c>
      <c r="F1203" s="122" t="str">
        <f>IF($D1203="","",WORKDAY($D1203,10,$Z$33:$Z$41))</f>
        <v/>
      </c>
      <c r="G1203" s="122" t="str">
        <f>IF($D1203="","",WORKDAY($D1203,20,$Z$33:$Z$41))</f>
        <v/>
      </c>
      <c r="H1203" s="120" t="str">
        <f t="shared" si="27"/>
        <v/>
      </c>
      <c r="I1203" s="120"/>
      <c r="J1203" s="119"/>
      <c r="K1203" s="120"/>
      <c r="L1203" s="122"/>
      <c r="M1203" s="122"/>
      <c r="N1203" s="124" t="str">
        <f>IF(ISBLANK(L1203),"",IF(L1203&gt;G1203,"No","Yes"))</f>
        <v/>
      </c>
      <c r="O1203" s="119"/>
      <c r="P1203" s="119"/>
      <c r="Q1203" s="119"/>
      <c r="R1203" s="119"/>
      <c r="S1203" s="119"/>
      <c r="T1203" s="119"/>
      <c r="U1203" s="119"/>
      <c r="V1203" s="119"/>
      <c r="W1203" s="119"/>
      <c r="BB1203" s="2" t="e">
        <v>#N/A</v>
      </c>
    </row>
    <row r="1204" spans="1:54" ht="31.4" customHeight="1" x14ac:dyDescent="0.35">
      <c r="A1204" s="118"/>
      <c r="B1204" s="119"/>
      <c r="C1204" s="119"/>
      <c r="D1204" s="120"/>
      <c r="E1204" s="122" t="str">
        <f>IF($D1204="","",WORKDAY($D1204,1,$Z$33:$Z$41))</f>
        <v/>
      </c>
      <c r="F1204" s="122" t="str">
        <f>IF($D1204="","",WORKDAY($D1204,10,$Z$33:$Z$41))</f>
        <v/>
      </c>
      <c r="G1204" s="122" t="str">
        <f>IF($D1204="","",WORKDAY($D1204,20,$Z$33:$Z$41))</f>
        <v/>
      </c>
      <c r="H1204" s="120" t="str">
        <f t="shared" si="27"/>
        <v/>
      </c>
      <c r="I1204" s="120"/>
      <c r="J1204" s="119"/>
      <c r="K1204" s="120"/>
      <c r="L1204" s="122"/>
      <c r="M1204" s="122"/>
      <c r="N1204" s="124" t="str">
        <f>IF(ISBLANK(L1204),"",IF(L1204&gt;G1204,"No","Yes"))</f>
        <v/>
      </c>
      <c r="O1204" s="119"/>
      <c r="P1204" s="119"/>
      <c r="Q1204" s="119"/>
      <c r="R1204" s="119"/>
      <c r="S1204" s="119"/>
      <c r="T1204" s="119"/>
      <c r="U1204" s="119"/>
      <c r="V1204" s="119"/>
      <c r="W1204" s="119"/>
      <c r="BB1204" s="2" t="e">
        <v>#N/A</v>
      </c>
    </row>
    <row r="1205" spans="1:54" ht="31.4" customHeight="1" x14ac:dyDescent="0.35">
      <c r="A1205" s="118"/>
      <c r="B1205" s="119"/>
      <c r="C1205" s="119"/>
      <c r="D1205" s="120"/>
      <c r="E1205" s="122" t="str">
        <f>IF($D1205="","",WORKDAY($D1205,1,$Z$33:$Z$41))</f>
        <v/>
      </c>
      <c r="F1205" s="122" t="str">
        <f>IF($D1205="","",WORKDAY($D1205,10,$Z$33:$Z$41))</f>
        <v/>
      </c>
      <c r="G1205" s="122" t="str">
        <f>IF($D1205="","",WORKDAY($D1205,20,$Z$33:$Z$41))</f>
        <v/>
      </c>
      <c r="H1205" s="120" t="str">
        <f t="shared" si="27"/>
        <v/>
      </c>
      <c r="I1205" s="120"/>
      <c r="J1205" s="119"/>
      <c r="K1205" s="120"/>
      <c r="L1205" s="122"/>
      <c r="M1205" s="122"/>
      <c r="N1205" s="124" t="str">
        <f>IF(ISBLANK(L1205),"",IF(L1205&gt;G1205,"No","Yes"))</f>
        <v/>
      </c>
      <c r="O1205" s="119"/>
      <c r="P1205" s="119"/>
      <c r="Q1205" s="119"/>
      <c r="R1205" s="119"/>
      <c r="S1205" s="119"/>
      <c r="T1205" s="119"/>
      <c r="U1205" s="119"/>
      <c r="V1205" s="119"/>
      <c r="W1205" s="119"/>
      <c r="BB1205" s="2" t="e">
        <v>#N/A</v>
      </c>
    </row>
    <row r="1206" spans="1:54" ht="31.4" customHeight="1" x14ac:dyDescent="0.35">
      <c r="A1206" s="118"/>
      <c r="B1206" s="119"/>
      <c r="C1206" s="119"/>
      <c r="D1206" s="120"/>
      <c r="E1206" s="122" t="str">
        <f>IF($D1206="","",WORKDAY($D1206,1,$Z$33:$Z$41))</f>
        <v/>
      </c>
      <c r="F1206" s="122" t="str">
        <f>IF($D1206="","",WORKDAY($D1206,10,$Z$33:$Z$41))</f>
        <v/>
      </c>
      <c r="G1206" s="122" t="str">
        <f>IF($D1206="","",WORKDAY($D1206,20,$Z$33:$Z$41))</f>
        <v/>
      </c>
      <c r="H1206" s="120" t="str">
        <f t="shared" si="27"/>
        <v/>
      </c>
      <c r="I1206" s="120"/>
      <c r="J1206" s="119"/>
      <c r="K1206" s="120"/>
      <c r="L1206" s="122"/>
      <c r="M1206" s="122"/>
      <c r="N1206" s="124" t="str">
        <f>IF(ISBLANK(L1206),"",IF(L1206&gt;G1206,"No","Yes"))</f>
        <v/>
      </c>
      <c r="O1206" s="119"/>
      <c r="P1206" s="119"/>
      <c r="Q1206" s="119"/>
      <c r="R1206" s="119"/>
      <c r="S1206" s="119"/>
      <c r="T1206" s="119"/>
      <c r="U1206" s="119"/>
      <c r="V1206" s="119"/>
      <c r="W1206" s="119"/>
      <c r="BB1206" s="2" t="e">
        <v>#N/A</v>
      </c>
    </row>
    <row r="1207" spans="1:54" ht="31.4" customHeight="1" x14ac:dyDescent="0.35">
      <c r="A1207" s="118"/>
      <c r="B1207" s="119"/>
      <c r="C1207" s="119"/>
      <c r="D1207" s="120"/>
      <c r="E1207" s="122" t="str">
        <f>IF($D1207="","",WORKDAY($D1207,1,$Z$33:$Z$41))</f>
        <v/>
      </c>
      <c r="F1207" s="122" t="str">
        <f>IF($D1207="","",WORKDAY($D1207,10,$Z$33:$Z$41))</f>
        <v/>
      </c>
      <c r="G1207" s="122" t="str">
        <f>IF($D1207="","",WORKDAY($D1207,20,$Z$33:$Z$41))</f>
        <v/>
      </c>
      <c r="H1207" s="120" t="str">
        <f t="shared" si="27"/>
        <v/>
      </c>
      <c r="I1207" s="120"/>
      <c r="J1207" s="119"/>
      <c r="K1207" s="120"/>
      <c r="L1207" s="122"/>
      <c r="M1207" s="122"/>
      <c r="N1207" s="124" t="str">
        <f>IF(ISBLANK(L1207),"",IF(L1207&gt;G1207,"No","Yes"))</f>
        <v/>
      </c>
      <c r="O1207" s="119"/>
      <c r="P1207" s="119"/>
      <c r="Q1207" s="119"/>
      <c r="R1207" s="119"/>
      <c r="S1207" s="119"/>
      <c r="T1207" s="119"/>
      <c r="U1207" s="119"/>
      <c r="V1207" s="119"/>
      <c r="W1207" s="119"/>
      <c r="BB1207" s="2" t="e">
        <v>#N/A</v>
      </c>
    </row>
    <row r="1208" spans="1:54" ht="31.4" customHeight="1" x14ac:dyDescent="0.35">
      <c r="A1208" s="118"/>
      <c r="B1208" s="119"/>
      <c r="C1208" s="119"/>
      <c r="D1208" s="120"/>
      <c r="E1208" s="122" t="str">
        <f>IF($D1208="","",WORKDAY($D1208,1,$Z$33:$Z$41))</f>
        <v/>
      </c>
      <c r="F1208" s="122" t="str">
        <f>IF($D1208="","",WORKDAY($D1208,10,$Z$33:$Z$41))</f>
        <v/>
      </c>
      <c r="G1208" s="122" t="str">
        <f>IF($D1208="","",WORKDAY($D1208,20,$Z$33:$Z$41))</f>
        <v/>
      </c>
      <c r="H1208" s="120" t="str">
        <f t="shared" si="27"/>
        <v/>
      </c>
      <c r="I1208" s="120"/>
      <c r="J1208" s="119"/>
      <c r="K1208" s="120"/>
      <c r="L1208" s="122"/>
      <c r="M1208" s="122"/>
      <c r="N1208" s="124" t="str">
        <f>IF(ISBLANK(L1208),"",IF(L1208&gt;G1208,"No","Yes"))</f>
        <v/>
      </c>
      <c r="O1208" s="119"/>
      <c r="P1208" s="119"/>
      <c r="Q1208" s="119"/>
      <c r="R1208" s="119"/>
      <c r="S1208" s="119"/>
      <c r="T1208" s="119"/>
      <c r="U1208" s="119"/>
      <c r="V1208" s="119"/>
      <c r="W1208" s="119"/>
      <c r="BB1208" s="2" t="e">
        <v>#N/A</v>
      </c>
    </row>
    <row r="1209" spans="1:54" ht="31.4" customHeight="1" x14ac:dyDescent="0.35">
      <c r="A1209" s="118"/>
      <c r="B1209" s="119"/>
      <c r="C1209" s="119"/>
      <c r="D1209" s="120"/>
      <c r="E1209" s="122" t="str">
        <f>IF($D1209="","",WORKDAY($D1209,1,$Z$33:$Z$41))</f>
        <v/>
      </c>
      <c r="F1209" s="122" t="str">
        <f>IF($D1209="","",WORKDAY($D1209,10,$Z$33:$Z$41))</f>
        <v/>
      </c>
      <c r="G1209" s="122" t="str">
        <f>IF($D1209="","",WORKDAY($D1209,20,$Z$33:$Z$41))</f>
        <v/>
      </c>
      <c r="H1209" s="120" t="str">
        <f t="shared" si="27"/>
        <v/>
      </c>
      <c r="I1209" s="120"/>
      <c r="J1209" s="119"/>
      <c r="K1209" s="120"/>
      <c r="L1209" s="122"/>
      <c r="M1209" s="122"/>
      <c r="N1209" s="124" t="str">
        <f>IF(ISBLANK(L1209),"",IF(L1209&gt;G1209,"No","Yes"))</f>
        <v/>
      </c>
      <c r="O1209" s="119"/>
      <c r="P1209" s="119"/>
      <c r="Q1209" s="119"/>
      <c r="R1209" s="119"/>
      <c r="S1209" s="119"/>
      <c r="T1209" s="119"/>
      <c r="U1209" s="119"/>
      <c r="V1209" s="119"/>
      <c r="W1209" s="119"/>
      <c r="BB1209" s="2" t="e">
        <v>#N/A</v>
      </c>
    </row>
    <row r="1210" spans="1:54" ht="31.4" customHeight="1" x14ac:dyDescent="0.35">
      <c r="A1210" s="118"/>
      <c r="B1210" s="119"/>
      <c r="C1210" s="119"/>
      <c r="D1210" s="120"/>
      <c r="E1210" s="122" t="str">
        <f>IF($D1210="","",WORKDAY($D1210,1,$Z$33:$Z$41))</f>
        <v/>
      </c>
      <c r="F1210" s="122" t="str">
        <f>IF($D1210="","",WORKDAY($D1210,10,$Z$33:$Z$41))</f>
        <v/>
      </c>
      <c r="G1210" s="122" t="str">
        <f>IF($D1210="","",WORKDAY($D1210,20,$Z$33:$Z$41))</f>
        <v/>
      </c>
      <c r="H1210" s="120" t="str">
        <f t="shared" si="27"/>
        <v/>
      </c>
      <c r="I1210" s="120"/>
      <c r="J1210" s="119"/>
      <c r="K1210" s="120"/>
      <c r="L1210" s="122"/>
      <c r="M1210" s="122"/>
      <c r="N1210" s="124" t="str">
        <f>IF(ISBLANK(L1210),"",IF(L1210&gt;G1210,"No","Yes"))</f>
        <v/>
      </c>
      <c r="O1210" s="119"/>
      <c r="P1210" s="119"/>
      <c r="Q1210" s="119"/>
      <c r="R1210" s="119"/>
      <c r="S1210" s="119"/>
      <c r="T1210" s="119"/>
      <c r="U1210" s="119"/>
      <c r="V1210" s="119"/>
      <c r="W1210" s="119"/>
      <c r="BB1210" s="2" t="e">
        <v>#N/A</v>
      </c>
    </row>
    <row r="1211" spans="1:54" ht="31.4" customHeight="1" x14ac:dyDescent="0.35">
      <c r="A1211" s="118"/>
      <c r="B1211" s="119"/>
      <c r="C1211" s="119"/>
      <c r="D1211" s="120"/>
      <c r="E1211" s="122" t="str">
        <f>IF($D1211="","",WORKDAY($D1211,1,$Z$33:$Z$41))</f>
        <v/>
      </c>
      <c r="F1211" s="122" t="str">
        <f>IF($D1211="","",WORKDAY($D1211,10,$Z$33:$Z$41))</f>
        <v/>
      </c>
      <c r="G1211" s="122" t="str">
        <f>IF($D1211="","",WORKDAY($D1211,20,$Z$33:$Z$41))</f>
        <v/>
      </c>
      <c r="H1211" s="120" t="str">
        <f t="shared" si="27"/>
        <v/>
      </c>
      <c r="I1211" s="120"/>
      <c r="J1211" s="119"/>
      <c r="K1211" s="120"/>
      <c r="L1211" s="122"/>
      <c r="M1211" s="122"/>
      <c r="N1211" s="124" t="str">
        <f>IF(ISBLANK(L1211),"",IF(L1211&gt;G1211,"No","Yes"))</f>
        <v/>
      </c>
      <c r="O1211" s="119"/>
      <c r="P1211" s="119"/>
      <c r="Q1211" s="119"/>
      <c r="R1211" s="119"/>
      <c r="S1211" s="119"/>
      <c r="T1211" s="119"/>
      <c r="U1211" s="119"/>
      <c r="V1211" s="119"/>
      <c r="W1211" s="119"/>
      <c r="BB1211" s="2" t="e">
        <v>#N/A</v>
      </c>
    </row>
    <row r="1212" spans="1:54" ht="31.4" customHeight="1" x14ac:dyDescent="0.35">
      <c r="A1212" s="118"/>
      <c r="B1212" s="119"/>
      <c r="C1212" s="119"/>
      <c r="D1212" s="120"/>
      <c r="E1212" s="122" t="str">
        <f>IF($D1212="","",WORKDAY($D1212,1,$Z$33:$Z$41))</f>
        <v/>
      </c>
      <c r="F1212" s="122" t="str">
        <f>IF($D1212="","",WORKDAY($D1212,10,$Z$33:$Z$41))</f>
        <v/>
      </c>
      <c r="G1212" s="122" t="str">
        <f>IF($D1212="","",WORKDAY($D1212,20,$Z$33:$Z$41))</f>
        <v/>
      </c>
      <c r="H1212" s="120" t="str">
        <f t="shared" si="27"/>
        <v/>
      </c>
      <c r="I1212" s="120"/>
      <c r="J1212" s="119"/>
      <c r="K1212" s="120"/>
      <c r="L1212" s="122"/>
      <c r="M1212" s="122"/>
      <c r="N1212" s="124" t="str">
        <f>IF(ISBLANK(L1212),"",IF(L1212&gt;G1212,"No","Yes"))</f>
        <v/>
      </c>
      <c r="O1212" s="119"/>
      <c r="P1212" s="119"/>
      <c r="Q1212" s="119"/>
      <c r="R1212" s="119"/>
      <c r="S1212" s="119"/>
      <c r="T1212" s="119"/>
      <c r="U1212" s="119"/>
      <c r="V1212" s="119"/>
      <c r="W1212" s="119"/>
      <c r="BB1212" s="2" t="e">
        <v>#N/A</v>
      </c>
    </row>
    <row r="1213" spans="1:54" ht="31.4" customHeight="1" x14ac:dyDescent="0.35">
      <c r="A1213" s="118"/>
      <c r="B1213" s="119"/>
      <c r="C1213" s="119"/>
      <c r="D1213" s="120"/>
      <c r="E1213" s="122" t="str">
        <f>IF($D1213="","",WORKDAY($D1213,1,$Z$33:$Z$41))</f>
        <v/>
      </c>
      <c r="F1213" s="122" t="str">
        <f>IF($D1213="","",WORKDAY($D1213,10,$Z$33:$Z$41))</f>
        <v/>
      </c>
      <c r="G1213" s="122" t="str">
        <f>IF($D1213="","",WORKDAY($D1213,20,$Z$33:$Z$41))</f>
        <v/>
      </c>
      <c r="H1213" s="120" t="str">
        <f t="shared" si="27"/>
        <v/>
      </c>
      <c r="I1213" s="120"/>
      <c r="J1213" s="119"/>
      <c r="K1213" s="120"/>
      <c r="L1213" s="122"/>
      <c r="M1213" s="122"/>
      <c r="N1213" s="124" t="str">
        <f>IF(ISBLANK(L1213),"",IF(L1213&gt;G1213,"No","Yes"))</f>
        <v/>
      </c>
      <c r="O1213" s="119"/>
      <c r="P1213" s="119"/>
      <c r="Q1213" s="119"/>
      <c r="R1213" s="119"/>
      <c r="S1213" s="119"/>
      <c r="T1213" s="119"/>
      <c r="U1213" s="119"/>
      <c r="V1213" s="119"/>
      <c r="W1213" s="119"/>
      <c r="BB1213" s="2" t="e">
        <v>#N/A</v>
      </c>
    </row>
    <row r="1214" spans="1:54" ht="31.4" customHeight="1" x14ac:dyDescent="0.35">
      <c r="A1214" s="118"/>
      <c r="B1214" s="119"/>
      <c r="C1214" s="119"/>
      <c r="D1214" s="120"/>
      <c r="E1214" s="122" t="str">
        <f>IF($D1214="","",WORKDAY($D1214,1,$Z$33:$Z$41))</f>
        <v/>
      </c>
      <c r="F1214" s="122" t="str">
        <f>IF($D1214="","",WORKDAY($D1214,10,$Z$33:$Z$41))</f>
        <v/>
      </c>
      <c r="G1214" s="122" t="str">
        <f>IF($D1214="","",WORKDAY($D1214,20,$Z$33:$Z$41))</f>
        <v/>
      </c>
      <c r="H1214" s="120" t="str">
        <f t="shared" si="27"/>
        <v/>
      </c>
      <c r="I1214" s="120"/>
      <c r="J1214" s="119"/>
      <c r="K1214" s="120"/>
      <c r="L1214" s="122"/>
      <c r="M1214" s="122"/>
      <c r="N1214" s="124" t="str">
        <f>IF(ISBLANK(L1214),"",IF(L1214&gt;G1214,"No","Yes"))</f>
        <v/>
      </c>
      <c r="O1214" s="119"/>
      <c r="P1214" s="119"/>
      <c r="Q1214" s="119"/>
      <c r="R1214" s="119"/>
      <c r="S1214" s="119"/>
      <c r="T1214" s="119"/>
      <c r="U1214" s="119"/>
      <c r="V1214" s="119"/>
      <c r="W1214" s="119"/>
      <c r="BB1214" s="2" t="e">
        <v>#N/A</v>
      </c>
    </row>
    <row r="1215" spans="1:54" ht="31.4" customHeight="1" x14ac:dyDescent="0.35">
      <c r="A1215" s="118"/>
      <c r="B1215" s="119"/>
      <c r="C1215" s="119"/>
      <c r="D1215" s="120"/>
      <c r="E1215" s="122" t="str">
        <f>IF($D1215="","",WORKDAY($D1215,1,$Z$33:$Z$41))</f>
        <v/>
      </c>
      <c r="F1215" s="122" t="str">
        <f>IF($D1215="","",WORKDAY($D1215,10,$Z$33:$Z$41))</f>
        <v/>
      </c>
      <c r="G1215" s="122" t="str">
        <f>IF($D1215="","",WORKDAY($D1215,20,$Z$33:$Z$41))</f>
        <v/>
      </c>
      <c r="H1215" s="120" t="str">
        <f t="shared" si="27"/>
        <v/>
      </c>
      <c r="I1215" s="120"/>
      <c r="J1215" s="119"/>
      <c r="K1215" s="120"/>
      <c r="L1215" s="122"/>
      <c r="M1215" s="122"/>
      <c r="N1215" s="124" t="str">
        <f>IF(ISBLANK(L1215),"",IF(L1215&gt;G1215,"No","Yes"))</f>
        <v/>
      </c>
      <c r="O1215" s="119"/>
      <c r="P1215" s="119"/>
      <c r="Q1215" s="119"/>
      <c r="R1215" s="119"/>
      <c r="S1215" s="119"/>
      <c r="T1215" s="119"/>
      <c r="U1215" s="119"/>
      <c r="V1215" s="119"/>
      <c r="W1215" s="119"/>
      <c r="BB1215" s="2" t="e">
        <v>#N/A</v>
      </c>
    </row>
    <row r="1216" spans="1:54" ht="31.4" customHeight="1" x14ac:dyDescent="0.35">
      <c r="A1216" s="118"/>
      <c r="B1216" s="119"/>
      <c r="C1216" s="119"/>
      <c r="D1216" s="120"/>
      <c r="E1216" s="122" t="str">
        <f>IF($D1216="","",WORKDAY($D1216,1,$Z$33:$Z$41))</f>
        <v/>
      </c>
      <c r="F1216" s="122" t="str">
        <f>IF($D1216="","",WORKDAY($D1216,10,$Z$33:$Z$41))</f>
        <v/>
      </c>
      <c r="G1216" s="122" t="str">
        <f>IF($D1216="","",WORKDAY($D1216,20,$Z$33:$Z$41))</f>
        <v/>
      </c>
      <c r="H1216" s="120" t="str">
        <f t="shared" si="27"/>
        <v/>
      </c>
      <c r="I1216" s="120"/>
      <c r="J1216" s="119"/>
      <c r="K1216" s="120"/>
      <c r="L1216" s="122"/>
      <c r="M1216" s="122"/>
      <c r="N1216" s="124" t="str">
        <f>IF(ISBLANK(L1216),"",IF(L1216&gt;G1216,"No","Yes"))</f>
        <v/>
      </c>
      <c r="O1216" s="119"/>
      <c r="P1216" s="119"/>
      <c r="Q1216" s="119"/>
      <c r="R1216" s="119"/>
      <c r="S1216" s="119"/>
      <c r="T1216" s="119"/>
      <c r="U1216" s="119"/>
      <c r="V1216" s="119"/>
      <c r="W1216" s="119"/>
      <c r="BB1216" s="2" t="e">
        <v>#N/A</v>
      </c>
    </row>
    <row r="1217" spans="1:54" ht="31.4" customHeight="1" x14ac:dyDescent="0.35">
      <c r="A1217" s="118"/>
      <c r="B1217" s="119"/>
      <c r="C1217" s="119"/>
      <c r="D1217" s="120"/>
      <c r="E1217" s="122" t="str">
        <f>IF($D1217="","",WORKDAY($D1217,1,$Z$33:$Z$41))</f>
        <v/>
      </c>
      <c r="F1217" s="122" t="str">
        <f>IF($D1217="","",WORKDAY($D1217,10,$Z$33:$Z$41))</f>
        <v/>
      </c>
      <c r="G1217" s="122" t="str">
        <f>IF($D1217="","",WORKDAY($D1217,20,$Z$33:$Z$41))</f>
        <v/>
      </c>
      <c r="H1217" s="120" t="str">
        <f t="shared" si="27"/>
        <v/>
      </c>
      <c r="I1217" s="120"/>
      <c r="J1217" s="119"/>
      <c r="K1217" s="120"/>
      <c r="L1217" s="122"/>
      <c r="M1217" s="122"/>
      <c r="N1217" s="124" t="str">
        <f>IF(ISBLANK(L1217),"",IF(L1217&gt;G1217,"No","Yes"))</f>
        <v/>
      </c>
      <c r="O1217" s="119"/>
      <c r="P1217" s="119"/>
      <c r="Q1217" s="119"/>
      <c r="R1217" s="119"/>
      <c r="S1217" s="119"/>
      <c r="T1217" s="119"/>
      <c r="U1217" s="119"/>
      <c r="V1217" s="119"/>
      <c r="W1217" s="119"/>
      <c r="BB1217" s="2" t="e">
        <v>#N/A</v>
      </c>
    </row>
    <row r="1218" spans="1:54" ht="31.4" customHeight="1" x14ac:dyDescent="0.35">
      <c r="A1218" s="118"/>
      <c r="B1218" s="119"/>
      <c r="C1218" s="119"/>
      <c r="D1218" s="120"/>
      <c r="E1218" s="122" t="str">
        <f>IF($D1218="","",WORKDAY($D1218,1,$Z$33:$Z$41))</f>
        <v/>
      </c>
      <c r="F1218" s="122" t="str">
        <f>IF($D1218="","",WORKDAY($D1218,10,$Z$33:$Z$41))</f>
        <v/>
      </c>
      <c r="G1218" s="122" t="str">
        <f>IF($D1218="","",WORKDAY($D1218,20,$Z$33:$Z$41))</f>
        <v/>
      </c>
      <c r="H1218" s="120" t="str">
        <f t="shared" ref="H1218:H1281" si="28">IF(ISBLANK(D1218),"",TEXT(D1218,"mmm"))</f>
        <v/>
      </c>
      <c r="I1218" s="120"/>
      <c r="J1218" s="119"/>
      <c r="K1218" s="120"/>
      <c r="L1218" s="122"/>
      <c r="M1218" s="122"/>
      <c r="N1218" s="124" t="str">
        <f>IF(ISBLANK(L1218),"",IF(L1218&gt;G1218,"No","Yes"))</f>
        <v/>
      </c>
      <c r="O1218" s="119"/>
      <c r="P1218" s="119"/>
      <c r="Q1218" s="119"/>
      <c r="R1218" s="119"/>
      <c r="S1218" s="119"/>
      <c r="T1218" s="119"/>
      <c r="U1218" s="119"/>
      <c r="V1218" s="119"/>
      <c r="W1218" s="119"/>
      <c r="BB1218" s="2" t="e">
        <v>#N/A</v>
      </c>
    </row>
    <row r="1219" spans="1:54" ht="31.4" customHeight="1" x14ac:dyDescent="0.35">
      <c r="A1219" s="118"/>
      <c r="B1219" s="119"/>
      <c r="C1219" s="119"/>
      <c r="D1219" s="120"/>
      <c r="E1219" s="122" t="str">
        <f>IF($D1219="","",WORKDAY($D1219,1,$Z$33:$Z$41))</f>
        <v/>
      </c>
      <c r="F1219" s="122" t="str">
        <f>IF($D1219="","",WORKDAY($D1219,10,$Z$33:$Z$41))</f>
        <v/>
      </c>
      <c r="G1219" s="122" t="str">
        <f>IF($D1219="","",WORKDAY($D1219,20,$Z$33:$Z$41))</f>
        <v/>
      </c>
      <c r="H1219" s="120" t="str">
        <f t="shared" si="28"/>
        <v/>
      </c>
      <c r="I1219" s="120"/>
      <c r="J1219" s="119"/>
      <c r="K1219" s="120"/>
      <c r="L1219" s="122"/>
      <c r="M1219" s="122"/>
      <c r="N1219" s="124" t="str">
        <f>IF(ISBLANK(L1219),"",IF(L1219&gt;G1219,"No","Yes"))</f>
        <v/>
      </c>
      <c r="O1219" s="119"/>
      <c r="P1219" s="119"/>
      <c r="Q1219" s="119"/>
      <c r="R1219" s="119"/>
      <c r="S1219" s="119"/>
      <c r="T1219" s="119"/>
      <c r="U1219" s="119"/>
      <c r="V1219" s="119"/>
      <c r="W1219" s="119"/>
      <c r="BB1219" s="2" t="e">
        <v>#N/A</v>
      </c>
    </row>
    <row r="1220" spans="1:54" ht="31.4" customHeight="1" x14ac:dyDescent="0.35">
      <c r="A1220" s="118"/>
      <c r="B1220" s="119"/>
      <c r="C1220" s="119"/>
      <c r="D1220" s="120"/>
      <c r="E1220" s="122" t="str">
        <f>IF($D1220="","",WORKDAY($D1220,1,$Z$33:$Z$41))</f>
        <v/>
      </c>
      <c r="F1220" s="122" t="str">
        <f>IF($D1220="","",WORKDAY($D1220,10,$Z$33:$Z$41))</f>
        <v/>
      </c>
      <c r="G1220" s="122" t="str">
        <f>IF($D1220="","",WORKDAY($D1220,20,$Z$33:$Z$41))</f>
        <v/>
      </c>
      <c r="H1220" s="120" t="str">
        <f t="shared" si="28"/>
        <v/>
      </c>
      <c r="I1220" s="120"/>
      <c r="J1220" s="119"/>
      <c r="K1220" s="120"/>
      <c r="L1220" s="122"/>
      <c r="M1220" s="122"/>
      <c r="N1220" s="124" t="str">
        <f>IF(ISBLANK(L1220),"",IF(L1220&gt;G1220,"No","Yes"))</f>
        <v/>
      </c>
      <c r="O1220" s="119"/>
      <c r="P1220" s="119"/>
      <c r="Q1220" s="119"/>
      <c r="R1220" s="119"/>
      <c r="S1220" s="119"/>
      <c r="T1220" s="119"/>
      <c r="U1220" s="119"/>
      <c r="V1220" s="119"/>
      <c r="W1220" s="119"/>
      <c r="BB1220" s="2" t="e">
        <v>#N/A</v>
      </c>
    </row>
    <row r="1221" spans="1:54" ht="31.4" customHeight="1" x14ac:dyDescent="0.35">
      <c r="A1221" s="118"/>
      <c r="B1221" s="119"/>
      <c r="C1221" s="119"/>
      <c r="D1221" s="120"/>
      <c r="E1221" s="122" t="str">
        <f>IF($D1221="","",WORKDAY($D1221,1,$Z$33:$Z$41))</f>
        <v/>
      </c>
      <c r="F1221" s="122" t="str">
        <f>IF($D1221="","",WORKDAY($D1221,10,$Z$33:$Z$41))</f>
        <v/>
      </c>
      <c r="G1221" s="122" t="str">
        <f>IF($D1221="","",WORKDAY($D1221,20,$Z$33:$Z$41))</f>
        <v/>
      </c>
      <c r="H1221" s="120" t="str">
        <f t="shared" si="28"/>
        <v/>
      </c>
      <c r="I1221" s="120"/>
      <c r="J1221" s="119"/>
      <c r="K1221" s="120"/>
      <c r="L1221" s="122"/>
      <c r="M1221" s="122"/>
      <c r="N1221" s="124" t="str">
        <f>IF(ISBLANK(L1221),"",IF(L1221&gt;G1221,"No","Yes"))</f>
        <v/>
      </c>
      <c r="O1221" s="119"/>
      <c r="P1221" s="119"/>
      <c r="Q1221" s="119"/>
      <c r="R1221" s="119"/>
      <c r="S1221" s="119"/>
      <c r="T1221" s="119"/>
      <c r="U1221" s="119"/>
      <c r="V1221" s="119"/>
      <c r="W1221" s="119"/>
      <c r="BB1221" s="2" t="e">
        <v>#N/A</v>
      </c>
    </row>
    <row r="1222" spans="1:54" ht="31.4" customHeight="1" x14ac:dyDescent="0.35">
      <c r="A1222" s="118"/>
      <c r="B1222" s="119"/>
      <c r="C1222" s="119"/>
      <c r="D1222" s="120"/>
      <c r="E1222" s="122" t="str">
        <f>IF($D1222="","",WORKDAY($D1222,1,$Z$33:$Z$41))</f>
        <v/>
      </c>
      <c r="F1222" s="122" t="str">
        <f>IF($D1222="","",WORKDAY($D1222,10,$Z$33:$Z$41))</f>
        <v/>
      </c>
      <c r="G1222" s="122" t="str">
        <f>IF($D1222="","",WORKDAY($D1222,20,$Z$33:$Z$41))</f>
        <v/>
      </c>
      <c r="H1222" s="120" t="str">
        <f t="shared" si="28"/>
        <v/>
      </c>
      <c r="I1222" s="120"/>
      <c r="J1222" s="119"/>
      <c r="K1222" s="120"/>
      <c r="L1222" s="122"/>
      <c r="M1222" s="122"/>
      <c r="N1222" s="124" t="str">
        <f>IF(ISBLANK(L1222),"",IF(L1222&gt;G1222,"No","Yes"))</f>
        <v/>
      </c>
      <c r="O1222" s="119"/>
      <c r="P1222" s="119"/>
      <c r="Q1222" s="119"/>
      <c r="R1222" s="119"/>
      <c r="S1222" s="119"/>
      <c r="T1222" s="119"/>
      <c r="U1222" s="119"/>
      <c r="V1222" s="119"/>
      <c r="W1222" s="119"/>
      <c r="BB1222" s="2" t="e">
        <v>#N/A</v>
      </c>
    </row>
    <row r="1223" spans="1:54" ht="31.4" customHeight="1" x14ac:dyDescent="0.35">
      <c r="A1223" s="118"/>
      <c r="B1223" s="119"/>
      <c r="C1223" s="119"/>
      <c r="D1223" s="120"/>
      <c r="E1223" s="122" t="str">
        <f>IF($D1223="","",WORKDAY($D1223,1,$Z$33:$Z$41))</f>
        <v/>
      </c>
      <c r="F1223" s="122" t="str">
        <f>IF($D1223="","",WORKDAY($D1223,10,$Z$33:$Z$41))</f>
        <v/>
      </c>
      <c r="G1223" s="122" t="str">
        <f>IF($D1223="","",WORKDAY($D1223,20,$Z$33:$Z$41))</f>
        <v/>
      </c>
      <c r="H1223" s="120" t="str">
        <f t="shared" si="28"/>
        <v/>
      </c>
      <c r="I1223" s="120"/>
      <c r="J1223" s="119"/>
      <c r="K1223" s="120"/>
      <c r="L1223" s="122"/>
      <c r="M1223" s="122"/>
      <c r="N1223" s="124" t="str">
        <f>IF(ISBLANK(L1223),"",IF(L1223&gt;G1223,"No","Yes"))</f>
        <v/>
      </c>
      <c r="O1223" s="119"/>
      <c r="P1223" s="119"/>
      <c r="Q1223" s="119"/>
      <c r="R1223" s="119"/>
      <c r="S1223" s="119"/>
      <c r="T1223" s="119"/>
      <c r="U1223" s="119"/>
      <c r="V1223" s="119"/>
      <c r="W1223" s="119"/>
      <c r="BB1223" s="2" t="e">
        <v>#N/A</v>
      </c>
    </row>
    <row r="1224" spans="1:54" ht="31.4" customHeight="1" x14ac:dyDescent="0.35">
      <c r="A1224" s="118"/>
      <c r="B1224" s="119"/>
      <c r="C1224" s="119"/>
      <c r="D1224" s="120"/>
      <c r="E1224" s="122" t="str">
        <f>IF($D1224="","",WORKDAY($D1224,1,$Z$33:$Z$41))</f>
        <v/>
      </c>
      <c r="F1224" s="122" t="str">
        <f>IF($D1224="","",WORKDAY($D1224,10,$Z$33:$Z$41))</f>
        <v/>
      </c>
      <c r="G1224" s="122" t="str">
        <f>IF($D1224="","",WORKDAY($D1224,20,$Z$33:$Z$41))</f>
        <v/>
      </c>
      <c r="H1224" s="120" t="str">
        <f t="shared" si="28"/>
        <v/>
      </c>
      <c r="I1224" s="120"/>
      <c r="J1224" s="119"/>
      <c r="K1224" s="120"/>
      <c r="L1224" s="122"/>
      <c r="M1224" s="122"/>
      <c r="N1224" s="124" t="str">
        <f>IF(ISBLANK(L1224),"",IF(L1224&gt;G1224,"No","Yes"))</f>
        <v/>
      </c>
      <c r="O1224" s="119"/>
      <c r="P1224" s="119"/>
      <c r="Q1224" s="119"/>
      <c r="R1224" s="119"/>
      <c r="S1224" s="119"/>
      <c r="T1224" s="119"/>
      <c r="U1224" s="119"/>
      <c r="V1224" s="119"/>
      <c r="W1224" s="119"/>
      <c r="BB1224" s="2" t="e">
        <v>#N/A</v>
      </c>
    </row>
    <row r="1225" spans="1:54" ht="31.4" customHeight="1" x14ac:dyDescent="0.35">
      <c r="A1225" s="118"/>
      <c r="B1225" s="119"/>
      <c r="C1225" s="119"/>
      <c r="D1225" s="120"/>
      <c r="E1225" s="122" t="str">
        <f>IF($D1225="","",WORKDAY($D1225,1,$Z$33:$Z$41))</f>
        <v/>
      </c>
      <c r="F1225" s="122" t="str">
        <f>IF($D1225="","",WORKDAY($D1225,10,$Z$33:$Z$41))</f>
        <v/>
      </c>
      <c r="G1225" s="122" t="str">
        <f>IF($D1225="","",WORKDAY($D1225,20,$Z$33:$Z$41))</f>
        <v/>
      </c>
      <c r="H1225" s="120" t="str">
        <f t="shared" si="28"/>
        <v/>
      </c>
      <c r="I1225" s="120"/>
      <c r="J1225" s="119"/>
      <c r="K1225" s="120"/>
      <c r="L1225" s="122"/>
      <c r="M1225" s="122"/>
      <c r="N1225" s="124" t="str">
        <f>IF(ISBLANK(L1225),"",IF(L1225&gt;G1225,"No","Yes"))</f>
        <v/>
      </c>
      <c r="O1225" s="119"/>
      <c r="P1225" s="119"/>
      <c r="Q1225" s="119"/>
      <c r="R1225" s="119"/>
      <c r="S1225" s="119"/>
      <c r="T1225" s="119"/>
      <c r="U1225" s="119"/>
      <c r="V1225" s="119"/>
      <c r="W1225" s="119"/>
      <c r="BB1225" s="2" t="e">
        <v>#N/A</v>
      </c>
    </row>
    <row r="1226" spans="1:54" ht="31.4" customHeight="1" x14ac:dyDescent="0.35">
      <c r="A1226" s="118"/>
      <c r="B1226" s="119"/>
      <c r="C1226" s="119"/>
      <c r="D1226" s="120"/>
      <c r="E1226" s="122" t="str">
        <f>IF($D1226="","",WORKDAY($D1226,1,$Z$33:$Z$41))</f>
        <v/>
      </c>
      <c r="F1226" s="122" t="str">
        <f>IF($D1226="","",WORKDAY($D1226,10,$Z$33:$Z$41))</f>
        <v/>
      </c>
      <c r="G1226" s="122" t="str">
        <f>IF($D1226="","",WORKDAY($D1226,20,$Z$33:$Z$41))</f>
        <v/>
      </c>
      <c r="H1226" s="120" t="str">
        <f t="shared" si="28"/>
        <v/>
      </c>
      <c r="I1226" s="120"/>
      <c r="J1226" s="119"/>
      <c r="K1226" s="120"/>
      <c r="L1226" s="122"/>
      <c r="M1226" s="122"/>
      <c r="N1226" s="124" t="str">
        <f>IF(ISBLANK(L1226),"",IF(L1226&gt;G1226,"No","Yes"))</f>
        <v/>
      </c>
      <c r="O1226" s="119"/>
      <c r="P1226" s="119"/>
      <c r="Q1226" s="119"/>
      <c r="R1226" s="119"/>
      <c r="S1226" s="119"/>
      <c r="T1226" s="119"/>
      <c r="U1226" s="119"/>
      <c r="V1226" s="119"/>
      <c r="W1226" s="119"/>
      <c r="BB1226" s="2" t="e">
        <v>#N/A</v>
      </c>
    </row>
    <row r="1227" spans="1:54" ht="31.4" customHeight="1" x14ac:dyDescent="0.35">
      <c r="A1227" s="118"/>
      <c r="B1227" s="119"/>
      <c r="C1227" s="119"/>
      <c r="D1227" s="120"/>
      <c r="E1227" s="122" t="str">
        <f>IF($D1227="","",WORKDAY($D1227,1,$Z$33:$Z$41))</f>
        <v/>
      </c>
      <c r="F1227" s="122" t="str">
        <f>IF($D1227="","",WORKDAY($D1227,10,$Z$33:$Z$41))</f>
        <v/>
      </c>
      <c r="G1227" s="122" t="str">
        <f>IF($D1227="","",WORKDAY($D1227,20,$Z$33:$Z$41))</f>
        <v/>
      </c>
      <c r="H1227" s="120" t="str">
        <f t="shared" si="28"/>
        <v/>
      </c>
      <c r="I1227" s="120"/>
      <c r="J1227" s="119"/>
      <c r="K1227" s="120"/>
      <c r="L1227" s="122"/>
      <c r="M1227" s="122"/>
      <c r="N1227" s="124" t="str">
        <f>IF(ISBLANK(L1227),"",IF(L1227&gt;G1227,"No","Yes"))</f>
        <v/>
      </c>
      <c r="O1227" s="119"/>
      <c r="P1227" s="119"/>
      <c r="Q1227" s="119"/>
      <c r="R1227" s="119"/>
      <c r="S1227" s="119"/>
      <c r="T1227" s="119"/>
      <c r="U1227" s="119"/>
      <c r="V1227" s="119"/>
      <c r="W1227" s="119"/>
      <c r="BB1227" s="2" t="e">
        <v>#N/A</v>
      </c>
    </row>
    <row r="1228" spans="1:54" ht="31.4" customHeight="1" x14ac:dyDescent="0.35">
      <c r="A1228" s="118"/>
      <c r="B1228" s="119"/>
      <c r="C1228" s="119"/>
      <c r="D1228" s="120"/>
      <c r="E1228" s="122" t="str">
        <f>IF($D1228="","",WORKDAY($D1228,1,$Z$33:$Z$41))</f>
        <v/>
      </c>
      <c r="F1228" s="122" t="str">
        <f>IF($D1228="","",WORKDAY($D1228,10,$Z$33:$Z$41))</f>
        <v/>
      </c>
      <c r="G1228" s="122" t="str">
        <f>IF($D1228="","",WORKDAY($D1228,20,$Z$33:$Z$41))</f>
        <v/>
      </c>
      <c r="H1228" s="120" t="str">
        <f t="shared" si="28"/>
        <v/>
      </c>
      <c r="I1228" s="120"/>
      <c r="J1228" s="119"/>
      <c r="K1228" s="120"/>
      <c r="L1228" s="122"/>
      <c r="M1228" s="122"/>
      <c r="N1228" s="124" t="str">
        <f>IF(ISBLANK(L1228),"",IF(L1228&gt;G1228,"No","Yes"))</f>
        <v/>
      </c>
      <c r="O1228" s="119"/>
      <c r="P1228" s="119"/>
      <c r="Q1228" s="119"/>
      <c r="R1228" s="119"/>
      <c r="S1228" s="119"/>
      <c r="T1228" s="119"/>
      <c r="U1228" s="119"/>
      <c r="V1228" s="119"/>
      <c r="W1228" s="119"/>
      <c r="BB1228" s="2" t="e">
        <v>#N/A</v>
      </c>
    </row>
    <row r="1229" spans="1:54" ht="31.4" customHeight="1" x14ac:dyDescent="0.35">
      <c r="A1229" s="118"/>
      <c r="B1229" s="119"/>
      <c r="C1229" s="119"/>
      <c r="D1229" s="120"/>
      <c r="E1229" s="122" t="str">
        <f>IF($D1229="","",WORKDAY($D1229,1,$Z$33:$Z$41))</f>
        <v/>
      </c>
      <c r="F1229" s="122" t="str">
        <f>IF($D1229="","",WORKDAY($D1229,10,$Z$33:$Z$41))</f>
        <v/>
      </c>
      <c r="G1229" s="122" t="str">
        <f>IF($D1229="","",WORKDAY($D1229,20,$Z$33:$Z$41))</f>
        <v/>
      </c>
      <c r="H1229" s="120" t="str">
        <f t="shared" si="28"/>
        <v/>
      </c>
      <c r="I1229" s="120"/>
      <c r="J1229" s="119"/>
      <c r="K1229" s="120"/>
      <c r="L1229" s="122"/>
      <c r="M1229" s="122"/>
      <c r="N1229" s="124" t="str">
        <f>IF(ISBLANK(L1229),"",IF(L1229&gt;G1229,"No","Yes"))</f>
        <v/>
      </c>
      <c r="O1229" s="119"/>
      <c r="P1229" s="119"/>
      <c r="Q1229" s="119"/>
      <c r="R1229" s="119"/>
      <c r="S1229" s="119"/>
      <c r="T1229" s="119"/>
      <c r="U1229" s="119"/>
      <c r="V1229" s="119"/>
      <c r="W1229" s="119"/>
      <c r="BB1229" s="2" t="e">
        <v>#N/A</v>
      </c>
    </row>
    <row r="1230" spans="1:54" ht="31.4" customHeight="1" x14ac:dyDescent="0.35">
      <c r="A1230" s="118"/>
      <c r="B1230" s="119"/>
      <c r="C1230" s="119"/>
      <c r="D1230" s="120"/>
      <c r="E1230" s="122" t="str">
        <f>IF($D1230="","",WORKDAY($D1230,1,$Z$33:$Z$41))</f>
        <v/>
      </c>
      <c r="F1230" s="122" t="str">
        <f>IF($D1230="","",WORKDAY($D1230,10,$Z$33:$Z$41))</f>
        <v/>
      </c>
      <c r="G1230" s="122" t="str">
        <f>IF($D1230="","",WORKDAY($D1230,20,$Z$33:$Z$41))</f>
        <v/>
      </c>
      <c r="H1230" s="120" t="str">
        <f t="shared" si="28"/>
        <v/>
      </c>
      <c r="I1230" s="120"/>
      <c r="J1230" s="119"/>
      <c r="K1230" s="120"/>
      <c r="L1230" s="122"/>
      <c r="M1230" s="122"/>
      <c r="N1230" s="124" t="str">
        <f>IF(ISBLANK(L1230),"",IF(L1230&gt;G1230,"No","Yes"))</f>
        <v/>
      </c>
      <c r="O1230" s="119"/>
      <c r="P1230" s="119"/>
      <c r="Q1230" s="119"/>
      <c r="R1230" s="119"/>
      <c r="S1230" s="119"/>
      <c r="T1230" s="119"/>
      <c r="U1230" s="119"/>
      <c r="V1230" s="119"/>
      <c r="W1230" s="119"/>
      <c r="BB1230" s="2" t="e">
        <v>#N/A</v>
      </c>
    </row>
    <row r="1231" spans="1:54" ht="31.4" customHeight="1" x14ac:dyDescent="0.35">
      <c r="A1231" s="118"/>
      <c r="B1231" s="119"/>
      <c r="C1231" s="119"/>
      <c r="D1231" s="120"/>
      <c r="E1231" s="122" t="str">
        <f>IF($D1231="","",WORKDAY($D1231,1,$Z$33:$Z$41))</f>
        <v/>
      </c>
      <c r="F1231" s="122" t="str">
        <f>IF($D1231="","",WORKDAY($D1231,10,$Z$33:$Z$41))</f>
        <v/>
      </c>
      <c r="G1231" s="122" t="str">
        <f>IF($D1231="","",WORKDAY($D1231,20,$Z$33:$Z$41))</f>
        <v/>
      </c>
      <c r="H1231" s="120" t="str">
        <f t="shared" si="28"/>
        <v/>
      </c>
      <c r="I1231" s="120"/>
      <c r="J1231" s="119"/>
      <c r="K1231" s="120"/>
      <c r="L1231" s="122"/>
      <c r="M1231" s="122"/>
      <c r="N1231" s="124" t="str">
        <f>IF(ISBLANK(L1231),"",IF(L1231&gt;G1231,"No","Yes"))</f>
        <v/>
      </c>
      <c r="O1231" s="119"/>
      <c r="P1231" s="119"/>
      <c r="Q1231" s="119"/>
      <c r="R1231" s="119"/>
      <c r="S1231" s="119"/>
      <c r="T1231" s="119"/>
      <c r="U1231" s="119"/>
      <c r="V1231" s="119"/>
      <c r="W1231" s="119"/>
      <c r="BB1231" s="2" t="e">
        <v>#N/A</v>
      </c>
    </row>
    <row r="1232" spans="1:54" ht="31.4" customHeight="1" x14ac:dyDescent="0.35">
      <c r="A1232" s="118"/>
      <c r="B1232" s="119"/>
      <c r="C1232" s="119"/>
      <c r="D1232" s="120"/>
      <c r="E1232" s="122" t="str">
        <f>IF($D1232="","",WORKDAY($D1232,1,$Z$33:$Z$41))</f>
        <v/>
      </c>
      <c r="F1232" s="122" t="str">
        <f>IF($D1232="","",WORKDAY($D1232,10,$Z$33:$Z$41))</f>
        <v/>
      </c>
      <c r="G1232" s="122" t="str">
        <f>IF($D1232="","",WORKDAY($D1232,20,$Z$33:$Z$41))</f>
        <v/>
      </c>
      <c r="H1232" s="120" t="str">
        <f t="shared" si="28"/>
        <v/>
      </c>
      <c r="I1232" s="120"/>
      <c r="J1232" s="119"/>
      <c r="K1232" s="120"/>
      <c r="L1232" s="122"/>
      <c r="M1232" s="122"/>
      <c r="N1232" s="124" t="str">
        <f>IF(ISBLANK(L1232),"",IF(L1232&gt;G1232,"No","Yes"))</f>
        <v/>
      </c>
      <c r="O1232" s="119"/>
      <c r="P1232" s="119"/>
      <c r="Q1232" s="119"/>
      <c r="R1232" s="119"/>
      <c r="S1232" s="119"/>
      <c r="T1232" s="119"/>
      <c r="U1232" s="119"/>
      <c r="V1232" s="119"/>
      <c r="W1232" s="119"/>
      <c r="BB1232" s="2" t="e">
        <v>#N/A</v>
      </c>
    </row>
    <row r="1233" spans="1:54" ht="31.4" customHeight="1" x14ac:dyDescent="0.35">
      <c r="A1233" s="118"/>
      <c r="B1233" s="119"/>
      <c r="C1233" s="119"/>
      <c r="D1233" s="120"/>
      <c r="E1233" s="122" t="str">
        <f>IF($D1233="","",WORKDAY($D1233,1,$Z$33:$Z$41))</f>
        <v/>
      </c>
      <c r="F1233" s="122" t="str">
        <f>IF($D1233="","",WORKDAY($D1233,10,$Z$33:$Z$41))</f>
        <v/>
      </c>
      <c r="G1233" s="122" t="str">
        <f>IF($D1233="","",WORKDAY($D1233,20,$Z$33:$Z$41))</f>
        <v/>
      </c>
      <c r="H1233" s="120" t="str">
        <f t="shared" si="28"/>
        <v/>
      </c>
      <c r="I1233" s="120"/>
      <c r="J1233" s="119"/>
      <c r="K1233" s="120"/>
      <c r="L1233" s="122"/>
      <c r="M1233" s="122"/>
      <c r="N1233" s="124" t="str">
        <f>IF(ISBLANK(L1233),"",IF(L1233&gt;G1233,"No","Yes"))</f>
        <v/>
      </c>
      <c r="O1233" s="119"/>
      <c r="P1233" s="119"/>
      <c r="Q1233" s="119"/>
      <c r="R1233" s="119"/>
      <c r="S1233" s="119"/>
      <c r="T1233" s="119"/>
      <c r="U1233" s="119"/>
      <c r="V1233" s="119"/>
      <c r="W1233" s="119"/>
      <c r="BB1233" s="2" t="e">
        <v>#N/A</v>
      </c>
    </row>
    <row r="1234" spans="1:54" ht="31.4" customHeight="1" x14ac:dyDescent="0.35">
      <c r="A1234" s="118"/>
      <c r="B1234" s="119"/>
      <c r="C1234" s="119"/>
      <c r="D1234" s="120"/>
      <c r="E1234" s="122" t="str">
        <f>IF($D1234="","",WORKDAY($D1234,1,$Z$33:$Z$41))</f>
        <v/>
      </c>
      <c r="F1234" s="122" t="str">
        <f>IF($D1234="","",WORKDAY($D1234,10,$Z$33:$Z$41))</f>
        <v/>
      </c>
      <c r="G1234" s="122" t="str">
        <f>IF($D1234="","",WORKDAY($D1234,20,$Z$33:$Z$41))</f>
        <v/>
      </c>
      <c r="H1234" s="120" t="str">
        <f t="shared" si="28"/>
        <v/>
      </c>
      <c r="I1234" s="120"/>
      <c r="J1234" s="119"/>
      <c r="K1234" s="120"/>
      <c r="L1234" s="122"/>
      <c r="M1234" s="122"/>
      <c r="N1234" s="124" t="str">
        <f>IF(ISBLANK(L1234),"",IF(L1234&gt;G1234,"No","Yes"))</f>
        <v/>
      </c>
      <c r="O1234" s="119"/>
      <c r="P1234" s="119"/>
      <c r="Q1234" s="119"/>
      <c r="R1234" s="119"/>
      <c r="S1234" s="119"/>
      <c r="T1234" s="119"/>
      <c r="U1234" s="119"/>
      <c r="V1234" s="119"/>
      <c r="W1234" s="119"/>
      <c r="BB1234" s="2" t="e">
        <v>#N/A</v>
      </c>
    </row>
    <row r="1235" spans="1:54" ht="31.4" customHeight="1" x14ac:dyDescent="0.35">
      <c r="A1235" s="118"/>
      <c r="B1235" s="119"/>
      <c r="C1235" s="119"/>
      <c r="D1235" s="120"/>
      <c r="E1235" s="122" t="str">
        <f>IF($D1235="","",WORKDAY($D1235,1,$Z$33:$Z$41))</f>
        <v/>
      </c>
      <c r="F1235" s="122" t="str">
        <f>IF($D1235="","",WORKDAY($D1235,10,$Z$33:$Z$41))</f>
        <v/>
      </c>
      <c r="G1235" s="122" t="str">
        <f>IF($D1235="","",WORKDAY($D1235,20,$Z$33:$Z$41))</f>
        <v/>
      </c>
      <c r="H1235" s="120" t="str">
        <f t="shared" si="28"/>
        <v/>
      </c>
      <c r="I1235" s="120"/>
      <c r="J1235" s="119"/>
      <c r="K1235" s="120"/>
      <c r="L1235" s="122"/>
      <c r="M1235" s="122"/>
      <c r="N1235" s="124" t="str">
        <f>IF(ISBLANK(L1235),"",IF(L1235&gt;G1235,"No","Yes"))</f>
        <v/>
      </c>
      <c r="O1235" s="119"/>
      <c r="P1235" s="119"/>
      <c r="Q1235" s="119"/>
      <c r="R1235" s="119"/>
      <c r="S1235" s="119"/>
      <c r="T1235" s="119"/>
      <c r="U1235" s="119"/>
      <c r="V1235" s="119"/>
      <c r="W1235" s="119"/>
      <c r="BB1235" s="2" t="e">
        <v>#N/A</v>
      </c>
    </row>
    <row r="1236" spans="1:54" ht="31.4" customHeight="1" x14ac:dyDescent="0.35">
      <c r="A1236" s="118"/>
      <c r="B1236" s="119"/>
      <c r="C1236" s="119"/>
      <c r="D1236" s="120"/>
      <c r="E1236" s="122" t="str">
        <f>IF($D1236="","",WORKDAY($D1236,1,$Z$33:$Z$41))</f>
        <v/>
      </c>
      <c r="F1236" s="122" t="str">
        <f>IF($D1236="","",WORKDAY($D1236,10,$Z$33:$Z$41))</f>
        <v/>
      </c>
      <c r="G1236" s="122" t="str">
        <f>IF($D1236="","",WORKDAY($D1236,20,$Z$33:$Z$41))</f>
        <v/>
      </c>
      <c r="H1236" s="120" t="str">
        <f t="shared" si="28"/>
        <v/>
      </c>
      <c r="I1236" s="120"/>
      <c r="J1236" s="119"/>
      <c r="K1236" s="120"/>
      <c r="L1236" s="122"/>
      <c r="M1236" s="122"/>
      <c r="N1236" s="124" t="str">
        <f>IF(ISBLANK(L1236),"",IF(L1236&gt;G1236,"No","Yes"))</f>
        <v/>
      </c>
      <c r="O1236" s="119"/>
      <c r="P1236" s="119"/>
      <c r="Q1236" s="119"/>
      <c r="R1236" s="119"/>
      <c r="S1236" s="119"/>
      <c r="T1236" s="119"/>
      <c r="U1236" s="119"/>
      <c r="V1236" s="119"/>
      <c r="W1236" s="119"/>
      <c r="BB1236" s="2" t="e">
        <v>#N/A</v>
      </c>
    </row>
    <row r="1237" spans="1:54" ht="31.4" customHeight="1" x14ac:dyDescent="0.35">
      <c r="A1237" s="118"/>
      <c r="B1237" s="119"/>
      <c r="C1237" s="119"/>
      <c r="D1237" s="120"/>
      <c r="E1237" s="122" t="str">
        <f>IF($D1237="","",WORKDAY($D1237,1,$Z$33:$Z$41))</f>
        <v/>
      </c>
      <c r="F1237" s="122" t="str">
        <f>IF($D1237="","",WORKDAY($D1237,10,$Z$33:$Z$41))</f>
        <v/>
      </c>
      <c r="G1237" s="122" t="str">
        <f>IF($D1237="","",WORKDAY($D1237,20,$Z$33:$Z$41))</f>
        <v/>
      </c>
      <c r="H1237" s="120" t="str">
        <f t="shared" si="28"/>
        <v/>
      </c>
      <c r="I1237" s="120"/>
      <c r="J1237" s="119"/>
      <c r="K1237" s="120"/>
      <c r="L1237" s="122"/>
      <c r="M1237" s="122"/>
      <c r="N1237" s="124" t="str">
        <f>IF(ISBLANK(L1237),"",IF(L1237&gt;G1237,"No","Yes"))</f>
        <v/>
      </c>
      <c r="O1237" s="119"/>
      <c r="P1237" s="119"/>
      <c r="Q1237" s="119"/>
      <c r="R1237" s="119"/>
      <c r="S1237" s="119"/>
      <c r="T1237" s="119"/>
      <c r="U1237" s="119"/>
      <c r="V1237" s="119"/>
      <c r="W1237" s="119"/>
      <c r="BB1237" s="2" t="e">
        <v>#N/A</v>
      </c>
    </row>
    <row r="1238" spans="1:54" ht="31.4" customHeight="1" x14ac:dyDescent="0.35">
      <c r="A1238" s="118"/>
      <c r="B1238" s="119"/>
      <c r="C1238" s="119"/>
      <c r="D1238" s="120"/>
      <c r="E1238" s="122" t="str">
        <f>IF($D1238="","",WORKDAY($D1238,1,$Z$33:$Z$41))</f>
        <v/>
      </c>
      <c r="F1238" s="122" t="str">
        <f>IF($D1238="","",WORKDAY($D1238,10,$Z$33:$Z$41))</f>
        <v/>
      </c>
      <c r="G1238" s="122" t="str">
        <f>IF($D1238="","",WORKDAY($D1238,20,$Z$33:$Z$41))</f>
        <v/>
      </c>
      <c r="H1238" s="120" t="str">
        <f t="shared" si="28"/>
        <v/>
      </c>
      <c r="I1238" s="120"/>
      <c r="J1238" s="119"/>
      <c r="K1238" s="120"/>
      <c r="L1238" s="122"/>
      <c r="M1238" s="122"/>
      <c r="N1238" s="124" t="str">
        <f>IF(ISBLANK(L1238),"",IF(L1238&gt;G1238,"No","Yes"))</f>
        <v/>
      </c>
      <c r="O1238" s="119"/>
      <c r="P1238" s="119"/>
      <c r="Q1238" s="119"/>
      <c r="R1238" s="119"/>
      <c r="S1238" s="119"/>
      <c r="T1238" s="119"/>
      <c r="U1238" s="119"/>
      <c r="V1238" s="119"/>
      <c r="W1238" s="119"/>
      <c r="BB1238" s="2" t="e">
        <v>#N/A</v>
      </c>
    </row>
    <row r="1239" spans="1:54" ht="31.4" customHeight="1" x14ac:dyDescent="0.35">
      <c r="A1239" s="118"/>
      <c r="B1239" s="119"/>
      <c r="C1239" s="119"/>
      <c r="D1239" s="120"/>
      <c r="E1239" s="122" t="str">
        <f>IF($D1239="","",WORKDAY($D1239,1,$Z$33:$Z$41))</f>
        <v/>
      </c>
      <c r="F1239" s="122" t="str">
        <f>IF($D1239="","",WORKDAY($D1239,10,$Z$33:$Z$41))</f>
        <v/>
      </c>
      <c r="G1239" s="122" t="str">
        <f>IF($D1239="","",WORKDAY($D1239,20,$Z$33:$Z$41))</f>
        <v/>
      </c>
      <c r="H1239" s="120" t="str">
        <f t="shared" si="28"/>
        <v/>
      </c>
      <c r="I1239" s="120"/>
      <c r="J1239" s="119"/>
      <c r="K1239" s="120"/>
      <c r="L1239" s="122"/>
      <c r="M1239" s="122"/>
      <c r="N1239" s="124" t="str">
        <f>IF(ISBLANK(L1239),"",IF(L1239&gt;G1239,"No","Yes"))</f>
        <v/>
      </c>
      <c r="O1239" s="119"/>
      <c r="P1239" s="119"/>
      <c r="Q1239" s="119"/>
      <c r="R1239" s="119"/>
      <c r="S1239" s="119"/>
      <c r="T1239" s="119"/>
      <c r="U1239" s="119"/>
      <c r="V1239" s="119"/>
      <c r="W1239" s="119"/>
      <c r="BB1239" s="2" t="e">
        <v>#N/A</v>
      </c>
    </row>
    <row r="1240" spans="1:54" ht="31.4" customHeight="1" x14ac:dyDescent="0.35">
      <c r="A1240" s="118"/>
      <c r="B1240" s="119"/>
      <c r="C1240" s="119"/>
      <c r="D1240" s="120"/>
      <c r="E1240" s="122" t="str">
        <f>IF($D1240="","",WORKDAY($D1240,1,$Z$33:$Z$41))</f>
        <v/>
      </c>
      <c r="F1240" s="122" t="str">
        <f>IF($D1240="","",WORKDAY($D1240,10,$Z$33:$Z$41))</f>
        <v/>
      </c>
      <c r="G1240" s="122" t="str">
        <f>IF($D1240="","",WORKDAY($D1240,20,$Z$33:$Z$41))</f>
        <v/>
      </c>
      <c r="H1240" s="120" t="str">
        <f t="shared" si="28"/>
        <v/>
      </c>
      <c r="I1240" s="120"/>
      <c r="J1240" s="119"/>
      <c r="K1240" s="120"/>
      <c r="L1240" s="122"/>
      <c r="M1240" s="122"/>
      <c r="N1240" s="124" t="str">
        <f>IF(ISBLANK(L1240),"",IF(L1240&gt;G1240,"No","Yes"))</f>
        <v/>
      </c>
      <c r="O1240" s="119"/>
      <c r="P1240" s="119"/>
      <c r="Q1240" s="119"/>
      <c r="R1240" s="119"/>
      <c r="S1240" s="119"/>
      <c r="T1240" s="119"/>
      <c r="U1240" s="119"/>
      <c r="V1240" s="119"/>
      <c r="W1240" s="119"/>
      <c r="BB1240" s="2" t="e">
        <v>#N/A</v>
      </c>
    </row>
    <row r="1241" spans="1:54" ht="31.4" customHeight="1" x14ac:dyDescent="0.35">
      <c r="A1241" s="118"/>
      <c r="B1241" s="119"/>
      <c r="C1241" s="119"/>
      <c r="D1241" s="120"/>
      <c r="E1241" s="122" t="str">
        <f>IF($D1241="","",WORKDAY($D1241,1,$Z$33:$Z$41))</f>
        <v/>
      </c>
      <c r="F1241" s="122" t="str">
        <f>IF($D1241="","",WORKDAY($D1241,10,$Z$33:$Z$41))</f>
        <v/>
      </c>
      <c r="G1241" s="122" t="str">
        <f>IF($D1241="","",WORKDAY($D1241,20,$Z$33:$Z$41))</f>
        <v/>
      </c>
      <c r="H1241" s="120" t="str">
        <f t="shared" si="28"/>
        <v/>
      </c>
      <c r="I1241" s="120"/>
      <c r="J1241" s="119"/>
      <c r="K1241" s="120"/>
      <c r="L1241" s="122"/>
      <c r="M1241" s="122"/>
      <c r="N1241" s="124" t="str">
        <f>IF(ISBLANK(L1241),"",IF(L1241&gt;G1241,"No","Yes"))</f>
        <v/>
      </c>
      <c r="O1241" s="119"/>
      <c r="P1241" s="119"/>
      <c r="Q1241" s="119"/>
      <c r="R1241" s="119"/>
      <c r="S1241" s="119"/>
      <c r="T1241" s="119"/>
      <c r="U1241" s="119"/>
      <c r="V1241" s="119"/>
      <c r="W1241" s="119"/>
      <c r="BB1241" s="2" t="e">
        <v>#N/A</v>
      </c>
    </row>
    <row r="1242" spans="1:54" ht="31.4" customHeight="1" x14ac:dyDescent="0.35">
      <c r="A1242" s="118"/>
      <c r="B1242" s="119"/>
      <c r="C1242" s="119"/>
      <c r="D1242" s="120"/>
      <c r="E1242" s="122" t="str">
        <f>IF($D1242="","",WORKDAY($D1242,1,$Z$33:$Z$41))</f>
        <v/>
      </c>
      <c r="F1242" s="122" t="str">
        <f>IF($D1242="","",WORKDAY($D1242,10,$Z$33:$Z$41))</f>
        <v/>
      </c>
      <c r="G1242" s="122" t="str">
        <f>IF($D1242="","",WORKDAY($D1242,20,$Z$33:$Z$41))</f>
        <v/>
      </c>
      <c r="H1242" s="120" t="str">
        <f t="shared" si="28"/>
        <v/>
      </c>
      <c r="I1242" s="120"/>
      <c r="J1242" s="119"/>
      <c r="K1242" s="120"/>
      <c r="L1242" s="122"/>
      <c r="M1242" s="122"/>
      <c r="N1242" s="124" t="str">
        <f>IF(ISBLANK(L1242),"",IF(L1242&gt;G1242,"No","Yes"))</f>
        <v/>
      </c>
      <c r="O1242" s="119"/>
      <c r="P1242" s="119"/>
      <c r="Q1242" s="119"/>
      <c r="R1242" s="119"/>
      <c r="S1242" s="119"/>
      <c r="T1242" s="119"/>
      <c r="U1242" s="119"/>
      <c r="V1242" s="119"/>
      <c r="W1242" s="119"/>
      <c r="BB1242" s="2" t="e">
        <v>#N/A</v>
      </c>
    </row>
    <row r="1243" spans="1:54" ht="31.4" customHeight="1" x14ac:dyDescent="0.35">
      <c r="A1243" s="118"/>
      <c r="B1243" s="119"/>
      <c r="C1243" s="119"/>
      <c r="D1243" s="120"/>
      <c r="E1243" s="122" t="str">
        <f>IF($D1243="","",WORKDAY($D1243,1,$Z$33:$Z$41))</f>
        <v/>
      </c>
      <c r="F1243" s="122" t="str">
        <f>IF($D1243="","",WORKDAY($D1243,10,$Z$33:$Z$41))</f>
        <v/>
      </c>
      <c r="G1243" s="122" t="str">
        <f>IF($D1243="","",WORKDAY($D1243,20,$Z$33:$Z$41))</f>
        <v/>
      </c>
      <c r="H1243" s="120" t="str">
        <f t="shared" si="28"/>
        <v/>
      </c>
      <c r="I1243" s="120"/>
      <c r="J1243" s="119"/>
      <c r="K1243" s="120"/>
      <c r="L1243" s="122"/>
      <c r="M1243" s="122"/>
      <c r="N1243" s="124" t="str">
        <f>IF(ISBLANK(L1243),"",IF(L1243&gt;G1243,"No","Yes"))</f>
        <v/>
      </c>
      <c r="O1243" s="119"/>
      <c r="P1243" s="119"/>
      <c r="Q1243" s="119"/>
      <c r="R1243" s="119"/>
      <c r="S1243" s="119"/>
      <c r="T1243" s="119"/>
      <c r="U1243" s="119"/>
      <c r="V1243" s="119"/>
      <c r="W1243" s="119"/>
      <c r="BB1243" s="2" t="e">
        <v>#N/A</v>
      </c>
    </row>
    <row r="1244" spans="1:54" ht="31.4" customHeight="1" x14ac:dyDescent="0.35">
      <c r="A1244" s="118"/>
      <c r="B1244" s="119"/>
      <c r="C1244" s="119"/>
      <c r="D1244" s="120"/>
      <c r="E1244" s="122" t="str">
        <f>IF($D1244="","",WORKDAY($D1244,1,$Z$33:$Z$41))</f>
        <v/>
      </c>
      <c r="F1244" s="122" t="str">
        <f>IF($D1244="","",WORKDAY($D1244,10,$Z$33:$Z$41))</f>
        <v/>
      </c>
      <c r="G1244" s="122" t="str">
        <f>IF($D1244="","",WORKDAY($D1244,20,$Z$33:$Z$41))</f>
        <v/>
      </c>
      <c r="H1244" s="120" t="str">
        <f t="shared" si="28"/>
        <v/>
      </c>
      <c r="I1244" s="120"/>
      <c r="J1244" s="119"/>
      <c r="K1244" s="120"/>
      <c r="L1244" s="122"/>
      <c r="M1244" s="122"/>
      <c r="N1244" s="124" t="str">
        <f>IF(ISBLANK(L1244),"",IF(L1244&gt;G1244,"No","Yes"))</f>
        <v/>
      </c>
      <c r="O1244" s="119"/>
      <c r="P1244" s="119"/>
      <c r="Q1244" s="119"/>
      <c r="R1244" s="119"/>
      <c r="S1244" s="119"/>
      <c r="T1244" s="119"/>
      <c r="U1244" s="119"/>
      <c r="V1244" s="119"/>
      <c r="W1244" s="119"/>
      <c r="BB1244" s="2" t="e">
        <v>#N/A</v>
      </c>
    </row>
    <row r="1245" spans="1:54" ht="31.4" customHeight="1" x14ac:dyDescent="0.35">
      <c r="A1245" s="118"/>
      <c r="B1245" s="119"/>
      <c r="C1245" s="119"/>
      <c r="D1245" s="120"/>
      <c r="E1245" s="122" t="str">
        <f>IF($D1245="","",WORKDAY($D1245,1,$Z$33:$Z$41))</f>
        <v/>
      </c>
      <c r="F1245" s="122" t="str">
        <f>IF($D1245="","",WORKDAY($D1245,10,$Z$33:$Z$41))</f>
        <v/>
      </c>
      <c r="G1245" s="122" t="str">
        <f>IF($D1245="","",WORKDAY($D1245,20,$Z$33:$Z$41))</f>
        <v/>
      </c>
      <c r="H1245" s="120" t="str">
        <f t="shared" si="28"/>
        <v/>
      </c>
      <c r="I1245" s="120"/>
      <c r="J1245" s="119"/>
      <c r="K1245" s="120"/>
      <c r="L1245" s="122"/>
      <c r="M1245" s="122"/>
      <c r="N1245" s="124" t="str">
        <f>IF(ISBLANK(L1245),"",IF(L1245&gt;G1245,"No","Yes"))</f>
        <v/>
      </c>
      <c r="O1245" s="119"/>
      <c r="P1245" s="119"/>
      <c r="Q1245" s="119"/>
      <c r="R1245" s="119"/>
      <c r="S1245" s="119"/>
      <c r="T1245" s="119"/>
      <c r="U1245" s="119"/>
      <c r="V1245" s="119"/>
      <c r="W1245" s="119"/>
      <c r="BB1245" s="2" t="e">
        <v>#N/A</v>
      </c>
    </row>
    <row r="1246" spans="1:54" ht="31.4" customHeight="1" x14ac:dyDescent="0.35">
      <c r="A1246" s="118"/>
      <c r="B1246" s="119"/>
      <c r="C1246" s="119"/>
      <c r="D1246" s="120"/>
      <c r="E1246" s="122" t="str">
        <f>IF($D1246="","",WORKDAY($D1246,1,$Z$33:$Z$41))</f>
        <v/>
      </c>
      <c r="F1246" s="122" t="str">
        <f>IF($D1246="","",WORKDAY($D1246,10,$Z$33:$Z$41))</f>
        <v/>
      </c>
      <c r="G1246" s="122" t="str">
        <f>IF($D1246="","",WORKDAY($D1246,20,$Z$33:$Z$41))</f>
        <v/>
      </c>
      <c r="H1246" s="120" t="str">
        <f t="shared" si="28"/>
        <v/>
      </c>
      <c r="I1246" s="120"/>
      <c r="J1246" s="119"/>
      <c r="K1246" s="120"/>
      <c r="L1246" s="122"/>
      <c r="M1246" s="122"/>
      <c r="N1246" s="124" t="str">
        <f>IF(ISBLANK(L1246),"",IF(L1246&gt;G1246,"No","Yes"))</f>
        <v/>
      </c>
      <c r="O1246" s="119"/>
      <c r="P1246" s="119"/>
      <c r="Q1246" s="119"/>
      <c r="R1246" s="119"/>
      <c r="S1246" s="119"/>
      <c r="T1246" s="119"/>
      <c r="U1246" s="119"/>
      <c r="V1246" s="119"/>
      <c r="W1246" s="119"/>
      <c r="BB1246" s="2" t="e">
        <v>#N/A</v>
      </c>
    </row>
    <row r="1247" spans="1:54" ht="31.4" customHeight="1" x14ac:dyDescent="0.35">
      <c r="A1247" s="118"/>
      <c r="B1247" s="119"/>
      <c r="C1247" s="119"/>
      <c r="D1247" s="120"/>
      <c r="E1247" s="122" t="str">
        <f>IF($D1247="","",WORKDAY($D1247,1,$Z$33:$Z$41))</f>
        <v/>
      </c>
      <c r="F1247" s="122" t="str">
        <f>IF($D1247="","",WORKDAY($D1247,10,$Z$33:$Z$41))</f>
        <v/>
      </c>
      <c r="G1247" s="122" t="str">
        <f>IF($D1247="","",WORKDAY($D1247,20,$Z$33:$Z$41))</f>
        <v/>
      </c>
      <c r="H1247" s="120" t="str">
        <f t="shared" si="28"/>
        <v/>
      </c>
      <c r="I1247" s="120"/>
      <c r="J1247" s="119"/>
      <c r="K1247" s="120"/>
      <c r="L1247" s="122"/>
      <c r="M1247" s="122"/>
      <c r="N1247" s="124" t="str">
        <f>IF(ISBLANK(L1247),"",IF(L1247&gt;G1247,"No","Yes"))</f>
        <v/>
      </c>
      <c r="O1247" s="119"/>
      <c r="P1247" s="119"/>
      <c r="Q1247" s="119"/>
      <c r="R1247" s="119"/>
      <c r="S1247" s="119"/>
      <c r="T1247" s="119"/>
      <c r="U1247" s="119"/>
      <c r="V1247" s="119"/>
      <c r="W1247" s="119"/>
      <c r="BB1247" s="2" t="e">
        <v>#N/A</v>
      </c>
    </row>
    <row r="1248" spans="1:54" ht="31.4" customHeight="1" x14ac:dyDescent="0.35">
      <c r="A1248" s="118"/>
      <c r="B1248" s="119"/>
      <c r="C1248" s="119"/>
      <c r="D1248" s="120"/>
      <c r="E1248" s="122" t="str">
        <f>IF($D1248="","",WORKDAY($D1248,1,$Z$33:$Z$41))</f>
        <v/>
      </c>
      <c r="F1248" s="122" t="str">
        <f>IF($D1248="","",WORKDAY($D1248,10,$Z$33:$Z$41))</f>
        <v/>
      </c>
      <c r="G1248" s="122" t="str">
        <f>IF($D1248="","",WORKDAY($D1248,20,$Z$33:$Z$41))</f>
        <v/>
      </c>
      <c r="H1248" s="120" t="str">
        <f t="shared" si="28"/>
        <v/>
      </c>
      <c r="I1248" s="120"/>
      <c r="J1248" s="119"/>
      <c r="K1248" s="120"/>
      <c r="L1248" s="122"/>
      <c r="M1248" s="122"/>
      <c r="N1248" s="124" t="str">
        <f>IF(ISBLANK(L1248),"",IF(L1248&gt;G1248,"No","Yes"))</f>
        <v/>
      </c>
      <c r="O1248" s="119"/>
      <c r="P1248" s="119"/>
      <c r="Q1248" s="119"/>
      <c r="R1248" s="119"/>
      <c r="S1248" s="119"/>
      <c r="T1248" s="119"/>
      <c r="U1248" s="119"/>
      <c r="V1248" s="119"/>
      <c r="W1248" s="119"/>
      <c r="BB1248" s="2" t="e">
        <v>#N/A</v>
      </c>
    </row>
    <row r="1249" spans="1:54" ht="31.4" customHeight="1" x14ac:dyDescent="0.35">
      <c r="A1249" s="118"/>
      <c r="B1249" s="119"/>
      <c r="C1249" s="119"/>
      <c r="D1249" s="120"/>
      <c r="E1249" s="122" t="str">
        <f>IF($D1249="","",WORKDAY($D1249,1,$Z$33:$Z$41))</f>
        <v/>
      </c>
      <c r="F1249" s="122" t="str">
        <f>IF($D1249="","",WORKDAY($D1249,10,$Z$33:$Z$41))</f>
        <v/>
      </c>
      <c r="G1249" s="122" t="str">
        <f>IF($D1249="","",WORKDAY($D1249,20,$Z$33:$Z$41))</f>
        <v/>
      </c>
      <c r="H1249" s="120" t="str">
        <f t="shared" si="28"/>
        <v/>
      </c>
      <c r="I1249" s="120"/>
      <c r="J1249" s="119"/>
      <c r="K1249" s="120"/>
      <c r="L1249" s="122"/>
      <c r="M1249" s="122"/>
      <c r="N1249" s="124" t="str">
        <f>IF(ISBLANK(L1249),"",IF(L1249&gt;G1249,"No","Yes"))</f>
        <v/>
      </c>
      <c r="O1249" s="119"/>
      <c r="P1249" s="119"/>
      <c r="Q1249" s="119"/>
      <c r="R1249" s="119"/>
      <c r="S1249" s="119"/>
      <c r="T1249" s="119"/>
      <c r="U1249" s="119"/>
      <c r="V1249" s="119"/>
      <c r="W1249" s="119"/>
      <c r="BB1249" s="2" t="e">
        <v>#N/A</v>
      </c>
    </row>
    <row r="1250" spans="1:54" ht="31.4" customHeight="1" x14ac:dyDescent="0.35">
      <c r="A1250" s="118"/>
      <c r="B1250" s="119"/>
      <c r="C1250" s="119"/>
      <c r="D1250" s="120"/>
      <c r="E1250" s="122" t="str">
        <f>IF($D1250="","",WORKDAY($D1250,1,$Z$33:$Z$41))</f>
        <v/>
      </c>
      <c r="F1250" s="122" t="str">
        <f>IF($D1250="","",WORKDAY($D1250,10,$Z$33:$Z$41))</f>
        <v/>
      </c>
      <c r="G1250" s="122" t="str">
        <f>IF($D1250="","",WORKDAY($D1250,20,$Z$33:$Z$41))</f>
        <v/>
      </c>
      <c r="H1250" s="120" t="str">
        <f t="shared" si="28"/>
        <v/>
      </c>
      <c r="I1250" s="120"/>
      <c r="J1250" s="119"/>
      <c r="K1250" s="120"/>
      <c r="L1250" s="122"/>
      <c r="M1250" s="122"/>
      <c r="N1250" s="124" t="str">
        <f>IF(ISBLANK(L1250),"",IF(L1250&gt;G1250,"No","Yes"))</f>
        <v/>
      </c>
      <c r="O1250" s="119"/>
      <c r="P1250" s="119"/>
      <c r="Q1250" s="119"/>
      <c r="R1250" s="119"/>
      <c r="S1250" s="119"/>
      <c r="T1250" s="119"/>
      <c r="U1250" s="119"/>
      <c r="V1250" s="119"/>
      <c r="W1250" s="119"/>
      <c r="BB1250" s="2" t="e">
        <v>#N/A</v>
      </c>
    </row>
    <row r="1251" spans="1:54" ht="31.4" customHeight="1" x14ac:dyDescent="0.35">
      <c r="A1251" s="118"/>
      <c r="B1251" s="119"/>
      <c r="C1251" s="119"/>
      <c r="D1251" s="120"/>
      <c r="E1251" s="122" t="str">
        <f>IF($D1251="","",WORKDAY($D1251,1,$Z$33:$Z$41))</f>
        <v/>
      </c>
      <c r="F1251" s="122" t="str">
        <f>IF($D1251="","",WORKDAY($D1251,10,$Z$33:$Z$41))</f>
        <v/>
      </c>
      <c r="G1251" s="122" t="str">
        <f>IF($D1251="","",WORKDAY($D1251,20,$Z$33:$Z$41))</f>
        <v/>
      </c>
      <c r="H1251" s="120" t="str">
        <f t="shared" si="28"/>
        <v/>
      </c>
      <c r="I1251" s="120"/>
      <c r="J1251" s="119"/>
      <c r="K1251" s="120"/>
      <c r="L1251" s="122"/>
      <c r="M1251" s="122"/>
      <c r="N1251" s="124" t="str">
        <f>IF(ISBLANK(L1251),"",IF(L1251&gt;G1251,"No","Yes"))</f>
        <v/>
      </c>
      <c r="O1251" s="119"/>
      <c r="P1251" s="119"/>
      <c r="Q1251" s="119"/>
      <c r="R1251" s="119"/>
      <c r="S1251" s="119"/>
      <c r="T1251" s="119"/>
      <c r="U1251" s="119"/>
      <c r="V1251" s="119"/>
      <c r="W1251" s="119"/>
      <c r="BB1251" s="2" t="e">
        <v>#N/A</v>
      </c>
    </row>
    <row r="1252" spans="1:54" ht="31.4" customHeight="1" x14ac:dyDescent="0.35">
      <c r="A1252" s="118"/>
      <c r="B1252" s="119"/>
      <c r="C1252" s="119"/>
      <c r="D1252" s="120"/>
      <c r="E1252" s="122" t="str">
        <f>IF($D1252="","",WORKDAY($D1252,1,$Z$33:$Z$41))</f>
        <v/>
      </c>
      <c r="F1252" s="122" t="str">
        <f>IF($D1252="","",WORKDAY($D1252,10,$Z$33:$Z$41))</f>
        <v/>
      </c>
      <c r="G1252" s="122" t="str">
        <f>IF($D1252="","",WORKDAY($D1252,20,$Z$33:$Z$41))</f>
        <v/>
      </c>
      <c r="H1252" s="120" t="str">
        <f t="shared" si="28"/>
        <v/>
      </c>
      <c r="I1252" s="120"/>
      <c r="J1252" s="119"/>
      <c r="K1252" s="120"/>
      <c r="L1252" s="122"/>
      <c r="M1252" s="122"/>
      <c r="N1252" s="124" t="str">
        <f>IF(ISBLANK(L1252),"",IF(L1252&gt;G1252,"No","Yes"))</f>
        <v/>
      </c>
      <c r="O1252" s="119"/>
      <c r="P1252" s="119"/>
      <c r="Q1252" s="119"/>
      <c r="R1252" s="119"/>
      <c r="S1252" s="119"/>
      <c r="T1252" s="119"/>
      <c r="U1252" s="119"/>
      <c r="V1252" s="119"/>
      <c r="W1252" s="119"/>
      <c r="BB1252" s="2" t="e">
        <v>#N/A</v>
      </c>
    </row>
    <row r="1253" spans="1:54" ht="31.4" customHeight="1" x14ac:dyDescent="0.35">
      <c r="A1253" s="118"/>
      <c r="B1253" s="119"/>
      <c r="C1253" s="119"/>
      <c r="D1253" s="120"/>
      <c r="E1253" s="122" t="str">
        <f>IF($D1253="","",WORKDAY($D1253,1,$Z$33:$Z$41))</f>
        <v/>
      </c>
      <c r="F1253" s="122" t="str">
        <f>IF($D1253="","",WORKDAY($D1253,10,$Z$33:$Z$41))</f>
        <v/>
      </c>
      <c r="G1253" s="122" t="str">
        <f>IF($D1253="","",WORKDAY($D1253,20,$Z$33:$Z$41))</f>
        <v/>
      </c>
      <c r="H1253" s="120" t="str">
        <f t="shared" si="28"/>
        <v/>
      </c>
      <c r="I1253" s="120"/>
      <c r="J1253" s="119"/>
      <c r="K1253" s="120"/>
      <c r="L1253" s="122"/>
      <c r="M1253" s="122"/>
      <c r="N1253" s="124" t="str">
        <f>IF(ISBLANK(L1253),"",IF(L1253&gt;G1253,"No","Yes"))</f>
        <v/>
      </c>
      <c r="O1253" s="119"/>
      <c r="P1253" s="119"/>
      <c r="Q1253" s="119"/>
      <c r="R1253" s="119"/>
      <c r="S1253" s="119"/>
      <c r="T1253" s="119"/>
      <c r="U1253" s="119"/>
      <c r="V1253" s="119"/>
      <c r="W1253" s="119"/>
      <c r="BB1253" s="2" t="e">
        <v>#N/A</v>
      </c>
    </row>
    <row r="1254" spans="1:54" ht="31.4" customHeight="1" x14ac:dyDescent="0.35">
      <c r="A1254" s="118"/>
      <c r="B1254" s="119"/>
      <c r="C1254" s="119"/>
      <c r="D1254" s="120"/>
      <c r="E1254" s="122" t="str">
        <f>IF($D1254="","",WORKDAY($D1254,1,$Z$33:$Z$41))</f>
        <v/>
      </c>
      <c r="F1254" s="122" t="str">
        <f>IF($D1254="","",WORKDAY($D1254,10,$Z$33:$Z$41))</f>
        <v/>
      </c>
      <c r="G1254" s="122" t="str">
        <f>IF($D1254="","",WORKDAY($D1254,20,$Z$33:$Z$41))</f>
        <v/>
      </c>
      <c r="H1254" s="120" t="str">
        <f t="shared" si="28"/>
        <v/>
      </c>
      <c r="I1254" s="120"/>
      <c r="J1254" s="119"/>
      <c r="K1254" s="120"/>
      <c r="L1254" s="122"/>
      <c r="M1254" s="122"/>
      <c r="N1254" s="124" t="str">
        <f>IF(ISBLANK(L1254),"",IF(L1254&gt;G1254,"No","Yes"))</f>
        <v/>
      </c>
      <c r="O1254" s="119"/>
      <c r="P1254" s="119"/>
      <c r="Q1254" s="119"/>
      <c r="R1254" s="119"/>
      <c r="S1254" s="119"/>
      <c r="T1254" s="119"/>
      <c r="U1254" s="119"/>
      <c r="V1254" s="119"/>
      <c r="W1254" s="119"/>
      <c r="BB1254" s="2" t="e">
        <v>#N/A</v>
      </c>
    </row>
    <row r="1255" spans="1:54" ht="31.4" customHeight="1" x14ac:dyDescent="0.35">
      <c r="A1255" s="118"/>
      <c r="B1255" s="119"/>
      <c r="C1255" s="119"/>
      <c r="D1255" s="120"/>
      <c r="E1255" s="122" t="str">
        <f>IF($D1255="","",WORKDAY($D1255,1,$Z$33:$Z$41))</f>
        <v/>
      </c>
      <c r="F1255" s="122" t="str">
        <f>IF($D1255="","",WORKDAY($D1255,10,$Z$33:$Z$41))</f>
        <v/>
      </c>
      <c r="G1255" s="122" t="str">
        <f>IF($D1255="","",WORKDAY($D1255,20,$Z$33:$Z$41))</f>
        <v/>
      </c>
      <c r="H1255" s="120" t="str">
        <f t="shared" si="28"/>
        <v/>
      </c>
      <c r="I1255" s="120"/>
      <c r="J1255" s="119"/>
      <c r="K1255" s="120"/>
      <c r="L1255" s="122"/>
      <c r="M1255" s="122"/>
      <c r="N1255" s="124" t="str">
        <f>IF(ISBLANK(L1255),"",IF(L1255&gt;G1255,"No","Yes"))</f>
        <v/>
      </c>
      <c r="O1255" s="119"/>
      <c r="P1255" s="119"/>
      <c r="Q1255" s="119"/>
      <c r="R1255" s="119"/>
      <c r="S1255" s="119"/>
      <c r="T1255" s="119"/>
      <c r="U1255" s="119"/>
      <c r="V1255" s="119"/>
      <c r="W1255" s="119"/>
      <c r="BB1255" s="2" t="e">
        <v>#N/A</v>
      </c>
    </row>
    <row r="1256" spans="1:54" ht="31.4" customHeight="1" x14ac:dyDescent="0.35">
      <c r="A1256" s="118"/>
      <c r="B1256" s="119"/>
      <c r="C1256" s="119"/>
      <c r="D1256" s="120"/>
      <c r="E1256" s="122" t="str">
        <f>IF($D1256="","",WORKDAY($D1256,1,$Z$33:$Z$41))</f>
        <v/>
      </c>
      <c r="F1256" s="122" t="str">
        <f>IF($D1256="","",WORKDAY($D1256,10,$Z$33:$Z$41))</f>
        <v/>
      </c>
      <c r="G1256" s="122" t="str">
        <f>IF($D1256="","",WORKDAY($D1256,20,$Z$33:$Z$41))</f>
        <v/>
      </c>
      <c r="H1256" s="120" t="str">
        <f t="shared" si="28"/>
        <v/>
      </c>
      <c r="I1256" s="120"/>
      <c r="J1256" s="119"/>
      <c r="K1256" s="120"/>
      <c r="L1256" s="122"/>
      <c r="M1256" s="122"/>
      <c r="N1256" s="124" t="str">
        <f>IF(ISBLANK(L1256),"",IF(L1256&gt;G1256,"No","Yes"))</f>
        <v/>
      </c>
      <c r="O1256" s="119"/>
      <c r="P1256" s="119"/>
      <c r="Q1256" s="119"/>
      <c r="R1256" s="119"/>
      <c r="S1256" s="119"/>
      <c r="T1256" s="119"/>
      <c r="U1256" s="119"/>
      <c r="V1256" s="119"/>
      <c r="W1256" s="119"/>
      <c r="BB1256" s="2" t="e">
        <v>#N/A</v>
      </c>
    </row>
    <row r="1257" spans="1:54" ht="31.4" customHeight="1" x14ac:dyDescent="0.35">
      <c r="A1257" s="118"/>
      <c r="B1257" s="119"/>
      <c r="C1257" s="119"/>
      <c r="D1257" s="120"/>
      <c r="E1257" s="122" t="str">
        <f>IF($D1257="","",WORKDAY($D1257,1,$Z$33:$Z$41))</f>
        <v/>
      </c>
      <c r="F1257" s="122" t="str">
        <f>IF($D1257="","",WORKDAY($D1257,10,$Z$33:$Z$41))</f>
        <v/>
      </c>
      <c r="G1257" s="122" t="str">
        <f>IF($D1257="","",WORKDAY($D1257,20,$Z$33:$Z$41))</f>
        <v/>
      </c>
      <c r="H1257" s="120" t="str">
        <f t="shared" si="28"/>
        <v/>
      </c>
      <c r="I1257" s="120"/>
      <c r="J1257" s="119"/>
      <c r="K1257" s="120"/>
      <c r="L1257" s="122"/>
      <c r="M1257" s="122"/>
      <c r="N1257" s="124" t="str">
        <f>IF(ISBLANK(L1257),"",IF(L1257&gt;G1257,"No","Yes"))</f>
        <v/>
      </c>
      <c r="O1257" s="119"/>
      <c r="P1257" s="119"/>
      <c r="Q1257" s="119"/>
      <c r="R1257" s="119"/>
      <c r="S1257" s="119"/>
      <c r="T1257" s="119"/>
      <c r="U1257" s="119"/>
      <c r="V1257" s="119"/>
      <c r="W1257" s="119"/>
      <c r="BB1257" s="2" t="e">
        <v>#N/A</v>
      </c>
    </row>
    <row r="1258" spans="1:54" ht="31.4" customHeight="1" x14ac:dyDescent="0.35">
      <c r="A1258" s="118"/>
      <c r="B1258" s="119"/>
      <c r="C1258" s="119"/>
      <c r="D1258" s="120"/>
      <c r="E1258" s="122" t="str">
        <f>IF($D1258="","",WORKDAY($D1258,1,$Z$33:$Z$41))</f>
        <v/>
      </c>
      <c r="F1258" s="122" t="str">
        <f>IF($D1258="","",WORKDAY($D1258,10,$Z$33:$Z$41))</f>
        <v/>
      </c>
      <c r="G1258" s="122" t="str">
        <f>IF($D1258="","",WORKDAY($D1258,20,$Z$33:$Z$41))</f>
        <v/>
      </c>
      <c r="H1258" s="120" t="str">
        <f t="shared" si="28"/>
        <v/>
      </c>
      <c r="I1258" s="120"/>
      <c r="J1258" s="119"/>
      <c r="K1258" s="120"/>
      <c r="L1258" s="122"/>
      <c r="M1258" s="122"/>
      <c r="N1258" s="124" t="str">
        <f>IF(ISBLANK(L1258),"",IF(L1258&gt;G1258,"No","Yes"))</f>
        <v/>
      </c>
      <c r="O1258" s="119"/>
      <c r="P1258" s="119"/>
      <c r="Q1258" s="119"/>
      <c r="R1258" s="119"/>
      <c r="S1258" s="119"/>
      <c r="T1258" s="119"/>
      <c r="U1258" s="119"/>
      <c r="V1258" s="119"/>
      <c r="W1258" s="119"/>
      <c r="BB1258" s="2" t="e">
        <v>#N/A</v>
      </c>
    </row>
    <row r="1259" spans="1:54" ht="31.4" customHeight="1" x14ac:dyDescent="0.35">
      <c r="A1259" s="118"/>
      <c r="B1259" s="119"/>
      <c r="C1259" s="119"/>
      <c r="D1259" s="120"/>
      <c r="E1259" s="122" t="str">
        <f>IF($D1259="","",WORKDAY($D1259,1,$Z$33:$Z$41))</f>
        <v/>
      </c>
      <c r="F1259" s="122" t="str">
        <f>IF($D1259="","",WORKDAY($D1259,10,$Z$33:$Z$41))</f>
        <v/>
      </c>
      <c r="G1259" s="122" t="str">
        <f>IF($D1259="","",WORKDAY($D1259,20,$Z$33:$Z$41))</f>
        <v/>
      </c>
      <c r="H1259" s="120" t="str">
        <f t="shared" si="28"/>
        <v/>
      </c>
      <c r="I1259" s="120"/>
      <c r="J1259" s="119"/>
      <c r="K1259" s="120"/>
      <c r="L1259" s="122"/>
      <c r="M1259" s="122"/>
      <c r="N1259" s="124" t="str">
        <f>IF(ISBLANK(L1259),"",IF(L1259&gt;G1259,"No","Yes"))</f>
        <v/>
      </c>
      <c r="O1259" s="119"/>
      <c r="P1259" s="119"/>
      <c r="Q1259" s="119"/>
      <c r="R1259" s="119"/>
      <c r="S1259" s="119"/>
      <c r="T1259" s="119"/>
      <c r="U1259" s="119"/>
      <c r="V1259" s="119"/>
      <c r="W1259" s="119"/>
      <c r="BB1259" s="2" t="e">
        <v>#N/A</v>
      </c>
    </row>
    <row r="1260" spans="1:54" ht="31.4" customHeight="1" x14ac:dyDescent="0.35">
      <c r="A1260" s="118"/>
      <c r="B1260" s="119"/>
      <c r="C1260" s="119"/>
      <c r="D1260" s="120"/>
      <c r="E1260" s="122" t="str">
        <f>IF($D1260="","",WORKDAY($D1260,1,$Z$33:$Z$41))</f>
        <v/>
      </c>
      <c r="F1260" s="122" t="str">
        <f>IF($D1260="","",WORKDAY($D1260,10,$Z$33:$Z$41))</f>
        <v/>
      </c>
      <c r="G1260" s="122" t="str">
        <f>IF($D1260="","",WORKDAY($D1260,20,$Z$33:$Z$41))</f>
        <v/>
      </c>
      <c r="H1260" s="120" t="str">
        <f t="shared" si="28"/>
        <v/>
      </c>
      <c r="I1260" s="120"/>
      <c r="J1260" s="119"/>
      <c r="K1260" s="120"/>
      <c r="L1260" s="122"/>
      <c r="M1260" s="122"/>
      <c r="N1260" s="124" t="str">
        <f>IF(ISBLANK(L1260),"",IF(L1260&gt;G1260,"No","Yes"))</f>
        <v/>
      </c>
      <c r="O1260" s="119"/>
      <c r="P1260" s="119"/>
      <c r="Q1260" s="119"/>
      <c r="R1260" s="119"/>
      <c r="S1260" s="119"/>
      <c r="T1260" s="119"/>
      <c r="U1260" s="119"/>
      <c r="V1260" s="119"/>
      <c r="W1260" s="119"/>
      <c r="BB1260" s="2" t="e">
        <v>#N/A</v>
      </c>
    </row>
    <row r="1261" spans="1:54" ht="31.4" customHeight="1" x14ac:dyDescent="0.35">
      <c r="A1261" s="118"/>
      <c r="B1261" s="119"/>
      <c r="C1261" s="119"/>
      <c r="D1261" s="120"/>
      <c r="E1261" s="122" t="str">
        <f>IF($D1261="","",WORKDAY($D1261,1,$Z$33:$Z$41))</f>
        <v/>
      </c>
      <c r="F1261" s="122" t="str">
        <f>IF($D1261="","",WORKDAY($D1261,10,$Z$33:$Z$41))</f>
        <v/>
      </c>
      <c r="G1261" s="122" t="str">
        <f>IF($D1261="","",WORKDAY($D1261,20,$Z$33:$Z$41))</f>
        <v/>
      </c>
      <c r="H1261" s="120" t="str">
        <f t="shared" si="28"/>
        <v/>
      </c>
      <c r="I1261" s="120"/>
      <c r="J1261" s="119"/>
      <c r="K1261" s="120"/>
      <c r="L1261" s="122"/>
      <c r="M1261" s="122"/>
      <c r="N1261" s="124" t="str">
        <f>IF(ISBLANK(L1261),"",IF(L1261&gt;G1261,"No","Yes"))</f>
        <v/>
      </c>
      <c r="O1261" s="119"/>
      <c r="P1261" s="119"/>
      <c r="Q1261" s="119"/>
      <c r="R1261" s="119"/>
      <c r="S1261" s="119"/>
      <c r="T1261" s="119"/>
      <c r="U1261" s="119"/>
      <c r="V1261" s="119"/>
      <c r="W1261" s="119"/>
      <c r="BB1261" s="2" t="e">
        <v>#N/A</v>
      </c>
    </row>
    <row r="1262" spans="1:54" ht="31.4" customHeight="1" x14ac:dyDescent="0.35">
      <c r="A1262" s="118"/>
      <c r="B1262" s="119"/>
      <c r="C1262" s="119"/>
      <c r="D1262" s="120"/>
      <c r="E1262" s="122" t="str">
        <f>IF($D1262="","",WORKDAY($D1262,1,$Z$33:$Z$41))</f>
        <v/>
      </c>
      <c r="F1262" s="122" t="str">
        <f>IF($D1262="","",WORKDAY($D1262,10,$Z$33:$Z$41))</f>
        <v/>
      </c>
      <c r="G1262" s="122" t="str">
        <f>IF($D1262="","",WORKDAY($D1262,20,$Z$33:$Z$41))</f>
        <v/>
      </c>
      <c r="H1262" s="120" t="str">
        <f t="shared" si="28"/>
        <v/>
      </c>
      <c r="I1262" s="120"/>
      <c r="J1262" s="119"/>
      <c r="K1262" s="120"/>
      <c r="L1262" s="122"/>
      <c r="M1262" s="122"/>
      <c r="N1262" s="124" t="str">
        <f>IF(ISBLANK(L1262),"",IF(L1262&gt;G1262,"No","Yes"))</f>
        <v/>
      </c>
      <c r="O1262" s="119"/>
      <c r="P1262" s="119"/>
      <c r="Q1262" s="119"/>
      <c r="R1262" s="119"/>
      <c r="S1262" s="119"/>
      <c r="T1262" s="119"/>
      <c r="U1262" s="119"/>
      <c r="V1262" s="119"/>
      <c r="W1262" s="119"/>
      <c r="BB1262" s="2" t="e">
        <v>#N/A</v>
      </c>
    </row>
    <row r="1263" spans="1:54" ht="31.4" customHeight="1" x14ac:dyDescent="0.35">
      <c r="A1263" s="118"/>
      <c r="B1263" s="119"/>
      <c r="C1263" s="119"/>
      <c r="D1263" s="120"/>
      <c r="E1263" s="122" t="str">
        <f>IF($D1263="","",WORKDAY($D1263,1,$Z$33:$Z$41))</f>
        <v/>
      </c>
      <c r="F1263" s="122" t="str">
        <f>IF($D1263="","",WORKDAY($D1263,10,$Z$33:$Z$41))</f>
        <v/>
      </c>
      <c r="G1263" s="122" t="str">
        <f>IF($D1263="","",WORKDAY($D1263,20,$Z$33:$Z$41))</f>
        <v/>
      </c>
      <c r="H1263" s="120" t="str">
        <f t="shared" si="28"/>
        <v/>
      </c>
      <c r="I1263" s="120"/>
      <c r="J1263" s="119"/>
      <c r="K1263" s="120"/>
      <c r="L1263" s="122"/>
      <c r="M1263" s="122"/>
      <c r="N1263" s="124" t="str">
        <f>IF(ISBLANK(L1263),"",IF(L1263&gt;G1263,"No","Yes"))</f>
        <v/>
      </c>
      <c r="O1263" s="119"/>
      <c r="P1263" s="119"/>
      <c r="Q1263" s="119"/>
      <c r="R1263" s="119"/>
      <c r="S1263" s="119"/>
      <c r="T1263" s="119"/>
      <c r="U1263" s="119"/>
      <c r="V1263" s="119"/>
      <c r="W1263" s="119"/>
      <c r="BB1263" s="2" t="e">
        <v>#N/A</v>
      </c>
    </row>
    <row r="1264" spans="1:54" ht="31.4" customHeight="1" x14ac:dyDescent="0.35">
      <c r="A1264" s="118"/>
      <c r="B1264" s="119"/>
      <c r="C1264" s="119"/>
      <c r="D1264" s="120"/>
      <c r="E1264" s="122" t="str">
        <f>IF($D1264="","",WORKDAY($D1264,1,$Z$33:$Z$41))</f>
        <v/>
      </c>
      <c r="F1264" s="122" t="str">
        <f>IF($D1264="","",WORKDAY($D1264,10,$Z$33:$Z$41))</f>
        <v/>
      </c>
      <c r="G1264" s="122" t="str">
        <f>IF($D1264="","",WORKDAY($D1264,20,$Z$33:$Z$41))</f>
        <v/>
      </c>
      <c r="H1264" s="120" t="str">
        <f t="shared" si="28"/>
        <v/>
      </c>
      <c r="I1264" s="120"/>
      <c r="J1264" s="119"/>
      <c r="K1264" s="120"/>
      <c r="L1264" s="122"/>
      <c r="M1264" s="122"/>
      <c r="N1264" s="124" t="str">
        <f>IF(ISBLANK(L1264),"",IF(L1264&gt;G1264,"No","Yes"))</f>
        <v/>
      </c>
      <c r="O1264" s="119"/>
      <c r="P1264" s="119"/>
      <c r="Q1264" s="119"/>
      <c r="R1264" s="119"/>
      <c r="S1264" s="119"/>
      <c r="T1264" s="119"/>
      <c r="U1264" s="119"/>
      <c r="V1264" s="119"/>
      <c r="W1264" s="119"/>
      <c r="BB1264" s="2" t="e">
        <v>#N/A</v>
      </c>
    </row>
    <row r="1265" spans="1:54" ht="31.4" customHeight="1" x14ac:dyDescent="0.35">
      <c r="A1265" s="118"/>
      <c r="B1265" s="119"/>
      <c r="C1265" s="119"/>
      <c r="D1265" s="120"/>
      <c r="E1265" s="122" t="str">
        <f>IF($D1265="","",WORKDAY($D1265,1,$Z$33:$Z$41))</f>
        <v/>
      </c>
      <c r="F1265" s="122" t="str">
        <f>IF($D1265="","",WORKDAY($D1265,10,$Z$33:$Z$41))</f>
        <v/>
      </c>
      <c r="G1265" s="122" t="str">
        <f>IF($D1265="","",WORKDAY($D1265,20,$Z$33:$Z$41))</f>
        <v/>
      </c>
      <c r="H1265" s="120" t="str">
        <f t="shared" si="28"/>
        <v/>
      </c>
      <c r="I1265" s="120"/>
      <c r="J1265" s="119"/>
      <c r="K1265" s="120"/>
      <c r="L1265" s="122"/>
      <c r="M1265" s="122"/>
      <c r="N1265" s="124" t="str">
        <f>IF(ISBLANK(L1265),"",IF(L1265&gt;G1265,"No","Yes"))</f>
        <v/>
      </c>
      <c r="O1265" s="119"/>
      <c r="P1265" s="119"/>
      <c r="Q1265" s="119"/>
      <c r="R1265" s="119"/>
      <c r="S1265" s="119"/>
      <c r="T1265" s="119"/>
      <c r="U1265" s="119"/>
      <c r="V1265" s="119"/>
      <c r="W1265" s="119"/>
      <c r="BB1265" s="2" t="e">
        <v>#N/A</v>
      </c>
    </row>
    <row r="1266" spans="1:54" ht="31.4" customHeight="1" x14ac:dyDescent="0.35">
      <c r="A1266" s="118"/>
      <c r="B1266" s="119"/>
      <c r="C1266" s="119"/>
      <c r="D1266" s="120"/>
      <c r="E1266" s="122" t="str">
        <f>IF($D1266="","",WORKDAY($D1266,1,$Z$33:$Z$41))</f>
        <v/>
      </c>
      <c r="F1266" s="122" t="str">
        <f>IF($D1266="","",WORKDAY($D1266,10,$Z$33:$Z$41))</f>
        <v/>
      </c>
      <c r="G1266" s="122" t="str">
        <f>IF($D1266="","",WORKDAY($D1266,20,$Z$33:$Z$41))</f>
        <v/>
      </c>
      <c r="H1266" s="120" t="str">
        <f t="shared" si="28"/>
        <v/>
      </c>
      <c r="I1266" s="120"/>
      <c r="J1266" s="119"/>
      <c r="K1266" s="120"/>
      <c r="L1266" s="122"/>
      <c r="M1266" s="122"/>
      <c r="N1266" s="124" t="str">
        <f>IF(ISBLANK(L1266),"",IF(L1266&gt;G1266,"No","Yes"))</f>
        <v/>
      </c>
      <c r="O1266" s="119"/>
      <c r="P1266" s="119"/>
      <c r="Q1266" s="119"/>
      <c r="R1266" s="119"/>
      <c r="S1266" s="119"/>
      <c r="T1266" s="119"/>
      <c r="U1266" s="119"/>
      <c r="V1266" s="119"/>
      <c r="W1266" s="119"/>
      <c r="BB1266" s="2" t="e">
        <v>#N/A</v>
      </c>
    </row>
    <row r="1267" spans="1:54" ht="31.4" customHeight="1" x14ac:dyDescent="0.35">
      <c r="A1267" s="118"/>
      <c r="B1267" s="119"/>
      <c r="C1267" s="119"/>
      <c r="D1267" s="120"/>
      <c r="E1267" s="122" t="str">
        <f>IF($D1267="","",WORKDAY($D1267,1,$Z$33:$Z$41))</f>
        <v/>
      </c>
      <c r="F1267" s="122" t="str">
        <f>IF($D1267="","",WORKDAY($D1267,10,$Z$33:$Z$41))</f>
        <v/>
      </c>
      <c r="G1267" s="122" t="str">
        <f>IF($D1267="","",WORKDAY($D1267,20,$Z$33:$Z$41))</f>
        <v/>
      </c>
      <c r="H1267" s="120" t="str">
        <f t="shared" si="28"/>
        <v/>
      </c>
      <c r="I1267" s="120"/>
      <c r="J1267" s="119"/>
      <c r="K1267" s="120"/>
      <c r="L1267" s="122"/>
      <c r="M1267" s="122"/>
      <c r="N1267" s="124" t="str">
        <f>IF(ISBLANK(L1267),"",IF(L1267&gt;G1267,"No","Yes"))</f>
        <v/>
      </c>
      <c r="O1267" s="119"/>
      <c r="P1267" s="119"/>
      <c r="Q1267" s="119"/>
      <c r="R1267" s="119"/>
      <c r="S1267" s="119"/>
      <c r="T1267" s="119"/>
      <c r="U1267" s="119"/>
      <c r="V1267" s="119"/>
      <c r="W1267" s="119"/>
      <c r="BB1267" s="2" t="e">
        <v>#N/A</v>
      </c>
    </row>
    <row r="1268" spans="1:54" ht="31.4" customHeight="1" x14ac:dyDescent="0.35">
      <c r="A1268" s="118"/>
      <c r="B1268" s="119"/>
      <c r="C1268" s="119"/>
      <c r="D1268" s="120"/>
      <c r="E1268" s="122" t="str">
        <f>IF($D1268="","",WORKDAY($D1268,1,$Z$33:$Z$41))</f>
        <v/>
      </c>
      <c r="F1268" s="122" t="str">
        <f>IF($D1268="","",WORKDAY($D1268,10,$Z$33:$Z$41))</f>
        <v/>
      </c>
      <c r="G1268" s="122" t="str">
        <f>IF($D1268="","",WORKDAY($D1268,20,$Z$33:$Z$41))</f>
        <v/>
      </c>
      <c r="H1268" s="120" t="str">
        <f t="shared" si="28"/>
        <v/>
      </c>
      <c r="I1268" s="120"/>
      <c r="J1268" s="119"/>
      <c r="K1268" s="120"/>
      <c r="L1268" s="122"/>
      <c r="M1268" s="122"/>
      <c r="N1268" s="124" t="str">
        <f>IF(ISBLANK(L1268),"",IF(L1268&gt;G1268,"No","Yes"))</f>
        <v/>
      </c>
      <c r="O1268" s="119"/>
      <c r="P1268" s="119"/>
      <c r="Q1268" s="119"/>
      <c r="R1268" s="119"/>
      <c r="S1268" s="119"/>
      <c r="T1268" s="119"/>
      <c r="U1268" s="119"/>
      <c r="V1268" s="119"/>
      <c r="W1268" s="119"/>
      <c r="BB1268" s="2" t="e">
        <v>#N/A</v>
      </c>
    </row>
    <row r="1269" spans="1:54" ht="31.4" customHeight="1" x14ac:dyDescent="0.35">
      <c r="A1269" s="118"/>
      <c r="B1269" s="119"/>
      <c r="C1269" s="119"/>
      <c r="D1269" s="120"/>
      <c r="E1269" s="122" t="str">
        <f>IF($D1269="","",WORKDAY($D1269,1,$Z$33:$Z$41))</f>
        <v/>
      </c>
      <c r="F1269" s="122" t="str">
        <f>IF($D1269="","",WORKDAY($D1269,10,$Z$33:$Z$41))</f>
        <v/>
      </c>
      <c r="G1269" s="122" t="str">
        <f>IF($D1269="","",WORKDAY($D1269,20,$Z$33:$Z$41))</f>
        <v/>
      </c>
      <c r="H1269" s="120" t="str">
        <f t="shared" si="28"/>
        <v/>
      </c>
      <c r="I1269" s="120"/>
      <c r="J1269" s="119"/>
      <c r="K1269" s="120"/>
      <c r="L1269" s="122"/>
      <c r="M1269" s="122"/>
      <c r="N1269" s="124" t="str">
        <f>IF(ISBLANK(L1269),"",IF(L1269&gt;G1269,"No","Yes"))</f>
        <v/>
      </c>
      <c r="O1269" s="119"/>
      <c r="P1269" s="119"/>
      <c r="Q1269" s="119"/>
      <c r="R1269" s="119"/>
      <c r="S1269" s="119"/>
      <c r="T1269" s="119"/>
      <c r="U1269" s="119"/>
      <c r="V1269" s="119"/>
      <c r="W1269" s="119"/>
      <c r="BB1269" s="2" t="e">
        <v>#N/A</v>
      </c>
    </row>
    <row r="1270" spans="1:54" ht="31.4" customHeight="1" x14ac:dyDescent="0.35">
      <c r="A1270" s="118"/>
      <c r="B1270" s="119"/>
      <c r="C1270" s="119"/>
      <c r="D1270" s="120"/>
      <c r="E1270" s="122" t="str">
        <f>IF($D1270="","",WORKDAY($D1270,1,$Z$33:$Z$41))</f>
        <v/>
      </c>
      <c r="F1270" s="122" t="str">
        <f>IF($D1270="","",WORKDAY($D1270,10,$Z$33:$Z$41))</f>
        <v/>
      </c>
      <c r="G1270" s="122" t="str">
        <f>IF($D1270="","",WORKDAY($D1270,20,$Z$33:$Z$41))</f>
        <v/>
      </c>
      <c r="H1270" s="120" t="str">
        <f t="shared" si="28"/>
        <v/>
      </c>
      <c r="I1270" s="120"/>
      <c r="J1270" s="119"/>
      <c r="K1270" s="120"/>
      <c r="L1270" s="122"/>
      <c r="M1270" s="122"/>
      <c r="N1270" s="124" t="str">
        <f>IF(ISBLANK(L1270),"",IF(L1270&gt;G1270,"No","Yes"))</f>
        <v/>
      </c>
      <c r="O1270" s="119"/>
      <c r="P1270" s="119"/>
      <c r="Q1270" s="119"/>
      <c r="R1270" s="119"/>
      <c r="S1270" s="119"/>
      <c r="T1270" s="119"/>
      <c r="U1270" s="119"/>
      <c r="V1270" s="119"/>
      <c r="W1270" s="119"/>
      <c r="BB1270" s="2" t="e">
        <v>#N/A</v>
      </c>
    </row>
    <row r="1271" spans="1:54" ht="31.4" customHeight="1" x14ac:dyDescent="0.35">
      <c r="A1271" s="118"/>
      <c r="B1271" s="119"/>
      <c r="C1271" s="119"/>
      <c r="D1271" s="120"/>
      <c r="E1271" s="122" t="str">
        <f>IF($D1271="","",WORKDAY($D1271,1,$Z$33:$Z$41))</f>
        <v/>
      </c>
      <c r="F1271" s="122" t="str">
        <f>IF($D1271="","",WORKDAY($D1271,10,$Z$33:$Z$41))</f>
        <v/>
      </c>
      <c r="G1271" s="122" t="str">
        <f>IF($D1271="","",WORKDAY($D1271,20,$Z$33:$Z$41))</f>
        <v/>
      </c>
      <c r="H1271" s="120" t="str">
        <f t="shared" si="28"/>
        <v/>
      </c>
      <c r="I1271" s="120"/>
      <c r="J1271" s="119"/>
      <c r="K1271" s="120"/>
      <c r="L1271" s="122"/>
      <c r="M1271" s="122"/>
      <c r="N1271" s="124" t="str">
        <f>IF(ISBLANK(L1271),"",IF(L1271&gt;G1271,"No","Yes"))</f>
        <v/>
      </c>
      <c r="O1271" s="119"/>
      <c r="P1271" s="119"/>
      <c r="Q1271" s="119"/>
      <c r="R1271" s="119"/>
      <c r="S1271" s="119"/>
      <c r="T1271" s="119"/>
      <c r="U1271" s="119"/>
      <c r="V1271" s="119"/>
      <c r="W1271" s="119"/>
      <c r="BB1271" s="2" t="e">
        <v>#N/A</v>
      </c>
    </row>
    <row r="1272" spans="1:54" ht="31.4" customHeight="1" x14ac:dyDescent="0.35">
      <c r="A1272" s="118"/>
      <c r="B1272" s="119"/>
      <c r="C1272" s="119"/>
      <c r="D1272" s="120"/>
      <c r="E1272" s="122" t="str">
        <f>IF($D1272="","",WORKDAY($D1272,1,$Z$33:$Z$41))</f>
        <v/>
      </c>
      <c r="F1272" s="122" t="str">
        <f>IF($D1272="","",WORKDAY($D1272,10,$Z$33:$Z$41))</f>
        <v/>
      </c>
      <c r="G1272" s="122" t="str">
        <f>IF($D1272="","",WORKDAY($D1272,20,$Z$33:$Z$41))</f>
        <v/>
      </c>
      <c r="H1272" s="120" t="str">
        <f t="shared" si="28"/>
        <v/>
      </c>
      <c r="I1272" s="120"/>
      <c r="J1272" s="119"/>
      <c r="K1272" s="120"/>
      <c r="L1272" s="122"/>
      <c r="M1272" s="122"/>
      <c r="N1272" s="124" t="str">
        <f>IF(ISBLANK(L1272),"",IF(L1272&gt;G1272,"No","Yes"))</f>
        <v/>
      </c>
      <c r="O1272" s="119"/>
      <c r="P1272" s="119"/>
      <c r="Q1272" s="119"/>
      <c r="R1272" s="119"/>
      <c r="S1272" s="119"/>
      <c r="T1272" s="119"/>
      <c r="U1272" s="119"/>
      <c r="V1272" s="119"/>
      <c r="W1272" s="119"/>
      <c r="BB1272" s="2" t="e">
        <v>#N/A</v>
      </c>
    </row>
    <row r="1273" spans="1:54" ht="31.4" customHeight="1" x14ac:dyDescent="0.35">
      <c r="A1273" s="118"/>
      <c r="B1273" s="119"/>
      <c r="C1273" s="119"/>
      <c r="D1273" s="120"/>
      <c r="E1273" s="122" t="str">
        <f>IF($D1273="","",WORKDAY($D1273,1,$Z$33:$Z$41))</f>
        <v/>
      </c>
      <c r="F1273" s="122" t="str">
        <f>IF($D1273="","",WORKDAY($D1273,10,$Z$33:$Z$41))</f>
        <v/>
      </c>
      <c r="G1273" s="122" t="str">
        <f>IF($D1273="","",WORKDAY($D1273,20,$Z$33:$Z$41))</f>
        <v/>
      </c>
      <c r="H1273" s="120" t="str">
        <f t="shared" si="28"/>
        <v/>
      </c>
      <c r="I1273" s="120"/>
      <c r="J1273" s="119"/>
      <c r="K1273" s="120"/>
      <c r="L1273" s="122"/>
      <c r="M1273" s="122"/>
      <c r="N1273" s="124" t="str">
        <f>IF(ISBLANK(L1273),"",IF(L1273&gt;G1273,"No","Yes"))</f>
        <v/>
      </c>
      <c r="O1273" s="119"/>
      <c r="P1273" s="119"/>
      <c r="Q1273" s="119"/>
      <c r="R1273" s="119"/>
      <c r="S1273" s="119"/>
      <c r="T1273" s="119"/>
      <c r="U1273" s="119"/>
      <c r="V1273" s="119"/>
      <c r="W1273" s="119"/>
      <c r="BB1273" s="2" t="e">
        <v>#N/A</v>
      </c>
    </row>
    <row r="1274" spans="1:54" ht="31.4" customHeight="1" x14ac:dyDescent="0.35">
      <c r="A1274" s="118"/>
      <c r="B1274" s="119"/>
      <c r="C1274" s="119"/>
      <c r="D1274" s="120"/>
      <c r="E1274" s="122" t="str">
        <f>IF($D1274="","",WORKDAY($D1274,1,$Z$33:$Z$41))</f>
        <v/>
      </c>
      <c r="F1274" s="122" t="str">
        <f>IF($D1274="","",WORKDAY($D1274,10,$Z$33:$Z$41))</f>
        <v/>
      </c>
      <c r="G1274" s="122" t="str">
        <f>IF($D1274="","",WORKDAY($D1274,20,$Z$33:$Z$41))</f>
        <v/>
      </c>
      <c r="H1274" s="120" t="str">
        <f t="shared" si="28"/>
        <v/>
      </c>
      <c r="I1274" s="120"/>
      <c r="J1274" s="119"/>
      <c r="K1274" s="120"/>
      <c r="L1274" s="122"/>
      <c r="M1274" s="122"/>
      <c r="N1274" s="124" t="str">
        <f>IF(ISBLANK(L1274),"",IF(L1274&gt;G1274,"No","Yes"))</f>
        <v/>
      </c>
      <c r="O1274" s="119"/>
      <c r="P1274" s="119"/>
      <c r="Q1274" s="119"/>
      <c r="R1274" s="119"/>
      <c r="S1274" s="119"/>
      <c r="T1274" s="119"/>
      <c r="U1274" s="119"/>
      <c r="V1274" s="119"/>
      <c r="W1274" s="119"/>
      <c r="BB1274" s="2" t="e">
        <v>#N/A</v>
      </c>
    </row>
    <row r="1275" spans="1:54" ht="31.4" customHeight="1" x14ac:dyDescent="0.35">
      <c r="A1275" s="118"/>
      <c r="B1275" s="119"/>
      <c r="C1275" s="119"/>
      <c r="D1275" s="120"/>
      <c r="E1275" s="122" t="str">
        <f>IF($D1275="","",WORKDAY($D1275,1,$Z$33:$Z$41))</f>
        <v/>
      </c>
      <c r="F1275" s="122" t="str">
        <f>IF($D1275="","",WORKDAY($D1275,10,$Z$33:$Z$41))</f>
        <v/>
      </c>
      <c r="G1275" s="122" t="str">
        <f>IF($D1275="","",WORKDAY($D1275,20,$Z$33:$Z$41))</f>
        <v/>
      </c>
      <c r="H1275" s="120" t="str">
        <f t="shared" si="28"/>
        <v/>
      </c>
      <c r="I1275" s="120"/>
      <c r="J1275" s="119"/>
      <c r="K1275" s="120"/>
      <c r="L1275" s="122"/>
      <c r="M1275" s="122"/>
      <c r="N1275" s="124" t="str">
        <f>IF(ISBLANK(L1275),"",IF(L1275&gt;G1275,"No","Yes"))</f>
        <v/>
      </c>
      <c r="O1275" s="119"/>
      <c r="P1275" s="119"/>
      <c r="Q1275" s="119"/>
      <c r="R1275" s="119"/>
      <c r="S1275" s="119"/>
      <c r="T1275" s="119"/>
      <c r="U1275" s="119"/>
      <c r="V1275" s="119"/>
      <c r="W1275" s="119"/>
      <c r="BB1275" s="2" t="e">
        <v>#N/A</v>
      </c>
    </row>
    <row r="1276" spans="1:54" ht="31.4" customHeight="1" x14ac:dyDescent="0.35">
      <c r="A1276" s="118"/>
      <c r="B1276" s="119"/>
      <c r="C1276" s="119"/>
      <c r="D1276" s="120"/>
      <c r="E1276" s="122" t="str">
        <f>IF($D1276="","",WORKDAY($D1276,1,$Z$33:$Z$41))</f>
        <v/>
      </c>
      <c r="F1276" s="122" t="str">
        <f>IF($D1276="","",WORKDAY($D1276,10,$Z$33:$Z$41))</f>
        <v/>
      </c>
      <c r="G1276" s="122" t="str">
        <f>IF($D1276="","",WORKDAY($D1276,20,$Z$33:$Z$41))</f>
        <v/>
      </c>
      <c r="H1276" s="120" t="str">
        <f t="shared" si="28"/>
        <v/>
      </c>
      <c r="I1276" s="120"/>
      <c r="J1276" s="119"/>
      <c r="K1276" s="120"/>
      <c r="L1276" s="122"/>
      <c r="M1276" s="122"/>
      <c r="N1276" s="124" t="str">
        <f>IF(ISBLANK(L1276),"",IF(L1276&gt;G1276,"No","Yes"))</f>
        <v/>
      </c>
      <c r="O1276" s="119"/>
      <c r="P1276" s="119"/>
      <c r="Q1276" s="119"/>
      <c r="R1276" s="119"/>
      <c r="S1276" s="119"/>
      <c r="T1276" s="119"/>
      <c r="U1276" s="119"/>
      <c r="V1276" s="119"/>
      <c r="W1276" s="119"/>
      <c r="BB1276" s="2" t="e">
        <v>#N/A</v>
      </c>
    </row>
    <row r="1277" spans="1:54" ht="31.4" customHeight="1" x14ac:dyDescent="0.35">
      <c r="A1277" s="118"/>
      <c r="B1277" s="119"/>
      <c r="C1277" s="119"/>
      <c r="D1277" s="120"/>
      <c r="E1277" s="122" t="str">
        <f>IF($D1277="","",WORKDAY($D1277,1,$Z$33:$Z$41))</f>
        <v/>
      </c>
      <c r="F1277" s="122" t="str">
        <f>IF($D1277="","",WORKDAY($D1277,10,$Z$33:$Z$41))</f>
        <v/>
      </c>
      <c r="G1277" s="122" t="str">
        <f>IF($D1277="","",WORKDAY($D1277,20,$Z$33:$Z$41))</f>
        <v/>
      </c>
      <c r="H1277" s="120" t="str">
        <f t="shared" si="28"/>
        <v/>
      </c>
      <c r="I1277" s="120"/>
      <c r="J1277" s="119"/>
      <c r="K1277" s="120"/>
      <c r="L1277" s="122"/>
      <c r="M1277" s="122"/>
      <c r="N1277" s="124" t="str">
        <f>IF(ISBLANK(L1277),"",IF(L1277&gt;G1277,"No","Yes"))</f>
        <v/>
      </c>
      <c r="O1277" s="119"/>
      <c r="P1277" s="119"/>
      <c r="Q1277" s="119"/>
      <c r="R1277" s="119"/>
      <c r="S1277" s="119"/>
      <c r="T1277" s="119"/>
      <c r="U1277" s="119"/>
      <c r="V1277" s="119"/>
      <c r="W1277" s="119"/>
      <c r="BB1277" s="2" t="e">
        <v>#N/A</v>
      </c>
    </row>
    <row r="1278" spans="1:54" ht="31.4" customHeight="1" x14ac:dyDescent="0.35">
      <c r="A1278" s="118"/>
      <c r="B1278" s="119"/>
      <c r="C1278" s="119"/>
      <c r="D1278" s="120"/>
      <c r="E1278" s="122" t="str">
        <f>IF($D1278="","",WORKDAY($D1278,1,$Z$33:$Z$41))</f>
        <v/>
      </c>
      <c r="F1278" s="122" t="str">
        <f>IF($D1278="","",WORKDAY($D1278,10,$Z$33:$Z$41))</f>
        <v/>
      </c>
      <c r="G1278" s="122" t="str">
        <f>IF($D1278="","",WORKDAY($D1278,20,$Z$33:$Z$41))</f>
        <v/>
      </c>
      <c r="H1278" s="120" t="str">
        <f t="shared" si="28"/>
        <v/>
      </c>
      <c r="I1278" s="120"/>
      <c r="J1278" s="119"/>
      <c r="K1278" s="120"/>
      <c r="L1278" s="122"/>
      <c r="M1278" s="122"/>
      <c r="N1278" s="124" t="str">
        <f>IF(ISBLANK(L1278),"",IF(L1278&gt;G1278,"No","Yes"))</f>
        <v/>
      </c>
      <c r="O1278" s="119"/>
      <c r="P1278" s="119"/>
      <c r="Q1278" s="119"/>
      <c r="R1278" s="119"/>
      <c r="S1278" s="119"/>
      <c r="T1278" s="119"/>
      <c r="U1278" s="119"/>
      <c r="V1278" s="119"/>
      <c r="W1278" s="119"/>
      <c r="BB1278" s="2" t="e">
        <v>#N/A</v>
      </c>
    </row>
    <row r="1279" spans="1:54" ht="31.4" customHeight="1" x14ac:dyDescent="0.35">
      <c r="A1279" s="118"/>
      <c r="B1279" s="119"/>
      <c r="C1279" s="119"/>
      <c r="D1279" s="120"/>
      <c r="E1279" s="122"/>
      <c r="F1279" s="122"/>
      <c r="G1279" s="122"/>
      <c r="H1279" s="120" t="str">
        <f t="shared" si="28"/>
        <v/>
      </c>
      <c r="I1279" s="120"/>
      <c r="J1279" s="119"/>
      <c r="K1279" s="120"/>
      <c r="L1279" s="122"/>
      <c r="M1279" s="122"/>
      <c r="N1279" s="124" t="str">
        <f>IF(ISBLANK(L1279),"",IF(L1279&gt;G1279,"No","Yes"))</f>
        <v/>
      </c>
      <c r="O1279" s="119"/>
      <c r="P1279" s="119"/>
      <c r="Q1279" s="119"/>
      <c r="R1279" s="119"/>
      <c r="S1279" s="119"/>
      <c r="T1279" s="119"/>
      <c r="U1279" s="119"/>
      <c r="V1279" s="119"/>
      <c r="W1279" s="119"/>
      <c r="BB1279" s="2" t="e">
        <v>#N/A</v>
      </c>
    </row>
    <row r="1280" spans="1:54" ht="31.4" customHeight="1" x14ac:dyDescent="0.35">
      <c r="A1280" s="118"/>
      <c r="B1280" s="119"/>
      <c r="C1280" s="119"/>
      <c r="D1280" s="120"/>
      <c r="E1280" s="122" t="str">
        <f>IF($D1280="","",WORKDAY($D1280,1,$Z$33:$Z$41))</f>
        <v/>
      </c>
      <c r="F1280" s="122" t="str">
        <f>IF($D1280="","",WORKDAY($D1280,10,$Z$33:$Z$41))</f>
        <v/>
      </c>
      <c r="G1280" s="122" t="str">
        <f>IF($D1280="","",WORKDAY($D1280,20,$Z$33:$Z$41))</f>
        <v/>
      </c>
      <c r="H1280" s="120" t="str">
        <f t="shared" si="28"/>
        <v/>
      </c>
      <c r="I1280" s="120"/>
      <c r="J1280" s="119"/>
      <c r="K1280" s="120"/>
      <c r="L1280" s="122"/>
      <c r="M1280" s="122"/>
      <c r="N1280" s="124" t="str">
        <f>IF(ISBLANK(L1280),"",IF(L1280&gt;G1280,"No","Yes"))</f>
        <v/>
      </c>
      <c r="O1280" s="119"/>
      <c r="P1280" s="119"/>
      <c r="Q1280" s="119"/>
      <c r="R1280" s="119"/>
      <c r="S1280" s="119"/>
      <c r="T1280" s="119"/>
      <c r="U1280" s="119"/>
      <c r="V1280" s="119"/>
      <c r="W1280" s="119"/>
      <c r="BB1280" s="2" t="e">
        <v>#N/A</v>
      </c>
    </row>
    <row r="1281" spans="1:54" ht="31.4" customHeight="1" x14ac:dyDescent="0.35">
      <c r="A1281" s="118"/>
      <c r="B1281" s="119"/>
      <c r="C1281" s="119"/>
      <c r="D1281" s="120"/>
      <c r="E1281" s="122" t="str">
        <f>IF($D1281="","",WORKDAY($D1281,1,$Z$33:$Z$41))</f>
        <v/>
      </c>
      <c r="F1281" s="122" t="str">
        <f>IF($D1281="","",WORKDAY($D1281,10,$Z$33:$Z$41))</f>
        <v/>
      </c>
      <c r="G1281" s="122" t="str">
        <f>IF($D1281="","",WORKDAY($D1281,20,$Z$33:$Z$41))</f>
        <v/>
      </c>
      <c r="H1281" s="120" t="str">
        <f t="shared" si="28"/>
        <v/>
      </c>
      <c r="I1281" s="120"/>
      <c r="J1281" s="119"/>
      <c r="K1281" s="120"/>
      <c r="L1281" s="122"/>
      <c r="M1281" s="122"/>
      <c r="N1281" s="124" t="str">
        <f>IF(ISBLANK(L1281),"",IF(L1281&gt;G1281,"No","Yes"))</f>
        <v/>
      </c>
      <c r="O1281" s="119"/>
      <c r="P1281" s="119"/>
      <c r="Q1281" s="119"/>
      <c r="R1281" s="119"/>
      <c r="S1281" s="119"/>
      <c r="T1281" s="119"/>
      <c r="U1281" s="119"/>
      <c r="V1281" s="119"/>
      <c r="W1281" s="119"/>
      <c r="BB1281" s="2" t="e">
        <v>#N/A</v>
      </c>
    </row>
    <row r="1282" spans="1:54" ht="31.4" customHeight="1" x14ac:dyDescent="0.35">
      <c r="A1282" s="118"/>
      <c r="B1282" s="119"/>
      <c r="C1282" s="119"/>
      <c r="D1282" s="120"/>
      <c r="E1282" s="122" t="str">
        <f>IF($D1282="","",WORKDAY($D1282,1,$Z$33:$Z$41))</f>
        <v/>
      </c>
      <c r="F1282" s="122" t="str">
        <f>IF($D1282="","",WORKDAY($D1282,10,$Z$33:$Z$41))</f>
        <v/>
      </c>
      <c r="G1282" s="122" t="str">
        <f>IF($D1282="","",WORKDAY($D1282,20,$Z$33:$Z$41))</f>
        <v/>
      </c>
      <c r="H1282" s="120" t="str">
        <f t="shared" ref="H1282" si="29">IF(ISBLANK(D1282),"",TEXT(D1282,"mmm"))</f>
        <v/>
      </c>
      <c r="I1282" s="120"/>
      <c r="J1282" s="119"/>
      <c r="K1282" s="120"/>
      <c r="L1282" s="122"/>
      <c r="M1282" s="122"/>
      <c r="N1282" s="124" t="str">
        <f>IF(ISBLANK(L1282),"",IF(L1282&gt;G1282,"No","Yes"))</f>
        <v/>
      </c>
      <c r="O1282" s="119"/>
      <c r="P1282" s="119"/>
      <c r="Q1282" s="119"/>
      <c r="R1282" s="119"/>
      <c r="S1282" s="119"/>
      <c r="T1282" s="119"/>
      <c r="U1282" s="119"/>
      <c r="V1282" s="119"/>
      <c r="W1282" s="119"/>
      <c r="BB1282" s="2" t="e">
        <v>#N/A</v>
      </c>
    </row>
    <row r="1283" spans="1:54" ht="31.4" customHeight="1" x14ac:dyDescent="0.35">
      <c r="A1283" s="118"/>
      <c r="B1283" s="119"/>
      <c r="C1283" s="119"/>
      <c r="D1283" s="120"/>
      <c r="E1283" s="119"/>
      <c r="F1283" s="119"/>
      <c r="G1283" s="122"/>
      <c r="H1283" s="120"/>
      <c r="I1283" s="119"/>
      <c r="J1283" s="119"/>
      <c r="K1283" s="119"/>
      <c r="L1283" s="122"/>
      <c r="M1283" s="122"/>
      <c r="N1283" s="119"/>
      <c r="O1283" s="119"/>
      <c r="P1283" s="119"/>
      <c r="Q1283" s="119"/>
      <c r="R1283" s="119"/>
      <c r="S1283" s="119"/>
      <c r="T1283" s="119"/>
      <c r="U1283" s="119"/>
      <c r="V1283" s="119"/>
      <c r="W1283" s="119"/>
      <c r="BB1283" s="2" t="e">
        <v>#N/A</v>
      </c>
    </row>
    <row r="1284" spans="1:54" ht="31.4" customHeight="1" x14ac:dyDescent="0.35">
      <c r="A1284" s="118"/>
      <c r="B1284" s="119"/>
      <c r="C1284" s="119"/>
      <c r="D1284" s="120"/>
      <c r="E1284" s="119"/>
      <c r="F1284" s="119"/>
      <c r="G1284" s="122"/>
      <c r="H1284" s="120"/>
      <c r="I1284" s="119"/>
      <c r="J1284" s="119"/>
      <c r="K1284" s="119"/>
      <c r="L1284" s="122"/>
      <c r="M1284" s="122"/>
      <c r="N1284" s="119"/>
      <c r="O1284" s="119"/>
      <c r="P1284" s="119"/>
      <c r="Q1284" s="119"/>
      <c r="R1284" s="119"/>
      <c r="S1284" s="119"/>
      <c r="T1284" s="119"/>
      <c r="U1284" s="119"/>
      <c r="V1284" s="119"/>
      <c r="W1284" s="119"/>
      <c r="BB1284" s="2" t="e">
        <v>#N/A</v>
      </c>
    </row>
    <row r="1285" spans="1:54" ht="31.4" customHeight="1" x14ac:dyDescent="0.35">
      <c r="A1285" s="118"/>
      <c r="B1285" s="119"/>
      <c r="C1285" s="119"/>
      <c r="D1285" s="120"/>
      <c r="E1285" s="119"/>
      <c r="F1285" s="119"/>
      <c r="G1285" s="122"/>
      <c r="H1285" s="120"/>
      <c r="I1285" s="119"/>
      <c r="J1285" s="119"/>
      <c r="K1285" s="119"/>
      <c r="L1285" s="122"/>
      <c r="M1285" s="122"/>
      <c r="N1285" s="119"/>
      <c r="O1285" s="119"/>
      <c r="P1285" s="119"/>
      <c r="Q1285" s="119"/>
      <c r="R1285" s="119"/>
      <c r="S1285" s="119"/>
      <c r="T1285" s="119"/>
      <c r="U1285" s="119"/>
      <c r="V1285" s="119"/>
      <c r="W1285" s="119"/>
      <c r="BB1285" s="2" t="e">
        <v>#N/A</v>
      </c>
    </row>
    <row r="1286" spans="1:54" ht="31.4" customHeight="1" x14ac:dyDescent="0.35">
      <c r="A1286" s="118"/>
      <c r="B1286" s="119"/>
      <c r="C1286" s="119"/>
      <c r="D1286" s="120"/>
      <c r="E1286" s="119"/>
      <c r="F1286" s="119"/>
      <c r="G1286" s="122"/>
      <c r="H1286" s="120"/>
      <c r="I1286" s="119"/>
      <c r="J1286" s="119"/>
      <c r="K1286" s="119"/>
      <c r="L1286" s="122"/>
      <c r="M1286" s="122"/>
      <c r="N1286" s="119"/>
      <c r="O1286" s="119"/>
      <c r="P1286" s="119"/>
      <c r="Q1286" s="119"/>
      <c r="R1286" s="119"/>
      <c r="S1286" s="119"/>
      <c r="T1286" s="119"/>
      <c r="U1286" s="119"/>
      <c r="V1286" s="119"/>
      <c r="W1286" s="119"/>
      <c r="BB1286" s="2" t="e">
        <v>#N/A</v>
      </c>
    </row>
    <row r="1287" spans="1:54" ht="31.4" customHeight="1" x14ac:dyDescent="0.35">
      <c r="A1287" s="118"/>
      <c r="B1287" s="119"/>
      <c r="C1287" s="119"/>
      <c r="D1287" s="120"/>
      <c r="E1287" s="119"/>
      <c r="F1287" s="119"/>
      <c r="G1287" s="122"/>
      <c r="H1287" s="120"/>
      <c r="I1287" s="119"/>
      <c r="J1287" s="119"/>
      <c r="K1287" s="119"/>
      <c r="L1287" s="122"/>
      <c r="M1287" s="122"/>
      <c r="N1287" s="119"/>
      <c r="O1287" s="119"/>
      <c r="P1287" s="119"/>
      <c r="Q1287" s="119"/>
      <c r="R1287" s="119"/>
      <c r="S1287" s="119"/>
      <c r="T1287" s="119"/>
      <c r="U1287" s="119"/>
      <c r="V1287" s="119"/>
      <c r="W1287" s="119"/>
      <c r="BB1287" s="2" t="e">
        <v>#N/A</v>
      </c>
    </row>
    <row r="1288" spans="1:54" ht="31.4" customHeight="1" x14ac:dyDescent="0.35">
      <c r="A1288" s="118"/>
      <c r="B1288" s="119"/>
      <c r="C1288" s="119"/>
      <c r="D1288" s="120"/>
      <c r="E1288" s="119"/>
      <c r="F1288" s="119"/>
      <c r="G1288" s="122"/>
      <c r="H1288" s="120"/>
      <c r="I1288" s="119"/>
      <c r="J1288" s="119"/>
      <c r="K1288" s="119"/>
      <c r="L1288" s="122"/>
      <c r="M1288" s="122"/>
      <c r="N1288" s="119"/>
      <c r="O1288" s="119"/>
      <c r="P1288" s="119"/>
      <c r="Q1288" s="119"/>
      <c r="R1288" s="119"/>
      <c r="S1288" s="119"/>
      <c r="T1288" s="119"/>
      <c r="U1288" s="119"/>
      <c r="V1288" s="119"/>
      <c r="W1288" s="119"/>
      <c r="BB1288" s="2" t="e">
        <v>#N/A</v>
      </c>
    </row>
    <row r="1289" spans="1:54" ht="31.4" customHeight="1" x14ac:dyDescent="0.35">
      <c r="A1289" s="118"/>
      <c r="B1289" s="119"/>
      <c r="C1289" s="119"/>
      <c r="D1289" s="120"/>
      <c r="E1289" s="119"/>
      <c r="F1289" s="119"/>
      <c r="G1289" s="122"/>
      <c r="H1289" s="120"/>
      <c r="I1289" s="119"/>
      <c r="J1289" s="119"/>
      <c r="K1289" s="119"/>
      <c r="L1289" s="122"/>
      <c r="M1289" s="122"/>
      <c r="N1289" s="119"/>
      <c r="O1289" s="119"/>
      <c r="P1289" s="119"/>
      <c r="Q1289" s="119"/>
      <c r="R1289" s="119"/>
      <c r="S1289" s="119"/>
      <c r="T1289" s="119"/>
      <c r="U1289" s="119"/>
      <c r="V1289" s="119"/>
      <c r="W1289" s="119"/>
      <c r="BB1289" s="2" t="e">
        <v>#N/A</v>
      </c>
    </row>
    <row r="1290" spans="1:54" ht="31.4" customHeight="1" x14ac:dyDescent="0.35">
      <c r="A1290" s="118"/>
      <c r="B1290" s="119"/>
      <c r="C1290" s="119"/>
      <c r="D1290" s="120"/>
      <c r="E1290" s="119"/>
      <c r="F1290" s="119"/>
      <c r="G1290" s="122"/>
      <c r="H1290" s="120"/>
      <c r="I1290" s="119"/>
      <c r="J1290" s="119"/>
      <c r="K1290" s="119"/>
      <c r="L1290" s="122"/>
      <c r="M1290" s="122"/>
      <c r="N1290" s="119"/>
      <c r="O1290" s="119"/>
      <c r="P1290" s="119"/>
      <c r="Q1290" s="119"/>
      <c r="R1290" s="119"/>
      <c r="S1290" s="119"/>
      <c r="T1290" s="119"/>
      <c r="U1290" s="119"/>
      <c r="V1290" s="119"/>
      <c r="W1290" s="119"/>
      <c r="BB1290" s="2" t="e">
        <v>#N/A</v>
      </c>
    </row>
    <row r="1291" spans="1:54" ht="31.4" customHeight="1" x14ac:dyDescent="0.35">
      <c r="A1291" s="118"/>
      <c r="B1291" s="119"/>
      <c r="C1291" s="119"/>
      <c r="D1291" s="120"/>
      <c r="E1291" s="119"/>
      <c r="F1291" s="119"/>
      <c r="G1291" s="122"/>
      <c r="H1291" s="120"/>
      <c r="I1291" s="119"/>
      <c r="J1291" s="119"/>
      <c r="K1291" s="119"/>
      <c r="L1291" s="122"/>
      <c r="M1291" s="122"/>
      <c r="N1291" s="119"/>
      <c r="O1291" s="119"/>
      <c r="P1291" s="119"/>
      <c r="Q1291" s="119"/>
      <c r="R1291" s="119"/>
      <c r="S1291" s="119"/>
      <c r="T1291" s="119"/>
      <c r="U1291" s="119"/>
      <c r="V1291" s="119"/>
      <c r="W1291" s="119"/>
      <c r="BB1291" s="2" t="e">
        <v>#N/A</v>
      </c>
    </row>
    <row r="1292" spans="1:54" ht="31.4" customHeight="1" x14ac:dyDescent="0.35">
      <c r="A1292" s="118"/>
      <c r="B1292" s="119"/>
      <c r="C1292" s="119"/>
      <c r="D1292" s="120"/>
      <c r="E1292" s="119"/>
      <c r="F1292" s="119"/>
      <c r="G1292" s="122"/>
      <c r="H1292" s="120"/>
      <c r="I1292" s="119"/>
      <c r="J1292" s="119"/>
      <c r="K1292" s="119"/>
      <c r="L1292" s="122"/>
      <c r="M1292" s="122"/>
      <c r="N1292" s="119"/>
      <c r="O1292" s="119"/>
      <c r="P1292" s="119"/>
      <c r="Q1292" s="119"/>
      <c r="R1292" s="119"/>
      <c r="S1292" s="119"/>
      <c r="T1292" s="119"/>
      <c r="U1292" s="119"/>
      <c r="V1292" s="119"/>
      <c r="W1292" s="119"/>
      <c r="BB1292" s="2" t="e">
        <v>#N/A</v>
      </c>
    </row>
    <row r="1293" spans="1:54" ht="31.4" customHeight="1" x14ac:dyDescent="0.35">
      <c r="A1293" s="118"/>
      <c r="B1293" s="119"/>
      <c r="C1293" s="119"/>
      <c r="D1293" s="120"/>
      <c r="E1293" s="119"/>
      <c r="F1293" s="119"/>
      <c r="G1293" s="122"/>
      <c r="H1293" s="120"/>
      <c r="I1293" s="119"/>
      <c r="J1293" s="119"/>
      <c r="K1293" s="119"/>
      <c r="L1293" s="122"/>
      <c r="M1293" s="122"/>
      <c r="N1293" s="119"/>
      <c r="O1293" s="119"/>
      <c r="P1293" s="119"/>
      <c r="Q1293" s="119"/>
      <c r="R1293" s="119"/>
      <c r="S1293" s="119"/>
      <c r="T1293" s="119"/>
      <c r="U1293" s="119"/>
      <c r="V1293" s="119"/>
      <c r="W1293" s="119"/>
      <c r="BB1293" s="2" t="e">
        <v>#N/A</v>
      </c>
    </row>
    <row r="1294" spans="1:54" ht="31.4" customHeight="1" x14ac:dyDescent="0.35">
      <c r="A1294" s="118"/>
      <c r="B1294" s="119"/>
      <c r="C1294" s="119"/>
      <c r="D1294" s="120"/>
      <c r="E1294" s="119"/>
      <c r="F1294" s="119"/>
      <c r="G1294" s="122"/>
      <c r="H1294" s="120"/>
      <c r="I1294" s="119"/>
      <c r="J1294" s="119"/>
      <c r="K1294" s="119"/>
      <c r="L1294" s="122"/>
      <c r="M1294" s="122"/>
      <c r="N1294" s="119"/>
      <c r="O1294" s="119"/>
      <c r="P1294" s="119"/>
      <c r="Q1294" s="119"/>
      <c r="R1294" s="119"/>
      <c r="S1294" s="119"/>
      <c r="T1294" s="119"/>
      <c r="U1294" s="119"/>
      <c r="V1294" s="119"/>
      <c r="W1294" s="119"/>
      <c r="BB1294" s="2" t="e">
        <v>#N/A</v>
      </c>
    </row>
    <row r="1295" spans="1:54" ht="31.4" customHeight="1" x14ac:dyDescent="0.35">
      <c r="A1295" s="118"/>
      <c r="B1295" s="119"/>
      <c r="C1295" s="119"/>
      <c r="D1295" s="120"/>
      <c r="E1295" s="119"/>
      <c r="F1295" s="119"/>
      <c r="G1295" s="122"/>
      <c r="H1295" s="120"/>
      <c r="I1295" s="119"/>
      <c r="J1295" s="119"/>
      <c r="K1295" s="119"/>
      <c r="L1295" s="122"/>
      <c r="M1295" s="122"/>
      <c r="N1295" s="119"/>
      <c r="O1295" s="119"/>
      <c r="P1295" s="119"/>
      <c r="Q1295" s="119"/>
      <c r="R1295" s="119"/>
      <c r="S1295" s="119"/>
      <c r="T1295" s="119"/>
      <c r="U1295" s="119"/>
      <c r="V1295" s="119"/>
      <c r="W1295" s="119"/>
      <c r="BB1295" s="2" t="e">
        <v>#N/A</v>
      </c>
    </row>
    <row r="1296" spans="1:54" ht="31.4" customHeight="1" x14ac:dyDescent="0.35">
      <c r="A1296" s="118"/>
      <c r="B1296" s="119"/>
      <c r="C1296" s="119"/>
      <c r="D1296" s="120"/>
      <c r="E1296" s="119"/>
      <c r="F1296" s="119"/>
      <c r="G1296" s="122"/>
      <c r="H1296" s="120"/>
      <c r="I1296" s="119"/>
      <c r="J1296" s="119"/>
      <c r="K1296" s="119"/>
      <c r="L1296" s="122"/>
      <c r="M1296" s="122"/>
      <c r="N1296" s="119"/>
      <c r="O1296" s="119"/>
      <c r="P1296" s="119"/>
      <c r="Q1296" s="119"/>
      <c r="R1296" s="119"/>
      <c r="S1296" s="119"/>
      <c r="T1296" s="119"/>
      <c r="U1296" s="119"/>
      <c r="V1296" s="119"/>
      <c r="W1296" s="119"/>
      <c r="BB1296" s="2" t="e">
        <v>#N/A</v>
      </c>
    </row>
    <row r="1297" spans="54:54" ht="31.4" customHeight="1" x14ac:dyDescent="0.35">
      <c r="BB1297" s="2" t="e">
        <v>#N/A</v>
      </c>
    </row>
    <row r="1298" spans="54:54" ht="31.4" customHeight="1" x14ac:dyDescent="0.35">
      <c r="BB1298" s="2" t="e">
        <v>#N/A</v>
      </c>
    </row>
    <row r="1299" spans="54:54" ht="31.4" customHeight="1" x14ac:dyDescent="0.35">
      <c r="BB1299" s="2" t="e">
        <v>#N/A</v>
      </c>
    </row>
    <row r="1300" spans="54:54" ht="31.4" customHeight="1" x14ac:dyDescent="0.35">
      <c r="BB1300" s="2" t="e">
        <v>#N/A</v>
      </c>
    </row>
    <row r="1301" spans="54:54" ht="31.4" customHeight="1" x14ac:dyDescent="0.35">
      <c r="BB1301" s="2" t="e">
        <v>#N/A</v>
      </c>
    </row>
    <row r="1302" spans="54:54" ht="31.4" customHeight="1" x14ac:dyDescent="0.35">
      <c r="BB1302" s="2" t="e">
        <v>#N/A</v>
      </c>
    </row>
    <row r="1303" spans="54:54" ht="31.4" customHeight="1" x14ac:dyDescent="0.35">
      <c r="BB1303" s="2" t="e">
        <v>#N/A</v>
      </c>
    </row>
    <row r="1304" spans="54:54" ht="31.4" customHeight="1" x14ac:dyDescent="0.35">
      <c r="BB1304" s="2" t="e">
        <v>#N/A</v>
      </c>
    </row>
    <row r="1305" spans="54:54" ht="31.4" customHeight="1" x14ac:dyDescent="0.35">
      <c r="BB1305" s="2" t="e">
        <v>#N/A</v>
      </c>
    </row>
    <row r="1306" spans="54:54" ht="31.4" customHeight="1" x14ac:dyDescent="0.35">
      <c r="BB1306" s="2" t="e">
        <v>#N/A</v>
      </c>
    </row>
    <row r="1307" spans="54:54" ht="31.4" customHeight="1" x14ac:dyDescent="0.35">
      <c r="BB1307" s="2" t="e">
        <v>#N/A</v>
      </c>
    </row>
    <row r="1308" spans="54:54" ht="31.4" customHeight="1" x14ac:dyDescent="0.35">
      <c r="BB1308" s="2" t="e">
        <v>#N/A</v>
      </c>
    </row>
    <row r="1309" spans="54:54" ht="31.4" customHeight="1" x14ac:dyDescent="0.35">
      <c r="BB1309" s="2" t="e">
        <v>#N/A</v>
      </c>
    </row>
    <row r="1310" spans="54:54" ht="31.4" customHeight="1" x14ac:dyDescent="0.35">
      <c r="BB1310" s="2" t="e">
        <v>#N/A</v>
      </c>
    </row>
    <row r="1311" spans="54:54" ht="31.4" customHeight="1" x14ac:dyDescent="0.35">
      <c r="BB1311" s="2" t="e">
        <v>#N/A</v>
      </c>
    </row>
    <row r="1312" spans="54:54" ht="31.4" customHeight="1" x14ac:dyDescent="0.35">
      <c r="BB1312" s="2" t="e">
        <v>#N/A</v>
      </c>
    </row>
    <row r="1313" spans="54:54" ht="31.4" customHeight="1" x14ac:dyDescent="0.35">
      <c r="BB1313" s="2" t="e">
        <v>#N/A</v>
      </c>
    </row>
    <row r="1314" spans="54:54" ht="31.4" customHeight="1" x14ac:dyDescent="0.35">
      <c r="BB1314" s="2" t="e">
        <v>#N/A</v>
      </c>
    </row>
    <row r="1315" spans="54:54" ht="31.4" customHeight="1" x14ac:dyDescent="0.35">
      <c r="BB1315" s="2" t="e">
        <v>#N/A</v>
      </c>
    </row>
    <row r="1316" spans="54:54" ht="31.4" customHeight="1" x14ac:dyDescent="0.35">
      <c r="BB1316" s="2" t="e">
        <v>#N/A</v>
      </c>
    </row>
    <row r="1317" spans="54:54" ht="31.4" customHeight="1" x14ac:dyDescent="0.35">
      <c r="BB1317" s="2" t="e">
        <v>#N/A</v>
      </c>
    </row>
    <row r="1318" spans="54:54" ht="31.4" customHeight="1" x14ac:dyDescent="0.35">
      <c r="BB1318" s="2" t="e">
        <v>#N/A</v>
      </c>
    </row>
    <row r="1319" spans="54:54" ht="31.4" customHeight="1" x14ac:dyDescent="0.35">
      <c r="BB1319" s="2" t="e">
        <v>#N/A</v>
      </c>
    </row>
    <row r="1320" spans="54:54" ht="31.4" customHeight="1" x14ac:dyDescent="0.35">
      <c r="BB1320" s="2" t="e">
        <v>#N/A</v>
      </c>
    </row>
    <row r="1321" spans="54:54" ht="31.4" customHeight="1" x14ac:dyDescent="0.35">
      <c r="BB1321" s="2" t="e">
        <v>#N/A</v>
      </c>
    </row>
    <row r="1322" spans="54:54" ht="31.4" customHeight="1" x14ac:dyDescent="0.35">
      <c r="BB1322" s="2" t="e">
        <v>#N/A</v>
      </c>
    </row>
    <row r="1323" spans="54:54" ht="31.4" customHeight="1" x14ac:dyDescent="0.35">
      <c r="BB1323" s="2" t="e">
        <v>#N/A</v>
      </c>
    </row>
    <row r="1324" spans="54:54" ht="31.4" customHeight="1" x14ac:dyDescent="0.35">
      <c r="BB1324" s="2" t="e">
        <v>#N/A</v>
      </c>
    </row>
    <row r="1325" spans="54:54" ht="31.4" customHeight="1" x14ac:dyDescent="0.35">
      <c r="BB1325" s="2" t="e">
        <v>#N/A</v>
      </c>
    </row>
    <row r="1326" spans="54:54" ht="31.4" customHeight="1" x14ac:dyDescent="0.35">
      <c r="BB1326" s="2" t="e">
        <v>#N/A</v>
      </c>
    </row>
    <row r="1327" spans="54:54" ht="31.4" customHeight="1" x14ac:dyDescent="0.35">
      <c r="BB1327" s="2" t="e">
        <v>#N/A</v>
      </c>
    </row>
    <row r="1328" spans="54:54" ht="31.4" customHeight="1" x14ac:dyDescent="0.35">
      <c r="BB1328" s="2" t="e">
        <v>#N/A</v>
      </c>
    </row>
    <row r="1329" spans="54:54" ht="31.4" customHeight="1" x14ac:dyDescent="0.35">
      <c r="BB1329" s="2" t="e">
        <v>#N/A</v>
      </c>
    </row>
    <row r="1330" spans="54:54" ht="31.4" customHeight="1" x14ac:dyDescent="0.35">
      <c r="BB1330" s="2" t="e">
        <v>#N/A</v>
      </c>
    </row>
    <row r="1331" spans="54:54" ht="31.4" customHeight="1" x14ac:dyDescent="0.35">
      <c r="BB1331" s="2" t="e">
        <v>#N/A</v>
      </c>
    </row>
    <row r="1332" spans="54:54" ht="31.4" customHeight="1" x14ac:dyDescent="0.35">
      <c r="BB1332" s="2" t="e">
        <v>#N/A</v>
      </c>
    </row>
    <row r="1333" spans="54:54" ht="31.4" customHeight="1" x14ac:dyDescent="0.35">
      <c r="BB1333" s="2" t="e">
        <v>#N/A</v>
      </c>
    </row>
    <row r="1334" spans="54:54" ht="31.4" customHeight="1" x14ac:dyDescent="0.35">
      <c r="BB1334" s="2" t="e">
        <v>#N/A</v>
      </c>
    </row>
    <row r="1335" spans="54:54" ht="31.4" customHeight="1" x14ac:dyDescent="0.35">
      <c r="BB1335" s="2" t="e">
        <v>#N/A</v>
      </c>
    </row>
    <row r="1336" spans="54:54" ht="31.4" customHeight="1" x14ac:dyDescent="0.35">
      <c r="BB1336" s="2" t="e">
        <v>#N/A</v>
      </c>
    </row>
    <row r="1337" spans="54:54" ht="31.4" customHeight="1" x14ac:dyDescent="0.35">
      <c r="BB1337" s="2" t="e">
        <v>#N/A</v>
      </c>
    </row>
    <row r="1338" spans="54:54" ht="31.4" customHeight="1" x14ac:dyDescent="0.35">
      <c r="BB1338" s="2" t="e">
        <v>#N/A</v>
      </c>
    </row>
    <row r="1339" spans="54:54" ht="31.4" customHeight="1" x14ac:dyDescent="0.35">
      <c r="BB1339" s="2" t="e">
        <v>#N/A</v>
      </c>
    </row>
    <row r="1340" spans="54:54" ht="31.4" customHeight="1" x14ac:dyDescent="0.35">
      <c r="BB1340" s="2" t="e">
        <v>#N/A</v>
      </c>
    </row>
    <row r="1341" spans="54:54" ht="31.4" customHeight="1" x14ac:dyDescent="0.35">
      <c r="BB1341" s="2" t="e">
        <v>#N/A</v>
      </c>
    </row>
    <row r="1342" spans="54:54" ht="31.4" customHeight="1" x14ac:dyDescent="0.35">
      <c r="BB1342" s="2" t="e">
        <v>#N/A</v>
      </c>
    </row>
    <row r="1343" spans="54:54" ht="31.4" customHeight="1" x14ac:dyDescent="0.35">
      <c r="BB1343" s="2" t="e">
        <v>#N/A</v>
      </c>
    </row>
    <row r="1344" spans="54:54" ht="31.4" customHeight="1" x14ac:dyDescent="0.35">
      <c r="BB1344" s="2" t="e">
        <v>#N/A</v>
      </c>
    </row>
    <row r="1345" spans="54:54" ht="31.4" customHeight="1" x14ac:dyDescent="0.35">
      <c r="BB1345" s="2" t="e">
        <v>#N/A</v>
      </c>
    </row>
    <row r="1346" spans="54:54" ht="31.4" customHeight="1" x14ac:dyDescent="0.35">
      <c r="BB1346" s="2" t="e">
        <v>#N/A</v>
      </c>
    </row>
    <row r="1347" spans="54:54" ht="31.4" customHeight="1" x14ac:dyDescent="0.35">
      <c r="BB1347" s="2" t="e">
        <v>#N/A</v>
      </c>
    </row>
    <row r="1348" spans="54:54" ht="31.4" customHeight="1" x14ac:dyDescent="0.35">
      <c r="BB1348" s="2" t="e">
        <v>#N/A</v>
      </c>
    </row>
    <row r="1349" spans="54:54" ht="31.4" customHeight="1" x14ac:dyDescent="0.35">
      <c r="BB1349" s="2" t="e">
        <v>#N/A</v>
      </c>
    </row>
    <row r="1350" spans="54:54" ht="31.4" customHeight="1" x14ac:dyDescent="0.35">
      <c r="BB1350" s="2" t="e">
        <v>#N/A</v>
      </c>
    </row>
    <row r="1351" spans="54:54" ht="31.4" customHeight="1" x14ac:dyDescent="0.35">
      <c r="BB1351" s="2" t="e">
        <v>#N/A</v>
      </c>
    </row>
    <row r="1352" spans="54:54" ht="31.4" customHeight="1" x14ac:dyDescent="0.35">
      <c r="BB1352" s="2" t="e">
        <v>#N/A</v>
      </c>
    </row>
    <row r="1353" spans="54:54" ht="31.4" customHeight="1" x14ac:dyDescent="0.35">
      <c r="BB1353" s="2" t="e">
        <v>#N/A</v>
      </c>
    </row>
    <row r="1354" spans="54:54" ht="31.4" customHeight="1" x14ac:dyDescent="0.35">
      <c r="BB1354" s="2" t="e">
        <v>#N/A</v>
      </c>
    </row>
    <row r="1355" spans="54:54" ht="31.4" customHeight="1" x14ac:dyDescent="0.35">
      <c r="BB1355" s="2" t="e">
        <v>#N/A</v>
      </c>
    </row>
    <row r="1356" spans="54:54" ht="31.4" customHeight="1" x14ac:dyDescent="0.35">
      <c r="BB1356" s="2" t="e">
        <v>#N/A</v>
      </c>
    </row>
    <row r="1357" spans="54:54" ht="31.4" customHeight="1" x14ac:dyDescent="0.35">
      <c r="BB1357" s="2" t="e">
        <v>#N/A</v>
      </c>
    </row>
    <row r="1358" spans="54:54" ht="31.4" customHeight="1" x14ac:dyDescent="0.35">
      <c r="BB1358" s="2" t="e">
        <v>#N/A</v>
      </c>
    </row>
    <row r="1359" spans="54:54" ht="31.4" customHeight="1" x14ac:dyDescent="0.35">
      <c r="BB1359" s="2" t="e">
        <v>#N/A</v>
      </c>
    </row>
    <row r="1360" spans="54:54" ht="31.4" customHeight="1" x14ac:dyDescent="0.35">
      <c r="BB1360" s="2" t="e">
        <v>#N/A</v>
      </c>
    </row>
    <row r="1361" spans="54:54" ht="31.4" customHeight="1" x14ac:dyDescent="0.35">
      <c r="BB1361" s="2" t="e">
        <v>#N/A</v>
      </c>
    </row>
    <row r="1362" spans="54:54" ht="31.4" customHeight="1" x14ac:dyDescent="0.35">
      <c r="BB1362" s="2" t="e">
        <v>#N/A</v>
      </c>
    </row>
    <row r="1363" spans="54:54" ht="31.4" customHeight="1" x14ac:dyDescent="0.35">
      <c r="BB1363" s="2" t="e">
        <v>#N/A</v>
      </c>
    </row>
    <row r="1364" spans="54:54" ht="31.4" customHeight="1" x14ac:dyDescent="0.35">
      <c r="BB1364" s="2" t="e">
        <v>#N/A</v>
      </c>
    </row>
    <row r="1365" spans="54:54" ht="31.4" customHeight="1" x14ac:dyDescent="0.35">
      <c r="BB1365" s="2" t="e">
        <v>#N/A</v>
      </c>
    </row>
    <row r="1366" spans="54:54" ht="31.4" customHeight="1" x14ac:dyDescent="0.35">
      <c r="BB1366" s="2" t="e">
        <v>#N/A</v>
      </c>
    </row>
    <row r="1367" spans="54:54" ht="31.4" customHeight="1" x14ac:dyDescent="0.35">
      <c r="BB1367" s="2" t="e">
        <v>#N/A</v>
      </c>
    </row>
    <row r="1368" spans="54:54" ht="31.4" customHeight="1" x14ac:dyDescent="0.35">
      <c r="BB1368" s="2" t="e">
        <v>#N/A</v>
      </c>
    </row>
    <row r="1369" spans="54:54" ht="31.4" customHeight="1" x14ac:dyDescent="0.35">
      <c r="BB1369" s="2" t="e">
        <v>#N/A</v>
      </c>
    </row>
    <row r="1370" spans="54:54" ht="31.4" customHeight="1" x14ac:dyDescent="0.35">
      <c r="BB1370" s="2" t="e">
        <v>#N/A</v>
      </c>
    </row>
    <row r="1371" spans="54:54" ht="31.4" customHeight="1" x14ac:dyDescent="0.35">
      <c r="BB1371" s="2" t="e">
        <v>#N/A</v>
      </c>
    </row>
    <row r="1372" spans="54:54" ht="31.4" customHeight="1" x14ac:dyDescent="0.35">
      <c r="BB1372" s="2" t="e">
        <v>#N/A</v>
      </c>
    </row>
    <row r="1373" spans="54:54" ht="31.4" customHeight="1" x14ac:dyDescent="0.35">
      <c r="BB1373" s="2" t="e">
        <v>#N/A</v>
      </c>
    </row>
    <row r="1374" spans="54:54" ht="31.4" customHeight="1" x14ac:dyDescent="0.35">
      <c r="BB1374" s="2" t="e">
        <v>#N/A</v>
      </c>
    </row>
    <row r="1375" spans="54:54" ht="31.4" customHeight="1" x14ac:dyDescent="0.35">
      <c r="BB1375" s="2" t="e">
        <v>#N/A</v>
      </c>
    </row>
    <row r="1376" spans="54:54" ht="31.4" customHeight="1" x14ac:dyDescent="0.35">
      <c r="BB1376" s="2" t="e">
        <v>#N/A</v>
      </c>
    </row>
    <row r="1377" spans="54:54" ht="31.4" customHeight="1" x14ac:dyDescent="0.35">
      <c r="BB1377" s="2" t="e">
        <v>#N/A</v>
      </c>
    </row>
    <row r="1378" spans="54:54" ht="31.4" customHeight="1" x14ac:dyDescent="0.35">
      <c r="BB1378" s="2" t="e">
        <v>#N/A</v>
      </c>
    </row>
    <row r="1379" spans="54:54" ht="31.4" customHeight="1" x14ac:dyDescent="0.35">
      <c r="BB1379" s="2" t="e">
        <v>#N/A</v>
      </c>
    </row>
    <row r="1380" spans="54:54" ht="31.4" customHeight="1" x14ac:dyDescent="0.35">
      <c r="BB1380" s="2" t="e">
        <v>#N/A</v>
      </c>
    </row>
    <row r="1381" spans="54:54" ht="31.4" customHeight="1" x14ac:dyDescent="0.35">
      <c r="BB1381" s="2" t="e">
        <v>#N/A</v>
      </c>
    </row>
    <row r="1382" spans="54:54" ht="31.4" customHeight="1" x14ac:dyDescent="0.35">
      <c r="BB1382" s="2" t="e">
        <v>#N/A</v>
      </c>
    </row>
    <row r="1383" spans="54:54" ht="31.4" customHeight="1" x14ac:dyDescent="0.35">
      <c r="BB1383" s="2" t="e">
        <v>#N/A</v>
      </c>
    </row>
    <row r="1384" spans="54:54" ht="31.4" customHeight="1" x14ac:dyDescent="0.35">
      <c r="BB1384" s="2" t="e">
        <v>#N/A</v>
      </c>
    </row>
    <row r="1385" spans="54:54" ht="31.4" customHeight="1" x14ac:dyDescent="0.35">
      <c r="BB1385" s="2" t="e">
        <v>#N/A</v>
      </c>
    </row>
    <row r="1386" spans="54:54" ht="31.4" customHeight="1" x14ac:dyDescent="0.35">
      <c r="BB1386" s="2" t="e">
        <v>#N/A</v>
      </c>
    </row>
    <row r="1387" spans="54:54" ht="31.4" customHeight="1" x14ac:dyDescent="0.35">
      <c r="BB1387" s="2" t="e">
        <v>#N/A</v>
      </c>
    </row>
    <row r="1388" spans="54:54" ht="31.4" customHeight="1" x14ac:dyDescent="0.35">
      <c r="BB1388" s="2" t="e">
        <v>#N/A</v>
      </c>
    </row>
    <row r="1389" spans="54:54" ht="31.4" customHeight="1" x14ac:dyDescent="0.35">
      <c r="BB1389" s="2" t="e">
        <v>#N/A</v>
      </c>
    </row>
    <row r="1390" spans="54:54" ht="31.4" customHeight="1" x14ac:dyDescent="0.35">
      <c r="BB1390" s="2" t="e">
        <v>#N/A</v>
      </c>
    </row>
    <row r="1391" spans="54:54" ht="31.4" customHeight="1" x14ac:dyDescent="0.35">
      <c r="BB1391" s="2" t="e">
        <v>#N/A</v>
      </c>
    </row>
    <row r="1392" spans="54:54" ht="31.4" customHeight="1" x14ac:dyDescent="0.35">
      <c r="BB1392" s="2" t="e">
        <v>#N/A</v>
      </c>
    </row>
    <row r="1393" spans="54:54" ht="31.4" customHeight="1" x14ac:dyDescent="0.35">
      <c r="BB1393" s="2" t="e">
        <v>#N/A</v>
      </c>
    </row>
    <row r="1394" spans="54:54" ht="31.4" customHeight="1" x14ac:dyDescent="0.35">
      <c r="BB1394" s="2" t="e">
        <v>#N/A</v>
      </c>
    </row>
    <row r="1395" spans="54:54" ht="31.4" customHeight="1" x14ac:dyDescent="0.35">
      <c r="BB1395" s="2" t="e">
        <v>#N/A</v>
      </c>
    </row>
    <row r="1396" spans="54:54" ht="31.4" customHeight="1" x14ac:dyDescent="0.35">
      <c r="BB1396" s="2" t="e">
        <v>#N/A</v>
      </c>
    </row>
    <row r="1397" spans="54:54" ht="31.4" customHeight="1" x14ac:dyDescent="0.35">
      <c r="BB1397" s="2" t="e">
        <v>#N/A</v>
      </c>
    </row>
    <row r="1398" spans="54:54" ht="31.4" customHeight="1" x14ac:dyDescent="0.35">
      <c r="BB1398" s="2" t="e">
        <v>#N/A</v>
      </c>
    </row>
    <row r="1399" spans="54:54" ht="31.4" customHeight="1" x14ac:dyDescent="0.35">
      <c r="BB1399" s="2" t="e">
        <v>#N/A</v>
      </c>
    </row>
    <row r="1400" spans="54:54" ht="31.4" customHeight="1" x14ac:dyDescent="0.35">
      <c r="BB1400" s="2" t="e">
        <v>#N/A</v>
      </c>
    </row>
    <row r="1401" spans="54:54" ht="31.4" customHeight="1" x14ac:dyDescent="0.35">
      <c r="BB1401" s="2" t="e">
        <v>#N/A</v>
      </c>
    </row>
    <row r="1402" spans="54:54" ht="31.4" customHeight="1" x14ac:dyDescent="0.35">
      <c r="BB1402" s="2" t="e">
        <v>#N/A</v>
      </c>
    </row>
    <row r="1403" spans="54:54" ht="31.4" customHeight="1" x14ac:dyDescent="0.35">
      <c r="BB1403" s="2" t="e">
        <v>#N/A</v>
      </c>
    </row>
    <row r="1404" spans="54:54" ht="31.4" customHeight="1" x14ac:dyDescent="0.35">
      <c r="BB1404" s="2" t="e">
        <v>#N/A</v>
      </c>
    </row>
    <row r="1405" spans="54:54" ht="31.4" customHeight="1" x14ac:dyDescent="0.35">
      <c r="BB1405" s="2" t="e">
        <v>#N/A</v>
      </c>
    </row>
    <row r="1406" spans="54:54" ht="31.4" customHeight="1" x14ac:dyDescent="0.35">
      <c r="BB1406" s="2" t="e">
        <v>#N/A</v>
      </c>
    </row>
    <row r="1407" spans="54:54" ht="31.4" customHeight="1" x14ac:dyDescent="0.35">
      <c r="BB1407" s="2" t="e">
        <v>#N/A</v>
      </c>
    </row>
    <row r="1408" spans="54:54" ht="31.4" customHeight="1" x14ac:dyDescent="0.35">
      <c r="BB1408" s="2" t="e">
        <v>#N/A</v>
      </c>
    </row>
    <row r="1409" spans="54:54" ht="31.4" customHeight="1" x14ac:dyDescent="0.35">
      <c r="BB1409" s="2" t="e">
        <v>#N/A</v>
      </c>
    </row>
    <row r="1410" spans="54:54" ht="31.4" customHeight="1" x14ac:dyDescent="0.35">
      <c r="BB1410" s="2" t="e">
        <v>#N/A</v>
      </c>
    </row>
    <row r="1411" spans="54:54" ht="31.4" customHeight="1" x14ac:dyDescent="0.35">
      <c r="BB1411" s="2" t="e">
        <v>#N/A</v>
      </c>
    </row>
    <row r="1412" spans="54:54" ht="31.4" customHeight="1" x14ac:dyDescent="0.35">
      <c r="BB1412" s="2" t="e">
        <v>#N/A</v>
      </c>
    </row>
    <row r="1413" spans="54:54" ht="31.4" customHeight="1" x14ac:dyDescent="0.35">
      <c r="BB1413" s="2" t="e">
        <v>#N/A</v>
      </c>
    </row>
    <row r="1414" spans="54:54" ht="31.4" customHeight="1" x14ac:dyDescent="0.35">
      <c r="BB1414" s="2" t="e">
        <v>#N/A</v>
      </c>
    </row>
    <row r="1415" spans="54:54" ht="31.4" customHeight="1" x14ac:dyDescent="0.35">
      <c r="BB1415" s="2" t="e">
        <v>#N/A</v>
      </c>
    </row>
    <row r="1416" spans="54:54" ht="31.4" customHeight="1" x14ac:dyDescent="0.35">
      <c r="BB1416" s="2" t="e">
        <v>#N/A</v>
      </c>
    </row>
    <row r="1417" spans="54:54" ht="31.4" customHeight="1" x14ac:dyDescent="0.35">
      <c r="BB1417" s="2" t="e">
        <v>#N/A</v>
      </c>
    </row>
    <row r="1418" spans="54:54" ht="31.4" customHeight="1" x14ac:dyDescent="0.35">
      <c r="BB1418" s="2" t="e">
        <v>#N/A</v>
      </c>
    </row>
    <row r="1419" spans="54:54" ht="31.4" customHeight="1" x14ac:dyDescent="0.35">
      <c r="BB1419" s="2" t="e">
        <v>#N/A</v>
      </c>
    </row>
    <row r="1420" spans="54:54" ht="31.4" customHeight="1" x14ac:dyDescent="0.35">
      <c r="BB1420" s="2" t="e">
        <v>#N/A</v>
      </c>
    </row>
    <row r="1421" spans="54:54" ht="31.4" customHeight="1" x14ac:dyDescent="0.35">
      <c r="BB1421" s="2" t="e">
        <v>#N/A</v>
      </c>
    </row>
    <row r="1422" spans="54:54" ht="31.4" customHeight="1" x14ac:dyDescent="0.35">
      <c r="BB1422" s="2" t="e">
        <v>#N/A</v>
      </c>
    </row>
    <row r="1423" spans="54:54" ht="31.4" customHeight="1" x14ac:dyDescent="0.35">
      <c r="BB1423" s="2" t="e">
        <v>#N/A</v>
      </c>
    </row>
    <row r="1424" spans="54:54" ht="31.4" customHeight="1" x14ac:dyDescent="0.35">
      <c r="BB1424" s="2" t="e">
        <v>#N/A</v>
      </c>
    </row>
    <row r="1425" spans="54:54" ht="31.4" customHeight="1" x14ac:dyDescent="0.35">
      <c r="BB1425" s="2" t="e">
        <v>#N/A</v>
      </c>
    </row>
    <row r="1426" spans="54:54" ht="31.4" customHeight="1" x14ac:dyDescent="0.35">
      <c r="BB1426" s="2" t="e">
        <v>#N/A</v>
      </c>
    </row>
    <row r="1427" spans="54:54" ht="31.4" customHeight="1" x14ac:dyDescent="0.35">
      <c r="BB1427" s="2" t="e">
        <v>#N/A</v>
      </c>
    </row>
    <row r="1428" spans="54:54" ht="31.4" customHeight="1" x14ac:dyDescent="0.35">
      <c r="BB1428" s="2" t="e">
        <v>#N/A</v>
      </c>
    </row>
    <row r="1429" spans="54:54" ht="31.4" customHeight="1" x14ac:dyDescent="0.35">
      <c r="BB1429" s="2" t="e">
        <v>#N/A</v>
      </c>
    </row>
    <row r="1430" spans="54:54" ht="31.4" customHeight="1" x14ac:dyDescent="0.35">
      <c r="BB1430" s="2" t="e">
        <v>#N/A</v>
      </c>
    </row>
    <row r="1431" spans="54:54" ht="31.4" customHeight="1" x14ac:dyDescent="0.35">
      <c r="BB1431" s="2" t="e">
        <v>#N/A</v>
      </c>
    </row>
    <row r="1432" spans="54:54" ht="31.4" customHeight="1" x14ac:dyDescent="0.35">
      <c r="BB1432" s="2" t="e">
        <v>#N/A</v>
      </c>
    </row>
    <row r="1433" spans="54:54" ht="31.4" customHeight="1" x14ac:dyDescent="0.35">
      <c r="BB1433" s="2" t="e">
        <v>#N/A</v>
      </c>
    </row>
    <row r="1434" spans="54:54" ht="31.4" customHeight="1" x14ac:dyDescent="0.35">
      <c r="BB1434" s="2" t="e">
        <v>#N/A</v>
      </c>
    </row>
    <row r="1435" spans="54:54" ht="31.4" customHeight="1" x14ac:dyDescent="0.35">
      <c r="BB1435" s="2" t="e">
        <v>#N/A</v>
      </c>
    </row>
    <row r="1436" spans="54:54" ht="31.4" customHeight="1" x14ac:dyDescent="0.35">
      <c r="BB1436" s="2" t="e">
        <v>#N/A</v>
      </c>
    </row>
    <row r="1437" spans="54:54" ht="31.4" customHeight="1" x14ac:dyDescent="0.35">
      <c r="BB1437" s="2" t="e">
        <v>#N/A</v>
      </c>
    </row>
    <row r="1438" spans="54:54" ht="31.4" customHeight="1" x14ac:dyDescent="0.35">
      <c r="BB1438" s="2" t="e">
        <v>#N/A</v>
      </c>
    </row>
    <row r="1439" spans="54:54" ht="31.4" customHeight="1" x14ac:dyDescent="0.35">
      <c r="BB1439" s="2" t="e">
        <v>#N/A</v>
      </c>
    </row>
    <row r="1440" spans="54:54" ht="31.4" customHeight="1" x14ac:dyDescent="0.35">
      <c r="BB1440" s="2" t="e">
        <v>#N/A</v>
      </c>
    </row>
    <row r="1441" spans="54:54" ht="31.4" customHeight="1" x14ac:dyDescent="0.35">
      <c r="BB1441" s="2" t="e">
        <v>#N/A</v>
      </c>
    </row>
    <row r="1442" spans="54:54" ht="31.4" customHeight="1" x14ac:dyDescent="0.35">
      <c r="BB1442" s="2" t="e">
        <v>#N/A</v>
      </c>
    </row>
    <row r="1443" spans="54:54" ht="31.4" customHeight="1" x14ac:dyDescent="0.35">
      <c r="BB1443" s="2" t="e">
        <v>#N/A</v>
      </c>
    </row>
    <row r="1444" spans="54:54" ht="31.4" customHeight="1" x14ac:dyDescent="0.35">
      <c r="BB1444" s="2" t="e">
        <v>#N/A</v>
      </c>
    </row>
    <row r="1445" spans="54:54" ht="31.4" customHeight="1" x14ac:dyDescent="0.35">
      <c r="BB1445" s="2" t="e">
        <v>#N/A</v>
      </c>
    </row>
    <row r="1446" spans="54:54" ht="31.4" customHeight="1" x14ac:dyDescent="0.35">
      <c r="BB1446" s="2" t="e">
        <v>#N/A</v>
      </c>
    </row>
    <row r="1447" spans="54:54" ht="31.4" customHeight="1" x14ac:dyDescent="0.35">
      <c r="BB1447" s="2" t="e">
        <v>#N/A</v>
      </c>
    </row>
    <row r="1448" spans="54:54" ht="31.4" customHeight="1" x14ac:dyDescent="0.35">
      <c r="BB1448" s="2" t="e">
        <v>#N/A</v>
      </c>
    </row>
    <row r="1449" spans="54:54" ht="31.4" customHeight="1" x14ac:dyDescent="0.35">
      <c r="BB1449" s="2" t="e">
        <v>#N/A</v>
      </c>
    </row>
    <row r="1450" spans="54:54" ht="31.4" customHeight="1" x14ac:dyDescent="0.35">
      <c r="BB1450" s="2" t="e">
        <v>#N/A</v>
      </c>
    </row>
    <row r="1451" spans="54:54" ht="31.4" customHeight="1" x14ac:dyDescent="0.35">
      <c r="BB1451" s="2" t="e">
        <v>#N/A</v>
      </c>
    </row>
    <row r="1452" spans="54:54" ht="31.4" customHeight="1" x14ac:dyDescent="0.35">
      <c r="BB1452" s="2" t="e">
        <v>#N/A</v>
      </c>
    </row>
    <row r="1453" spans="54:54" ht="31.4" customHeight="1" x14ac:dyDescent="0.35">
      <c r="BB1453" s="2" t="e">
        <v>#N/A</v>
      </c>
    </row>
    <row r="1454" spans="54:54" ht="31.4" customHeight="1" x14ac:dyDescent="0.35">
      <c r="BB1454" s="2" t="e">
        <v>#N/A</v>
      </c>
    </row>
    <row r="1455" spans="54:54" ht="31.4" customHeight="1" x14ac:dyDescent="0.35">
      <c r="BB1455" s="2" t="e">
        <v>#N/A</v>
      </c>
    </row>
    <row r="1456" spans="54:54" ht="31.4" customHeight="1" x14ac:dyDescent="0.35">
      <c r="BB1456" s="2" t="e">
        <v>#N/A</v>
      </c>
    </row>
    <row r="1457" spans="54:54" ht="31.4" customHeight="1" x14ac:dyDescent="0.35">
      <c r="BB1457" s="2" t="e">
        <v>#N/A</v>
      </c>
    </row>
    <row r="1458" spans="54:54" ht="31.4" customHeight="1" x14ac:dyDescent="0.35">
      <c r="BB1458" s="2" t="e">
        <v>#N/A</v>
      </c>
    </row>
    <row r="1459" spans="54:54" ht="31.4" customHeight="1" x14ac:dyDescent="0.35">
      <c r="BB1459" s="2" t="e">
        <v>#N/A</v>
      </c>
    </row>
    <row r="1460" spans="54:54" ht="31.4" customHeight="1" x14ac:dyDescent="0.35">
      <c r="BB1460" s="2" t="e">
        <v>#N/A</v>
      </c>
    </row>
    <row r="1461" spans="54:54" ht="31.4" customHeight="1" x14ac:dyDescent="0.35">
      <c r="BB1461" s="2" t="e">
        <v>#N/A</v>
      </c>
    </row>
    <row r="1462" spans="54:54" ht="31.4" customHeight="1" x14ac:dyDescent="0.35">
      <c r="BB1462" s="2" t="e">
        <v>#N/A</v>
      </c>
    </row>
    <row r="1463" spans="54:54" ht="31.4" customHeight="1" x14ac:dyDescent="0.35">
      <c r="BB1463" s="2" t="e">
        <v>#N/A</v>
      </c>
    </row>
    <row r="1464" spans="54:54" ht="31.4" customHeight="1" x14ac:dyDescent="0.35">
      <c r="BB1464" s="2" t="e">
        <v>#N/A</v>
      </c>
    </row>
    <row r="1465" spans="54:54" ht="31.4" customHeight="1" x14ac:dyDescent="0.35">
      <c r="BB1465" s="2" t="e">
        <v>#N/A</v>
      </c>
    </row>
    <row r="1466" spans="54:54" ht="31.4" customHeight="1" x14ac:dyDescent="0.35">
      <c r="BB1466" s="2" t="e">
        <v>#N/A</v>
      </c>
    </row>
    <row r="1467" spans="54:54" ht="31.4" customHeight="1" x14ac:dyDescent="0.35">
      <c r="BB1467" s="2" t="e">
        <v>#N/A</v>
      </c>
    </row>
    <row r="1468" spans="54:54" ht="31.4" customHeight="1" x14ac:dyDescent="0.35">
      <c r="BB1468" s="2" t="e">
        <v>#N/A</v>
      </c>
    </row>
    <row r="1469" spans="54:54" ht="31.4" customHeight="1" x14ac:dyDescent="0.35">
      <c r="BB1469" s="2" t="e">
        <v>#N/A</v>
      </c>
    </row>
    <row r="1470" spans="54:54" ht="31.4" customHeight="1" x14ac:dyDescent="0.35">
      <c r="BB1470" s="2" t="e">
        <v>#N/A</v>
      </c>
    </row>
    <row r="1471" spans="54:54" ht="31.4" customHeight="1" x14ac:dyDescent="0.35">
      <c r="BB1471" s="2" t="e">
        <v>#N/A</v>
      </c>
    </row>
    <row r="1472" spans="54:54" ht="31.4" customHeight="1" x14ac:dyDescent="0.35">
      <c r="BB1472" s="2" t="e">
        <v>#N/A</v>
      </c>
    </row>
    <row r="1473" spans="54:54" ht="31.4" customHeight="1" x14ac:dyDescent="0.35">
      <c r="BB1473" s="2" t="e">
        <v>#N/A</v>
      </c>
    </row>
    <row r="1474" spans="54:54" ht="31.4" customHeight="1" x14ac:dyDescent="0.35">
      <c r="BB1474" s="2" t="e">
        <v>#N/A</v>
      </c>
    </row>
    <row r="1475" spans="54:54" ht="31.4" customHeight="1" x14ac:dyDescent="0.35">
      <c r="BB1475" s="2" t="e">
        <v>#N/A</v>
      </c>
    </row>
    <row r="1476" spans="54:54" ht="31.4" customHeight="1" x14ac:dyDescent="0.35">
      <c r="BB1476" s="2" t="e">
        <v>#N/A</v>
      </c>
    </row>
    <row r="1477" spans="54:54" ht="31.4" customHeight="1" x14ac:dyDescent="0.35">
      <c r="BB1477" s="2" t="e">
        <v>#N/A</v>
      </c>
    </row>
    <row r="1478" spans="54:54" ht="31.4" customHeight="1" x14ac:dyDescent="0.35">
      <c r="BB1478" s="2" t="e">
        <v>#N/A</v>
      </c>
    </row>
    <row r="1479" spans="54:54" ht="31.4" customHeight="1" x14ac:dyDescent="0.35">
      <c r="BB1479" s="2" t="e">
        <v>#N/A</v>
      </c>
    </row>
    <row r="1480" spans="54:54" ht="31.4" customHeight="1" x14ac:dyDescent="0.35">
      <c r="BB1480" s="2" t="e">
        <v>#N/A</v>
      </c>
    </row>
    <row r="1481" spans="54:54" ht="31.4" customHeight="1" x14ac:dyDescent="0.35">
      <c r="BB1481" s="2" t="e">
        <v>#N/A</v>
      </c>
    </row>
    <row r="1482" spans="54:54" ht="31.4" customHeight="1" x14ac:dyDescent="0.35">
      <c r="BB1482" s="2" t="e">
        <v>#N/A</v>
      </c>
    </row>
    <row r="1483" spans="54:54" ht="31.4" customHeight="1" x14ac:dyDescent="0.35">
      <c r="BB1483" s="2" t="e">
        <v>#N/A</v>
      </c>
    </row>
    <row r="1484" spans="54:54" ht="31.4" customHeight="1" x14ac:dyDescent="0.35">
      <c r="BB1484" s="2" t="e">
        <v>#N/A</v>
      </c>
    </row>
    <row r="1485" spans="54:54" ht="31.4" customHeight="1" x14ac:dyDescent="0.35">
      <c r="BB1485" s="2" t="e">
        <v>#N/A</v>
      </c>
    </row>
    <row r="1486" spans="54:54" ht="31.4" customHeight="1" x14ac:dyDescent="0.35">
      <c r="BB1486" s="2" t="e">
        <v>#N/A</v>
      </c>
    </row>
    <row r="1487" spans="54:54" ht="31.4" customHeight="1" x14ac:dyDescent="0.35">
      <c r="BB1487" s="2" t="e">
        <v>#N/A</v>
      </c>
    </row>
    <row r="1488" spans="54:54" ht="31.4" customHeight="1" x14ac:dyDescent="0.35">
      <c r="BB1488" s="2" t="e">
        <v>#N/A</v>
      </c>
    </row>
    <row r="1489" spans="54:54" ht="31.4" customHeight="1" x14ac:dyDescent="0.35">
      <c r="BB1489" s="2" t="e">
        <v>#N/A</v>
      </c>
    </row>
    <row r="1490" spans="54:54" ht="31.4" customHeight="1" x14ac:dyDescent="0.35">
      <c r="BB1490" s="2" t="e">
        <v>#N/A</v>
      </c>
    </row>
    <row r="1491" spans="54:54" ht="31.4" customHeight="1" x14ac:dyDescent="0.35">
      <c r="BB1491" s="2" t="e">
        <v>#N/A</v>
      </c>
    </row>
    <row r="1492" spans="54:54" ht="31.4" customHeight="1" x14ac:dyDescent="0.35">
      <c r="BB1492" s="2" t="e">
        <v>#N/A</v>
      </c>
    </row>
    <row r="1493" spans="54:54" ht="31.4" customHeight="1" x14ac:dyDescent="0.35">
      <c r="BB1493" s="2" t="e">
        <v>#N/A</v>
      </c>
    </row>
    <row r="1494" spans="54:54" ht="31.4" customHeight="1" x14ac:dyDescent="0.35">
      <c r="BB1494" s="2" t="e">
        <v>#N/A</v>
      </c>
    </row>
    <row r="1495" spans="54:54" ht="31.4" customHeight="1" x14ac:dyDescent="0.35">
      <c r="BB1495" s="2" t="e">
        <v>#N/A</v>
      </c>
    </row>
    <row r="1496" spans="54:54" ht="31.4" customHeight="1" x14ac:dyDescent="0.35">
      <c r="BB1496" s="2" t="e">
        <v>#N/A</v>
      </c>
    </row>
    <row r="1497" spans="54:54" ht="31.4" customHeight="1" x14ac:dyDescent="0.35">
      <c r="BB1497" s="2" t="e">
        <v>#N/A</v>
      </c>
    </row>
    <row r="1498" spans="54:54" ht="31.4" customHeight="1" x14ac:dyDescent="0.35">
      <c r="BB1498" s="2" t="e">
        <v>#N/A</v>
      </c>
    </row>
    <row r="1499" spans="54:54" ht="31.4" customHeight="1" x14ac:dyDescent="0.35">
      <c r="BB1499" s="2" t="e">
        <v>#N/A</v>
      </c>
    </row>
    <row r="1500" spans="54:54" ht="31.4" customHeight="1" x14ac:dyDescent="0.35">
      <c r="BB1500" s="2" t="e">
        <v>#N/A</v>
      </c>
    </row>
    <row r="1501" spans="54:54" ht="31.4" customHeight="1" x14ac:dyDescent="0.35">
      <c r="BB1501" s="2" t="e">
        <v>#N/A</v>
      </c>
    </row>
    <row r="1502" spans="54:54" ht="31.4" customHeight="1" x14ac:dyDescent="0.35">
      <c r="BB1502" s="2" t="e">
        <v>#N/A</v>
      </c>
    </row>
    <row r="1503" spans="54:54" ht="31.4" customHeight="1" x14ac:dyDescent="0.35">
      <c r="BB1503" s="2" t="e">
        <v>#N/A</v>
      </c>
    </row>
    <row r="1504" spans="54:54" ht="31.4" customHeight="1" x14ac:dyDescent="0.35">
      <c r="BB1504" s="2" t="e">
        <v>#N/A</v>
      </c>
    </row>
    <row r="1505" spans="54:54" ht="31.4" customHeight="1" x14ac:dyDescent="0.35">
      <c r="BB1505" s="2" t="e">
        <v>#N/A</v>
      </c>
    </row>
    <row r="1506" spans="54:54" ht="31.4" customHeight="1" x14ac:dyDescent="0.35">
      <c r="BB1506" s="2" t="e">
        <v>#N/A</v>
      </c>
    </row>
    <row r="1507" spans="54:54" ht="31.4" customHeight="1" x14ac:dyDescent="0.35">
      <c r="BB1507" s="2" t="e">
        <v>#N/A</v>
      </c>
    </row>
    <row r="1508" spans="54:54" ht="31.4" customHeight="1" x14ac:dyDescent="0.35">
      <c r="BB1508" s="2" t="e">
        <v>#N/A</v>
      </c>
    </row>
    <row r="1509" spans="54:54" ht="31.4" customHeight="1" x14ac:dyDescent="0.35">
      <c r="BB1509" s="2" t="e">
        <v>#N/A</v>
      </c>
    </row>
    <row r="1510" spans="54:54" ht="31.4" customHeight="1" x14ac:dyDescent="0.35">
      <c r="BB1510" s="2" t="e">
        <v>#N/A</v>
      </c>
    </row>
    <row r="1511" spans="54:54" ht="31.4" customHeight="1" x14ac:dyDescent="0.35">
      <c r="BB1511" s="2" t="e">
        <v>#N/A</v>
      </c>
    </row>
    <row r="1512" spans="54:54" ht="31.4" customHeight="1" x14ac:dyDescent="0.35">
      <c r="BB1512" s="2" t="e">
        <v>#N/A</v>
      </c>
    </row>
    <row r="1513" spans="54:54" ht="31.4" customHeight="1" x14ac:dyDescent="0.35">
      <c r="BB1513" s="2" t="e">
        <v>#N/A</v>
      </c>
    </row>
    <row r="1514" spans="54:54" ht="31.4" customHeight="1" x14ac:dyDescent="0.35">
      <c r="BB1514" s="2" t="e">
        <v>#N/A</v>
      </c>
    </row>
    <row r="1515" spans="54:54" ht="31.4" customHeight="1" x14ac:dyDescent="0.35">
      <c r="BB1515" s="2" t="e">
        <v>#N/A</v>
      </c>
    </row>
    <row r="1516" spans="54:54" ht="31.4" customHeight="1" x14ac:dyDescent="0.35">
      <c r="BB1516" s="2" t="e">
        <v>#N/A</v>
      </c>
    </row>
    <row r="1517" spans="54:54" ht="31.4" customHeight="1" x14ac:dyDescent="0.35">
      <c r="BB1517" s="2" t="e">
        <v>#N/A</v>
      </c>
    </row>
    <row r="1518" spans="54:54" ht="31.4" customHeight="1" x14ac:dyDescent="0.35">
      <c r="BB1518" s="2" t="e">
        <v>#N/A</v>
      </c>
    </row>
    <row r="1519" spans="54:54" ht="31.4" customHeight="1" x14ac:dyDescent="0.35">
      <c r="BB1519" s="2" t="e">
        <v>#N/A</v>
      </c>
    </row>
    <row r="1520" spans="54:54" ht="31.4" customHeight="1" x14ac:dyDescent="0.35">
      <c r="BB1520" s="2" t="e">
        <v>#N/A</v>
      </c>
    </row>
    <row r="1521" spans="54:54" ht="31.4" customHeight="1" x14ac:dyDescent="0.35">
      <c r="BB1521" s="2" t="e">
        <v>#N/A</v>
      </c>
    </row>
    <row r="1522" spans="54:54" ht="31.4" customHeight="1" x14ac:dyDescent="0.35">
      <c r="BB1522" s="2" t="e">
        <v>#N/A</v>
      </c>
    </row>
    <row r="1523" spans="54:54" ht="31.4" customHeight="1" x14ac:dyDescent="0.35">
      <c r="BB1523" s="2" t="e">
        <v>#N/A</v>
      </c>
    </row>
    <row r="1524" spans="54:54" ht="31.4" customHeight="1" x14ac:dyDescent="0.35">
      <c r="BB1524" s="2" t="e">
        <v>#N/A</v>
      </c>
    </row>
    <row r="1525" spans="54:54" ht="31.4" customHeight="1" x14ac:dyDescent="0.35">
      <c r="BB1525" s="2" t="e">
        <v>#N/A</v>
      </c>
    </row>
    <row r="1526" spans="54:54" ht="31.4" customHeight="1" x14ac:dyDescent="0.35">
      <c r="BB1526" s="2" t="e">
        <v>#N/A</v>
      </c>
    </row>
    <row r="1527" spans="54:54" ht="31.4" customHeight="1" x14ac:dyDescent="0.35">
      <c r="BB1527" s="2" t="e">
        <v>#N/A</v>
      </c>
    </row>
    <row r="1528" spans="54:54" ht="31.4" customHeight="1" x14ac:dyDescent="0.35">
      <c r="BB1528" s="2" t="e">
        <v>#N/A</v>
      </c>
    </row>
    <row r="1529" spans="54:54" ht="31.4" customHeight="1" x14ac:dyDescent="0.35">
      <c r="BB1529" s="2" t="e">
        <v>#N/A</v>
      </c>
    </row>
    <row r="1530" spans="54:54" ht="31.4" customHeight="1" x14ac:dyDescent="0.35">
      <c r="BB1530" s="2" t="e">
        <v>#N/A</v>
      </c>
    </row>
    <row r="1531" spans="54:54" ht="31.4" customHeight="1" x14ac:dyDescent="0.35">
      <c r="BB1531" s="2" t="e">
        <v>#N/A</v>
      </c>
    </row>
    <row r="1532" spans="54:54" ht="31.4" customHeight="1" x14ac:dyDescent="0.35">
      <c r="BB1532" s="2" t="e">
        <v>#N/A</v>
      </c>
    </row>
    <row r="1533" spans="54:54" ht="31.4" customHeight="1" x14ac:dyDescent="0.35">
      <c r="BB1533" s="2" t="e">
        <v>#N/A</v>
      </c>
    </row>
    <row r="1534" spans="54:54" ht="31.4" customHeight="1" x14ac:dyDescent="0.35">
      <c r="BB1534" s="2" t="e">
        <v>#N/A</v>
      </c>
    </row>
    <row r="1535" spans="54:54" ht="31.4" customHeight="1" x14ac:dyDescent="0.35">
      <c r="BB1535" s="2" t="e">
        <v>#N/A</v>
      </c>
    </row>
    <row r="1536" spans="54:54" ht="31.4" customHeight="1" x14ac:dyDescent="0.35">
      <c r="BB1536" s="2" t="e">
        <v>#N/A</v>
      </c>
    </row>
    <row r="1537" spans="54:54" ht="31.4" customHeight="1" x14ac:dyDescent="0.35">
      <c r="BB1537" s="2" t="e">
        <v>#N/A</v>
      </c>
    </row>
    <row r="1538" spans="54:54" ht="31.4" customHeight="1" x14ac:dyDescent="0.35">
      <c r="BB1538" s="2" t="e">
        <v>#N/A</v>
      </c>
    </row>
    <row r="1539" spans="54:54" ht="31.4" customHeight="1" x14ac:dyDescent="0.35">
      <c r="BB1539" s="2" t="e">
        <v>#N/A</v>
      </c>
    </row>
    <row r="1540" spans="54:54" ht="31.4" customHeight="1" x14ac:dyDescent="0.35">
      <c r="BB1540" s="2" t="e">
        <v>#N/A</v>
      </c>
    </row>
    <row r="1541" spans="54:54" ht="31.4" customHeight="1" x14ac:dyDescent="0.35">
      <c r="BB1541" s="2" t="e">
        <v>#N/A</v>
      </c>
    </row>
    <row r="1542" spans="54:54" ht="31.4" customHeight="1" x14ac:dyDescent="0.35">
      <c r="BB1542" s="2" t="e">
        <v>#N/A</v>
      </c>
    </row>
    <row r="1543" spans="54:54" ht="31.4" customHeight="1" x14ac:dyDescent="0.35">
      <c r="BB1543" s="2" t="e">
        <v>#N/A</v>
      </c>
    </row>
    <row r="1544" spans="54:54" ht="31.4" customHeight="1" x14ac:dyDescent="0.35">
      <c r="BB1544" s="2" t="e">
        <v>#N/A</v>
      </c>
    </row>
    <row r="1545" spans="54:54" ht="31.4" customHeight="1" x14ac:dyDescent="0.35">
      <c r="BB1545" s="2" t="e">
        <v>#N/A</v>
      </c>
    </row>
    <row r="1546" spans="54:54" ht="31.4" customHeight="1" x14ac:dyDescent="0.35">
      <c r="BB1546" s="2" t="e">
        <v>#N/A</v>
      </c>
    </row>
    <row r="1547" spans="54:54" ht="31.4" customHeight="1" x14ac:dyDescent="0.35">
      <c r="BB1547" s="2" t="e">
        <v>#N/A</v>
      </c>
    </row>
    <row r="1548" spans="54:54" ht="31.4" customHeight="1" x14ac:dyDescent="0.35">
      <c r="BB1548" s="2" t="e">
        <v>#N/A</v>
      </c>
    </row>
    <row r="1549" spans="54:54" ht="31.4" customHeight="1" x14ac:dyDescent="0.35">
      <c r="BB1549" s="2" t="e">
        <v>#N/A</v>
      </c>
    </row>
    <row r="1550" spans="54:54" ht="31.4" customHeight="1" x14ac:dyDescent="0.35">
      <c r="BB1550" s="2" t="e">
        <v>#N/A</v>
      </c>
    </row>
    <row r="1551" spans="54:54" ht="31.4" customHeight="1" x14ac:dyDescent="0.35">
      <c r="BB1551" s="2" t="e">
        <v>#N/A</v>
      </c>
    </row>
    <row r="1552" spans="54:54" ht="31.4" customHeight="1" x14ac:dyDescent="0.35">
      <c r="BB1552" s="2" t="e">
        <v>#N/A</v>
      </c>
    </row>
    <row r="1553" spans="54:54" ht="31.4" customHeight="1" x14ac:dyDescent="0.35">
      <c r="BB1553" s="2" t="e">
        <v>#N/A</v>
      </c>
    </row>
    <row r="1554" spans="54:54" ht="31.4" customHeight="1" x14ac:dyDescent="0.35">
      <c r="BB1554" s="2" t="e">
        <v>#N/A</v>
      </c>
    </row>
    <row r="1555" spans="54:54" ht="31.4" customHeight="1" x14ac:dyDescent="0.35">
      <c r="BB1555" s="2" t="e">
        <v>#N/A</v>
      </c>
    </row>
    <row r="1556" spans="54:54" ht="31.4" customHeight="1" x14ac:dyDescent="0.35">
      <c r="BB1556" s="2" t="e">
        <v>#N/A</v>
      </c>
    </row>
    <row r="1557" spans="54:54" ht="31.4" customHeight="1" x14ac:dyDescent="0.35">
      <c r="BB1557" s="2" t="e">
        <v>#N/A</v>
      </c>
    </row>
    <row r="1558" spans="54:54" ht="31.4" customHeight="1" x14ac:dyDescent="0.35">
      <c r="BB1558" s="2" t="e">
        <v>#N/A</v>
      </c>
    </row>
    <row r="1559" spans="54:54" ht="31.4" customHeight="1" x14ac:dyDescent="0.35">
      <c r="BB1559" s="2" t="e">
        <v>#N/A</v>
      </c>
    </row>
    <row r="1560" spans="54:54" ht="31.4" customHeight="1" x14ac:dyDescent="0.35">
      <c r="BB1560" s="2" t="e">
        <v>#N/A</v>
      </c>
    </row>
    <row r="1561" spans="54:54" ht="31.4" customHeight="1" x14ac:dyDescent="0.35">
      <c r="BB1561" s="2" t="e">
        <v>#N/A</v>
      </c>
    </row>
    <row r="1562" spans="54:54" ht="31.4" customHeight="1" x14ac:dyDescent="0.35">
      <c r="BB1562" s="2" t="e">
        <v>#N/A</v>
      </c>
    </row>
    <row r="1563" spans="54:54" ht="31.4" customHeight="1" x14ac:dyDescent="0.35">
      <c r="BB1563" s="2" t="e">
        <v>#N/A</v>
      </c>
    </row>
    <row r="1564" spans="54:54" ht="31.4" customHeight="1" x14ac:dyDescent="0.35">
      <c r="BB1564" s="2" t="e">
        <v>#N/A</v>
      </c>
    </row>
    <row r="1565" spans="54:54" ht="31.4" customHeight="1" x14ac:dyDescent="0.35">
      <c r="BB1565" s="2" t="e">
        <v>#N/A</v>
      </c>
    </row>
    <row r="1566" spans="54:54" ht="31.4" customHeight="1" x14ac:dyDescent="0.35">
      <c r="BB1566" s="2" t="e">
        <v>#N/A</v>
      </c>
    </row>
    <row r="1567" spans="54:54" ht="31.4" customHeight="1" x14ac:dyDescent="0.35">
      <c r="BB1567" s="2" t="e">
        <v>#N/A</v>
      </c>
    </row>
    <row r="1568" spans="54:54" ht="31.4" customHeight="1" x14ac:dyDescent="0.35">
      <c r="BB1568" s="2" t="e">
        <v>#N/A</v>
      </c>
    </row>
    <row r="1569" spans="54:54" ht="31.4" customHeight="1" x14ac:dyDescent="0.35">
      <c r="BB1569" s="2" t="e">
        <v>#N/A</v>
      </c>
    </row>
    <row r="1570" spans="54:54" ht="31.4" customHeight="1" x14ac:dyDescent="0.35">
      <c r="BB1570" s="2" t="e">
        <v>#N/A</v>
      </c>
    </row>
    <row r="1571" spans="54:54" ht="31.4" customHeight="1" x14ac:dyDescent="0.35">
      <c r="BB1571" s="2" t="e">
        <v>#N/A</v>
      </c>
    </row>
    <row r="1572" spans="54:54" ht="31.4" customHeight="1" x14ac:dyDescent="0.35">
      <c r="BB1572" s="2" t="e">
        <v>#N/A</v>
      </c>
    </row>
    <row r="1573" spans="54:54" ht="31.4" customHeight="1" x14ac:dyDescent="0.35">
      <c r="BB1573" s="2" t="e">
        <v>#N/A</v>
      </c>
    </row>
    <row r="1574" spans="54:54" ht="31.4" customHeight="1" x14ac:dyDescent="0.35">
      <c r="BB1574" s="2" t="e">
        <v>#N/A</v>
      </c>
    </row>
    <row r="1575" spans="54:54" ht="31.4" customHeight="1" x14ac:dyDescent="0.35">
      <c r="BB1575" s="2" t="e">
        <v>#N/A</v>
      </c>
    </row>
    <row r="1576" spans="54:54" ht="31.4" customHeight="1" x14ac:dyDescent="0.35">
      <c r="BB1576" s="2" t="e">
        <v>#N/A</v>
      </c>
    </row>
    <row r="1577" spans="54:54" ht="31.4" customHeight="1" x14ac:dyDescent="0.35">
      <c r="BB1577" s="2" t="e">
        <v>#N/A</v>
      </c>
    </row>
    <row r="1578" spans="54:54" ht="31.4" customHeight="1" x14ac:dyDescent="0.35">
      <c r="BB1578" s="2" t="e">
        <v>#N/A</v>
      </c>
    </row>
    <row r="1579" spans="54:54" ht="31.4" customHeight="1" x14ac:dyDescent="0.35">
      <c r="BB1579" s="2" t="e">
        <v>#N/A</v>
      </c>
    </row>
    <row r="1580" spans="54:54" ht="31.4" customHeight="1" x14ac:dyDescent="0.35">
      <c r="BB1580" s="2" t="e">
        <v>#N/A</v>
      </c>
    </row>
    <row r="1581" spans="54:54" ht="31.4" customHeight="1" x14ac:dyDescent="0.35">
      <c r="BB1581" s="2" t="e">
        <v>#N/A</v>
      </c>
    </row>
    <row r="1582" spans="54:54" ht="31.4" customHeight="1" x14ac:dyDescent="0.35">
      <c r="BB1582" s="2" t="e">
        <v>#N/A</v>
      </c>
    </row>
    <row r="1583" spans="54:54" ht="31.4" customHeight="1" x14ac:dyDescent="0.35">
      <c r="BB1583" s="2" t="e">
        <v>#N/A</v>
      </c>
    </row>
    <row r="1584" spans="54:54" ht="31.4" customHeight="1" x14ac:dyDescent="0.35">
      <c r="BB1584" s="2" t="e">
        <v>#N/A</v>
      </c>
    </row>
    <row r="1585" spans="54:54" ht="31.4" customHeight="1" x14ac:dyDescent="0.35">
      <c r="BB1585" s="2" t="e">
        <v>#N/A</v>
      </c>
    </row>
    <row r="1586" spans="54:54" ht="31.4" customHeight="1" x14ac:dyDescent="0.35">
      <c r="BB1586" s="2" t="e">
        <v>#N/A</v>
      </c>
    </row>
    <row r="1587" spans="54:54" ht="31.4" customHeight="1" x14ac:dyDescent="0.35">
      <c r="BB1587" s="2" t="e">
        <v>#N/A</v>
      </c>
    </row>
    <row r="1588" spans="54:54" ht="31.4" customHeight="1" x14ac:dyDescent="0.35">
      <c r="BB1588" s="2" t="e">
        <v>#N/A</v>
      </c>
    </row>
    <row r="1589" spans="54:54" ht="31.4" customHeight="1" x14ac:dyDescent="0.35">
      <c r="BB1589" s="2" t="e">
        <v>#N/A</v>
      </c>
    </row>
    <row r="1590" spans="54:54" ht="31.4" customHeight="1" x14ac:dyDescent="0.35">
      <c r="BB1590" s="2" t="e">
        <v>#N/A</v>
      </c>
    </row>
    <row r="1591" spans="54:54" ht="31.4" customHeight="1" x14ac:dyDescent="0.35">
      <c r="BB1591" s="2" t="e">
        <v>#N/A</v>
      </c>
    </row>
    <row r="1592" spans="54:54" ht="31.4" customHeight="1" x14ac:dyDescent="0.35">
      <c r="BB1592" s="2" t="e">
        <v>#N/A</v>
      </c>
    </row>
    <row r="1593" spans="54:54" ht="31.4" customHeight="1" x14ac:dyDescent="0.35">
      <c r="BB1593" s="2" t="e">
        <v>#N/A</v>
      </c>
    </row>
    <row r="1594" spans="54:54" ht="31.4" customHeight="1" x14ac:dyDescent="0.35">
      <c r="BB1594" s="2" t="e">
        <v>#N/A</v>
      </c>
    </row>
    <row r="1595" spans="54:54" ht="31.4" customHeight="1" x14ac:dyDescent="0.35">
      <c r="BB1595" s="2" t="e">
        <v>#N/A</v>
      </c>
    </row>
    <row r="1596" spans="54:54" ht="31.4" customHeight="1" x14ac:dyDescent="0.35">
      <c r="BB1596" s="2" t="e">
        <v>#N/A</v>
      </c>
    </row>
    <row r="1597" spans="54:54" ht="31.4" customHeight="1" x14ac:dyDescent="0.35">
      <c r="BB1597" s="2" t="e">
        <v>#N/A</v>
      </c>
    </row>
    <row r="1598" spans="54:54" ht="31.4" customHeight="1" x14ac:dyDescent="0.35">
      <c r="BB1598" s="2" t="e">
        <v>#N/A</v>
      </c>
    </row>
    <row r="1599" spans="54:54" ht="31.4" customHeight="1" x14ac:dyDescent="0.35">
      <c r="BB1599" s="2" t="e">
        <v>#N/A</v>
      </c>
    </row>
    <row r="1600" spans="54:54" ht="31.4" customHeight="1" x14ac:dyDescent="0.35">
      <c r="BB1600" s="2" t="e">
        <v>#N/A</v>
      </c>
    </row>
    <row r="1601" spans="54:54" ht="31.4" customHeight="1" x14ac:dyDescent="0.35">
      <c r="BB1601" s="2" t="e">
        <v>#N/A</v>
      </c>
    </row>
    <row r="1602" spans="54:54" ht="31.4" customHeight="1" x14ac:dyDescent="0.35">
      <c r="BB1602" s="2" t="e">
        <v>#N/A</v>
      </c>
    </row>
    <row r="1603" spans="54:54" ht="31.4" customHeight="1" x14ac:dyDescent="0.35">
      <c r="BB1603" s="2" t="e">
        <v>#N/A</v>
      </c>
    </row>
    <row r="1604" spans="54:54" ht="31.4" customHeight="1" x14ac:dyDescent="0.35">
      <c r="BB1604" s="2" t="e">
        <v>#N/A</v>
      </c>
    </row>
    <row r="1605" spans="54:54" ht="31.4" customHeight="1" x14ac:dyDescent="0.35">
      <c r="BB1605" s="2" t="e">
        <v>#N/A</v>
      </c>
    </row>
    <row r="1606" spans="54:54" ht="31.4" customHeight="1" x14ac:dyDescent="0.35">
      <c r="BB1606" s="2" t="e">
        <v>#N/A</v>
      </c>
    </row>
    <row r="1607" spans="54:54" ht="31.4" customHeight="1" x14ac:dyDescent="0.35">
      <c r="BB1607" s="2" t="e">
        <v>#N/A</v>
      </c>
    </row>
    <row r="1608" spans="54:54" ht="31.4" customHeight="1" x14ac:dyDescent="0.35">
      <c r="BB1608" s="2" t="e">
        <v>#N/A</v>
      </c>
    </row>
    <row r="1609" spans="54:54" ht="31.4" customHeight="1" x14ac:dyDescent="0.35">
      <c r="BB1609" s="2" t="e">
        <v>#N/A</v>
      </c>
    </row>
    <row r="1610" spans="54:54" ht="31.4" customHeight="1" x14ac:dyDescent="0.35">
      <c r="BB1610" s="2" t="e">
        <v>#N/A</v>
      </c>
    </row>
    <row r="1611" spans="54:54" ht="31.4" customHeight="1" x14ac:dyDescent="0.35">
      <c r="BB1611" s="2" t="e">
        <v>#N/A</v>
      </c>
    </row>
    <row r="1612" spans="54:54" ht="31.4" customHeight="1" x14ac:dyDescent="0.35">
      <c r="BB1612" s="2" t="e">
        <v>#N/A</v>
      </c>
    </row>
    <row r="1613" spans="54:54" ht="31.4" customHeight="1" x14ac:dyDescent="0.35">
      <c r="BB1613" s="2" t="e">
        <v>#N/A</v>
      </c>
    </row>
    <row r="1614" spans="54:54" ht="31.4" customHeight="1" x14ac:dyDescent="0.35">
      <c r="BB1614" s="2" t="e">
        <v>#N/A</v>
      </c>
    </row>
    <row r="1615" spans="54:54" ht="31.4" customHeight="1" x14ac:dyDescent="0.35">
      <c r="BB1615" s="2" t="e">
        <v>#N/A</v>
      </c>
    </row>
    <row r="1616" spans="54:54" ht="31.4" customHeight="1" x14ac:dyDescent="0.35">
      <c r="BB1616" s="2" t="e">
        <v>#N/A</v>
      </c>
    </row>
    <row r="1617" spans="54:54" ht="31.4" customHeight="1" x14ac:dyDescent="0.35">
      <c r="BB1617" s="2" t="e">
        <v>#N/A</v>
      </c>
    </row>
    <row r="1618" spans="54:54" ht="31.4" customHeight="1" x14ac:dyDescent="0.35">
      <c r="BB1618" s="2" t="e">
        <v>#N/A</v>
      </c>
    </row>
    <row r="1619" spans="54:54" ht="31.4" customHeight="1" x14ac:dyDescent="0.35">
      <c r="BB1619" s="2" t="e">
        <v>#N/A</v>
      </c>
    </row>
    <row r="1620" spans="54:54" ht="31.4" customHeight="1" x14ac:dyDescent="0.35">
      <c r="BB1620" s="2" t="e">
        <v>#N/A</v>
      </c>
    </row>
    <row r="1621" spans="54:54" ht="31.4" customHeight="1" x14ac:dyDescent="0.35">
      <c r="BB1621" s="2" t="e">
        <v>#N/A</v>
      </c>
    </row>
    <row r="1622" spans="54:54" ht="31.4" customHeight="1" x14ac:dyDescent="0.35">
      <c r="BB1622" s="2" t="e">
        <v>#N/A</v>
      </c>
    </row>
    <row r="1623" spans="54:54" ht="31.4" customHeight="1" x14ac:dyDescent="0.35">
      <c r="BB1623" s="2" t="e">
        <v>#N/A</v>
      </c>
    </row>
    <row r="1624" spans="54:54" ht="31.4" customHeight="1" x14ac:dyDescent="0.35">
      <c r="BB1624" s="2" t="e">
        <v>#N/A</v>
      </c>
    </row>
    <row r="1625" spans="54:54" ht="31.4" customHeight="1" x14ac:dyDescent="0.35">
      <c r="BB1625" s="2" t="e">
        <v>#N/A</v>
      </c>
    </row>
    <row r="1626" spans="54:54" ht="31.4" customHeight="1" x14ac:dyDescent="0.35">
      <c r="BB1626" s="2" t="e">
        <v>#N/A</v>
      </c>
    </row>
    <row r="1627" spans="54:54" ht="31.4" customHeight="1" x14ac:dyDescent="0.35">
      <c r="BB1627" s="2" t="e">
        <v>#N/A</v>
      </c>
    </row>
    <row r="1628" spans="54:54" ht="31.4" customHeight="1" x14ac:dyDescent="0.35">
      <c r="BB1628" s="2" t="e">
        <v>#N/A</v>
      </c>
    </row>
    <row r="1629" spans="54:54" ht="31.4" customHeight="1" x14ac:dyDescent="0.35">
      <c r="BB1629" s="2" t="e">
        <v>#N/A</v>
      </c>
    </row>
    <row r="1630" spans="54:54" ht="31.4" customHeight="1" x14ac:dyDescent="0.35">
      <c r="BB1630" s="2" t="e">
        <v>#N/A</v>
      </c>
    </row>
    <row r="1631" spans="54:54" ht="31.4" customHeight="1" x14ac:dyDescent="0.35">
      <c r="BB1631" s="2" t="e">
        <v>#N/A</v>
      </c>
    </row>
    <row r="1632" spans="54:54" ht="31.4" customHeight="1" x14ac:dyDescent="0.35">
      <c r="BB1632" s="2" t="e">
        <v>#N/A</v>
      </c>
    </row>
    <row r="1633" spans="54:54" ht="31.4" customHeight="1" x14ac:dyDescent="0.35">
      <c r="BB1633" s="2" t="e">
        <v>#N/A</v>
      </c>
    </row>
    <row r="1634" spans="54:54" ht="31.4" customHeight="1" x14ac:dyDescent="0.35">
      <c r="BB1634" s="2" t="e">
        <v>#N/A</v>
      </c>
    </row>
    <row r="1635" spans="54:54" ht="31.4" customHeight="1" x14ac:dyDescent="0.35">
      <c r="BB1635" s="2" t="e">
        <v>#N/A</v>
      </c>
    </row>
    <row r="1636" spans="54:54" ht="31.4" customHeight="1" x14ac:dyDescent="0.35">
      <c r="BB1636" s="2" t="e">
        <v>#N/A</v>
      </c>
    </row>
    <row r="1637" spans="54:54" ht="31.4" customHeight="1" x14ac:dyDescent="0.35">
      <c r="BB1637" s="2" t="e">
        <v>#N/A</v>
      </c>
    </row>
    <row r="1638" spans="54:54" ht="31.4" customHeight="1" x14ac:dyDescent="0.35">
      <c r="BB1638" s="2" t="e">
        <v>#N/A</v>
      </c>
    </row>
    <row r="1639" spans="54:54" ht="31.4" customHeight="1" x14ac:dyDescent="0.35">
      <c r="BB1639" s="2" t="e">
        <v>#N/A</v>
      </c>
    </row>
    <row r="1640" spans="54:54" ht="31.4" customHeight="1" x14ac:dyDescent="0.35">
      <c r="BB1640" s="2" t="e">
        <v>#N/A</v>
      </c>
    </row>
    <row r="1641" spans="54:54" ht="31.4" customHeight="1" x14ac:dyDescent="0.35">
      <c r="BB1641" s="2" t="e">
        <v>#N/A</v>
      </c>
    </row>
    <row r="1642" spans="54:54" ht="31.4" customHeight="1" x14ac:dyDescent="0.35">
      <c r="BB1642" s="2" t="e">
        <v>#N/A</v>
      </c>
    </row>
    <row r="1643" spans="54:54" ht="31.4" customHeight="1" x14ac:dyDescent="0.35">
      <c r="BB1643" s="2" t="e">
        <v>#N/A</v>
      </c>
    </row>
    <row r="1644" spans="54:54" ht="31.4" customHeight="1" x14ac:dyDescent="0.35">
      <c r="BB1644" s="2" t="e">
        <v>#N/A</v>
      </c>
    </row>
    <row r="1645" spans="54:54" ht="31.4" customHeight="1" x14ac:dyDescent="0.35">
      <c r="BB1645" s="2" t="e">
        <v>#N/A</v>
      </c>
    </row>
    <row r="1646" spans="54:54" ht="31.4" customHeight="1" x14ac:dyDescent="0.35">
      <c r="BB1646" s="2" t="e">
        <v>#N/A</v>
      </c>
    </row>
    <row r="1647" spans="54:54" ht="31.4" customHeight="1" x14ac:dyDescent="0.35">
      <c r="BB1647" s="2" t="e">
        <v>#N/A</v>
      </c>
    </row>
    <row r="1648" spans="54:54" ht="31.4" customHeight="1" x14ac:dyDescent="0.35">
      <c r="BB1648" s="2" t="e">
        <v>#N/A</v>
      </c>
    </row>
    <row r="1649" spans="54:54" ht="31.4" customHeight="1" x14ac:dyDescent="0.35">
      <c r="BB1649" s="2" t="e">
        <v>#N/A</v>
      </c>
    </row>
    <row r="1650" spans="54:54" ht="31.4" customHeight="1" x14ac:dyDescent="0.35">
      <c r="BB1650" s="2" t="e">
        <v>#N/A</v>
      </c>
    </row>
    <row r="1651" spans="54:54" ht="31.4" customHeight="1" x14ac:dyDescent="0.35">
      <c r="BB1651" s="2" t="e">
        <v>#N/A</v>
      </c>
    </row>
    <row r="1652" spans="54:54" ht="31.4" customHeight="1" x14ac:dyDescent="0.35">
      <c r="BB1652" s="2" t="e">
        <v>#N/A</v>
      </c>
    </row>
    <row r="1653" spans="54:54" ht="31.4" customHeight="1" x14ac:dyDescent="0.35">
      <c r="BB1653" s="2" t="e">
        <v>#N/A</v>
      </c>
    </row>
    <row r="1654" spans="54:54" ht="31.4" customHeight="1" x14ac:dyDescent="0.35">
      <c r="BB1654" s="2" t="e">
        <v>#N/A</v>
      </c>
    </row>
    <row r="1655" spans="54:54" ht="31.4" customHeight="1" x14ac:dyDescent="0.35">
      <c r="BB1655" s="2" t="e">
        <v>#N/A</v>
      </c>
    </row>
    <row r="1656" spans="54:54" ht="31.4" customHeight="1" x14ac:dyDescent="0.35">
      <c r="BB1656" s="2" t="e">
        <v>#N/A</v>
      </c>
    </row>
    <row r="1657" spans="54:54" ht="31.4" customHeight="1" x14ac:dyDescent="0.35">
      <c r="BB1657" s="2" t="e">
        <v>#N/A</v>
      </c>
    </row>
    <row r="1658" spans="54:54" ht="31.4" customHeight="1" x14ac:dyDescent="0.35">
      <c r="BB1658" s="2" t="e">
        <v>#N/A</v>
      </c>
    </row>
    <row r="1659" spans="54:54" ht="31.4" customHeight="1" x14ac:dyDescent="0.35">
      <c r="BB1659" s="2" t="e">
        <v>#N/A</v>
      </c>
    </row>
    <row r="1660" spans="54:54" ht="31.4" customHeight="1" x14ac:dyDescent="0.35">
      <c r="BB1660" s="2" t="e">
        <v>#N/A</v>
      </c>
    </row>
    <row r="1661" spans="54:54" ht="31.4" customHeight="1" x14ac:dyDescent="0.35">
      <c r="BB1661" s="2" t="e">
        <v>#N/A</v>
      </c>
    </row>
    <row r="1662" spans="54:54" ht="31.4" customHeight="1" x14ac:dyDescent="0.35">
      <c r="BB1662" s="2" t="e">
        <v>#N/A</v>
      </c>
    </row>
    <row r="1663" spans="54:54" ht="31.4" customHeight="1" x14ac:dyDescent="0.35">
      <c r="BB1663" s="2" t="e">
        <v>#N/A</v>
      </c>
    </row>
    <row r="1664" spans="54:54" ht="31.4" customHeight="1" x14ac:dyDescent="0.35">
      <c r="BB1664" s="2" t="e">
        <v>#N/A</v>
      </c>
    </row>
    <row r="1665" spans="54:54" ht="31.4" customHeight="1" x14ac:dyDescent="0.35">
      <c r="BB1665" s="2" t="e">
        <v>#N/A</v>
      </c>
    </row>
    <row r="1666" spans="54:54" ht="31.4" customHeight="1" x14ac:dyDescent="0.35">
      <c r="BB1666" s="2" t="e">
        <v>#N/A</v>
      </c>
    </row>
    <row r="1667" spans="54:54" ht="31.4" customHeight="1" x14ac:dyDescent="0.35">
      <c r="BB1667" s="2" t="e">
        <v>#N/A</v>
      </c>
    </row>
    <row r="1668" spans="54:54" ht="31.4" customHeight="1" x14ac:dyDescent="0.35">
      <c r="BB1668" s="2" t="e">
        <v>#N/A</v>
      </c>
    </row>
    <row r="1669" spans="54:54" ht="31.4" customHeight="1" x14ac:dyDescent="0.35">
      <c r="BB1669" s="2" t="e">
        <v>#N/A</v>
      </c>
    </row>
    <row r="1670" spans="54:54" ht="31.4" customHeight="1" x14ac:dyDescent="0.35">
      <c r="BB1670" s="2" t="e">
        <v>#N/A</v>
      </c>
    </row>
    <row r="1671" spans="54:54" ht="31.4" customHeight="1" x14ac:dyDescent="0.35">
      <c r="BB1671" s="2" t="e">
        <v>#N/A</v>
      </c>
    </row>
    <row r="1672" spans="54:54" ht="31.4" customHeight="1" x14ac:dyDescent="0.35">
      <c r="BB1672" s="2" t="e">
        <v>#N/A</v>
      </c>
    </row>
    <row r="1673" spans="54:54" ht="31.4" customHeight="1" x14ac:dyDescent="0.35">
      <c r="BB1673" s="2" t="e">
        <v>#N/A</v>
      </c>
    </row>
    <row r="1674" spans="54:54" ht="31.4" customHeight="1" x14ac:dyDescent="0.35">
      <c r="BB1674" s="2" t="e">
        <v>#N/A</v>
      </c>
    </row>
    <row r="1675" spans="54:54" ht="31.4" customHeight="1" x14ac:dyDescent="0.35">
      <c r="BB1675" s="2" t="e">
        <v>#N/A</v>
      </c>
    </row>
    <row r="1676" spans="54:54" ht="31.4" customHeight="1" x14ac:dyDescent="0.35">
      <c r="BB1676" s="2" t="e">
        <v>#N/A</v>
      </c>
    </row>
    <row r="1677" spans="54:54" ht="31.4" customHeight="1" x14ac:dyDescent="0.35">
      <c r="BB1677" s="2" t="e">
        <v>#N/A</v>
      </c>
    </row>
    <row r="1678" spans="54:54" ht="31.4" customHeight="1" x14ac:dyDescent="0.35">
      <c r="BB1678" s="2" t="e">
        <v>#N/A</v>
      </c>
    </row>
    <row r="1679" spans="54:54" ht="31.4" customHeight="1" x14ac:dyDescent="0.35">
      <c r="BB1679" s="2" t="e">
        <v>#N/A</v>
      </c>
    </row>
    <row r="1680" spans="54:54" ht="31.4" customHeight="1" x14ac:dyDescent="0.35">
      <c r="BB1680" s="2" t="e">
        <v>#N/A</v>
      </c>
    </row>
    <row r="1681" spans="54:54" ht="31.4" customHeight="1" x14ac:dyDescent="0.35">
      <c r="BB1681" s="2" t="e">
        <v>#N/A</v>
      </c>
    </row>
    <row r="1682" spans="54:54" ht="31.4" customHeight="1" x14ac:dyDescent="0.35">
      <c r="BB1682" s="2" t="e">
        <v>#N/A</v>
      </c>
    </row>
    <row r="1683" spans="54:54" ht="31.4" customHeight="1" x14ac:dyDescent="0.35">
      <c r="BB1683" s="2" t="e">
        <v>#N/A</v>
      </c>
    </row>
    <row r="1684" spans="54:54" ht="31.4" customHeight="1" x14ac:dyDescent="0.35">
      <c r="BB1684" s="2" t="e">
        <v>#N/A</v>
      </c>
    </row>
    <row r="1685" spans="54:54" ht="31.4" customHeight="1" x14ac:dyDescent="0.35">
      <c r="BB1685" s="2" t="e">
        <v>#N/A</v>
      </c>
    </row>
    <row r="1686" spans="54:54" ht="31.4" customHeight="1" x14ac:dyDescent="0.35">
      <c r="BB1686" s="2" t="e">
        <v>#N/A</v>
      </c>
    </row>
    <row r="1687" spans="54:54" ht="31.4" customHeight="1" x14ac:dyDescent="0.35">
      <c r="BB1687" s="2" t="e">
        <v>#N/A</v>
      </c>
    </row>
    <row r="1688" spans="54:54" ht="31.4" customHeight="1" x14ac:dyDescent="0.35">
      <c r="BB1688" s="2" t="e">
        <v>#N/A</v>
      </c>
    </row>
    <row r="1689" spans="54:54" ht="31.4" customHeight="1" x14ac:dyDescent="0.35">
      <c r="BB1689" s="2" t="e">
        <v>#N/A</v>
      </c>
    </row>
    <row r="1690" spans="54:54" ht="31.4" customHeight="1" x14ac:dyDescent="0.35">
      <c r="BB1690" s="2" t="e">
        <v>#N/A</v>
      </c>
    </row>
    <row r="1691" spans="54:54" ht="31.4" customHeight="1" x14ac:dyDescent="0.35">
      <c r="BB1691" s="2" t="e">
        <v>#N/A</v>
      </c>
    </row>
    <row r="1692" spans="54:54" ht="31.4" customHeight="1" x14ac:dyDescent="0.35">
      <c r="BB1692" s="2" t="e">
        <v>#N/A</v>
      </c>
    </row>
    <row r="1693" spans="54:54" ht="31.4" customHeight="1" x14ac:dyDescent="0.35">
      <c r="BB1693" s="2" t="e">
        <v>#N/A</v>
      </c>
    </row>
    <row r="1694" spans="54:54" ht="31.4" customHeight="1" x14ac:dyDescent="0.35">
      <c r="BB1694" s="2" t="e">
        <v>#N/A</v>
      </c>
    </row>
    <row r="1695" spans="54:54" ht="31.4" customHeight="1" x14ac:dyDescent="0.35">
      <c r="BB1695" s="2" t="e">
        <v>#N/A</v>
      </c>
    </row>
    <row r="1696" spans="54:54" ht="31.4" customHeight="1" x14ac:dyDescent="0.35">
      <c r="BB1696" s="2" t="e">
        <v>#N/A</v>
      </c>
    </row>
    <row r="1697" spans="54:54" ht="31.4" customHeight="1" x14ac:dyDescent="0.35">
      <c r="BB1697" s="2" t="e">
        <v>#N/A</v>
      </c>
    </row>
    <row r="1698" spans="54:54" ht="31.4" customHeight="1" x14ac:dyDescent="0.35">
      <c r="BB1698" s="2" t="e">
        <v>#N/A</v>
      </c>
    </row>
    <row r="1699" spans="54:54" ht="31.4" customHeight="1" x14ac:dyDescent="0.35">
      <c r="BB1699" s="2" t="e">
        <v>#N/A</v>
      </c>
    </row>
    <row r="1700" spans="54:54" ht="31.4" customHeight="1" x14ac:dyDescent="0.35">
      <c r="BB1700" s="2" t="e">
        <v>#N/A</v>
      </c>
    </row>
    <row r="1701" spans="54:54" ht="31.4" customHeight="1" x14ac:dyDescent="0.35">
      <c r="BB1701" s="2" t="e">
        <v>#N/A</v>
      </c>
    </row>
    <row r="1702" spans="54:54" ht="31.4" customHeight="1" x14ac:dyDescent="0.35">
      <c r="BB1702" s="2" t="e">
        <v>#N/A</v>
      </c>
    </row>
    <row r="1703" spans="54:54" ht="31.4" customHeight="1" x14ac:dyDescent="0.35">
      <c r="BB1703" s="2" t="e">
        <v>#N/A</v>
      </c>
    </row>
    <row r="1704" spans="54:54" ht="31.4" customHeight="1" x14ac:dyDescent="0.35">
      <c r="BB1704" s="2" t="e">
        <v>#N/A</v>
      </c>
    </row>
    <row r="1705" spans="54:54" ht="31.4" customHeight="1" x14ac:dyDescent="0.35">
      <c r="BB1705" s="2" t="e">
        <v>#N/A</v>
      </c>
    </row>
    <row r="1706" spans="54:54" ht="31.4" customHeight="1" x14ac:dyDescent="0.35">
      <c r="BB1706" s="2" t="e">
        <v>#N/A</v>
      </c>
    </row>
    <row r="1707" spans="54:54" ht="31.4" customHeight="1" x14ac:dyDescent="0.35">
      <c r="BB1707" s="2" t="e">
        <v>#N/A</v>
      </c>
    </row>
    <row r="1708" spans="54:54" ht="31.4" customHeight="1" x14ac:dyDescent="0.35">
      <c r="BB1708" s="2" t="e">
        <v>#N/A</v>
      </c>
    </row>
    <row r="1709" spans="54:54" ht="31.4" customHeight="1" x14ac:dyDescent="0.35">
      <c r="BB1709" s="2" t="e">
        <v>#N/A</v>
      </c>
    </row>
    <row r="1710" spans="54:54" ht="31.4" customHeight="1" x14ac:dyDescent="0.35">
      <c r="BB1710" s="2" t="e">
        <v>#N/A</v>
      </c>
    </row>
    <row r="1711" spans="54:54" ht="31.4" customHeight="1" x14ac:dyDescent="0.35">
      <c r="BB1711" s="2" t="e">
        <v>#N/A</v>
      </c>
    </row>
    <row r="1712" spans="54:54" ht="31.4" customHeight="1" x14ac:dyDescent="0.35">
      <c r="BB1712" s="2" t="e">
        <v>#N/A</v>
      </c>
    </row>
    <row r="1713" spans="54:54" ht="31.4" customHeight="1" x14ac:dyDescent="0.35">
      <c r="BB1713" s="2" t="e">
        <v>#N/A</v>
      </c>
    </row>
    <row r="1714" spans="54:54" ht="31.4" customHeight="1" x14ac:dyDescent="0.35">
      <c r="BB1714" s="2" t="e">
        <v>#N/A</v>
      </c>
    </row>
    <row r="1715" spans="54:54" ht="31.4" customHeight="1" x14ac:dyDescent="0.35">
      <c r="BB1715" s="2" t="e">
        <v>#N/A</v>
      </c>
    </row>
    <row r="1716" spans="54:54" ht="31.4" customHeight="1" x14ac:dyDescent="0.35">
      <c r="BB1716" s="2" t="e">
        <v>#N/A</v>
      </c>
    </row>
    <row r="1717" spans="54:54" ht="31.4" customHeight="1" x14ac:dyDescent="0.35">
      <c r="BB1717" s="2" t="e">
        <v>#N/A</v>
      </c>
    </row>
    <row r="1718" spans="54:54" ht="31.4" customHeight="1" x14ac:dyDescent="0.35">
      <c r="BB1718" s="2" t="e">
        <v>#N/A</v>
      </c>
    </row>
    <row r="1719" spans="54:54" ht="31.4" customHeight="1" x14ac:dyDescent="0.35">
      <c r="BB1719" s="2" t="e">
        <v>#N/A</v>
      </c>
    </row>
    <row r="1720" spans="54:54" ht="31.4" customHeight="1" x14ac:dyDescent="0.35">
      <c r="BB1720" s="2" t="e">
        <v>#N/A</v>
      </c>
    </row>
    <row r="1721" spans="54:54" ht="31.4" customHeight="1" x14ac:dyDescent="0.35">
      <c r="BB1721" s="2" t="e">
        <v>#N/A</v>
      </c>
    </row>
    <row r="1722" spans="54:54" ht="31.4" customHeight="1" x14ac:dyDescent="0.35">
      <c r="BB1722" s="2" t="e">
        <v>#N/A</v>
      </c>
    </row>
    <row r="1723" spans="54:54" ht="31.4" customHeight="1" x14ac:dyDescent="0.35">
      <c r="BB1723" s="2" t="e">
        <v>#N/A</v>
      </c>
    </row>
    <row r="1724" spans="54:54" ht="31.4" customHeight="1" x14ac:dyDescent="0.35">
      <c r="BB1724" s="2" t="e">
        <v>#N/A</v>
      </c>
    </row>
    <row r="1725" spans="54:54" ht="31.4" customHeight="1" x14ac:dyDescent="0.35">
      <c r="BB1725" s="2" t="e">
        <v>#N/A</v>
      </c>
    </row>
    <row r="1726" spans="54:54" ht="31.4" customHeight="1" x14ac:dyDescent="0.35">
      <c r="BB1726" s="2" t="e">
        <v>#N/A</v>
      </c>
    </row>
    <row r="1727" spans="54:54" ht="31.4" customHeight="1" x14ac:dyDescent="0.35">
      <c r="BB1727" s="2" t="e">
        <v>#N/A</v>
      </c>
    </row>
    <row r="1728" spans="54:54" ht="31.4" customHeight="1" x14ac:dyDescent="0.35">
      <c r="BB1728" s="2" t="e">
        <v>#N/A</v>
      </c>
    </row>
    <row r="1729" spans="54:54" ht="31.4" customHeight="1" x14ac:dyDescent="0.35">
      <c r="BB1729" s="2" t="e">
        <v>#N/A</v>
      </c>
    </row>
    <row r="1730" spans="54:54" ht="31.4" customHeight="1" x14ac:dyDescent="0.35">
      <c r="BB1730" s="2" t="e">
        <v>#N/A</v>
      </c>
    </row>
    <row r="1731" spans="54:54" ht="31.4" customHeight="1" x14ac:dyDescent="0.35">
      <c r="BB1731" s="2" t="e">
        <v>#N/A</v>
      </c>
    </row>
    <row r="1732" spans="54:54" ht="31.4" customHeight="1" x14ac:dyDescent="0.35">
      <c r="BB1732" s="2" t="e">
        <v>#N/A</v>
      </c>
    </row>
    <row r="1733" spans="54:54" ht="31.4" customHeight="1" x14ac:dyDescent="0.35">
      <c r="BB1733" s="2" t="e">
        <v>#N/A</v>
      </c>
    </row>
    <row r="1734" spans="54:54" ht="31.4" customHeight="1" x14ac:dyDescent="0.35">
      <c r="BB1734" s="2" t="e">
        <v>#N/A</v>
      </c>
    </row>
    <row r="1735" spans="54:54" ht="31.4" customHeight="1" x14ac:dyDescent="0.35">
      <c r="BB1735" s="2" t="e">
        <v>#N/A</v>
      </c>
    </row>
    <row r="1736" spans="54:54" ht="31.4" customHeight="1" x14ac:dyDescent="0.35">
      <c r="BB1736" s="2" t="e">
        <v>#N/A</v>
      </c>
    </row>
    <row r="1737" spans="54:54" ht="31.4" customHeight="1" x14ac:dyDescent="0.35">
      <c r="BB1737" s="2" t="e">
        <v>#N/A</v>
      </c>
    </row>
    <row r="1738" spans="54:54" ht="31.4" customHeight="1" x14ac:dyDescent="0.35">
      <c r="BB1738" s="2" t="e">
        <v>#N/A</v>
      </c>
    </row>
    <row r="1739" spans="54:54" ht="31.4" customHeight="1" x14ac:dyDescent="0.35">
      <c r="BB1739" s="2" t="e">
        <v>#N/A</v>
      </c>
    </row>
    <row r="1740" spans="54:54" ht="31.4" customHeight="1" x14ac:dyDescent="0.35">
      <c r="BB1740" s="2" t="e">
        <v>#N/A</v>
      </c>
    </row>
    <row r="1741" spans="54:54" ht="31.4" customHeight="1" x14ac:dyDescent="0.35">
      <c r="BB1741" s="2" t="e">
        <v>#N/A</v>
      </c>
    </row>
    <row r="1742" spans="54:54" ht="31.4" customHeight="1" x14ac:dyDescent="0.35">
      <c r="BB1742" s="2" t="e">
        <v>#N/A</v>
      </c>
    </row>
    <row r="1743" spans="54:54" ht="31.4" customHeight="1" x14ac:dyDescent="0.35">
      <c r="BB1743" s="2" t="e">
        <v>#N/A</v>
      </c>
    </row>
    <row r="1744" spans="54:54" ht="31.4" customHeight="1" x14ac:dyDescent="0.35">
      <c r="BB1744" s="2" t="e">
        <v>#N/A</v>
      </c>
    </row>
    <row r="1745" spans="54:54" ht="31.4" customHeight="1" x14ac:dyDescent="0.35">
      <c r="BB1745" s="2" t="e">
        <v>#N/A</v>
      </c>
    </row>
    <row r="1746" spans="54:54" ht="31.4" customHeight="1" x14ac:dyDescent="0.35">
      <c r="BB1746" s="2" t="e">
        <v>#N/A</v>
      </c>
    </row>
    <row r="1747" spans="54:54" ht="31.4" customHeight="1" x14ac:dyDescent="0.35">
      <c r="BB1747" s="2" t="e">
        <v>#N/A</v>
      </c>
    </row>
    <row r="1748" spans="54:54" ht="31.4" customHeight="1" x14ac:dyDescent="0.35">
      <c r="BB1748" s="2" t="e">
        <v>#N/A</v>
      </c>
    </row>
    <row r="1749" spans="54:54" ht="31.4" customHeight="1" x14ac:dyDescent="0.35">
      <c r="BB1749" s="2" t="e">
        <v>#N/A</v>
      </c>
    </row>
    <row r="1750" spans="54:54" ht="31.4" customHeight="1" x14ac:dyDescent="0.35">
      <c r="BB1750" s="2" t="e">
        <v>#N/A</v>
      </c>
    </row>
    <row r="1751" spans="54:54" ht="31.4" customHeight="1" x14ac:dyDescent="0.35">
      <c r="BB1751" s="2" t="e">
        <v>#N/A</v>
      </c>
    </row>
    <row r="1752" spans="54:54" ht="31.4" customHeight="1" x14ac:dyDescent="0.35">
      <c r="BB1752" s="2" t="e">
        <v>#N/A</v>
      </c>
    </row>
    <row r="1753" spans="54:54" ht="31.4" customHeight="1" x14ac:dyDescent="0.35">
      <c r="BB1753" s="2" t="e">
        <v>#N/A</v>
      </c>
    </row>
    <row r="1754" spans="54:54" ht="31.4" customHeight="1" x14ac:dyDescent="0.35">
      <c r="BB1754" s="2" t="e">
        <v>#N/A</v>
      </c>
    </row>
    <row r="1755" spans="54:54" ht="31.4" customHeight="1" x14ac:dyDescent="0.35">
      <c r="BB1755" s="2" t="e">
        <v>#N/A</v>
      </c>
    </row>
    <row r="1756" spans="54:54" ht="31.4" customHeight="1" x14ac:dyDescent="0.35">
      <c r="BB1756" s="2" t="e">
        <v>#N/A</v>
      </c>
    </row>
    <row r="1757" spans="54:54" ht="31.4" customHeight="1" x14ac:dyDescent="0.35">
      <c r="BB1757" s="2" t="e">
        <v>#N/A</v>
      </c>
    </row>
    <row r="1758" spans="54:54" ht="31.4" customHeight="1" x14ac:dyDescent="0.35">
      <c r="BB1758" s="2" t="e">
        <v>#N/A</v>
      </c>
    </row>
    <row r="1759" spans="54:54" ht="31.4" customHeight="1" x14ac:dyDescent="0.35">
      <c r="BB1759" s="2" t="e">
        <v>#N/A</v>
      </c>
    </row>
    <row r="1760" spans="54:54" ht="31.4" customHeight="1" x14ac:dyDescent="0.35">
      <c r="BB1760" s="2" t="e">
        <v>#N/A</v>
      </c>
    </row>
    <row r="1761" spans="54:54" ht="31.4" customHeight="1" x14ac:dyDescent="0.35">
      <c r="BB1761" s="2" t="e">
        <v>#N/A</v>
      </c>
    </row>
    <row r="1762" spans="54:54" ht="31.4" customHeight="1" x14ac:dyDescent="0.35">
      <c r="BB1762" s="2" t="e">
        <v>#N/A</v>
      </c>
    </row>
    <row r="1763" spans="54:54" ht="31.4" customHeight="1" x14ac:dyDescent="0.35">
      <c r="BB1763" s="2" t="e">
        <v>#N/A</v>
      </c>
    </row>
    <row r="1764" spans="54:54" ht="31.4" customHeight="1" x14ac:dyDescent="0.35">
      <c r="BB1764" s="2" t="e">
        <v>#N/A</v>
      </c>
    </row>
    <row r="1765" spans="54:54" ht="31.4" customHeight="1" x14ac:dyDescent="0.35">
      <c r="BB1765" s="2" t="e">
        <v>#N/A</v>
      </c>
    </row>
    <row r="1766" spans="54:54" ht="31.4" customHeight="1" x14ac:dyDescent="0.35">
      <c r="BB1766" s="2" t="e">
        <v>#N/A</v>
      </c>
    </row>
    <row r="1767" spans="54:54" ht="31.4" customHeight="1" x14ac:dyDescent="0.35">
      <c r="BB1767" s="2" t="e">
        <v>#N/A</v>
      </c>
    </row>
    <row r="1768" spans="54:54" ht="31.4" customHeight="1" x14ac:dyDescent="0.35">
      <c r="BB1768" s="2" t="e">
        <v>#N/A</v>
      </c>
    </row>
    <row r="1769" spans="54:54" ht="31.4" customHeight="1" x14ac:dyDescent="0.35">
      <c r="BB1769" s="2" t="e">
        <v>#N/A</v>
      </c>
    </row>
    <row r="1770" spans="54:54" ht="31.4" customHeight="1" x14ac:dyDescent="0.35">
      <c r="BB1770" s="2" t="e">
        <v>#N/A</v>
      </c>
    </row>
    <row r="1771" spans="54:54" ht="31.4" customHeight="1" x14ac:dyDescent="0.35">
      <c r="BB1771" s="2" t="e">
        <v>#N/A</v>
      </c>
    </row>
    <row r="1772" spans="54:54" ht="31.4" customHeight="1" x14ac:dyDescent="0.35">
      <c r="BB1772" s="2" t="e">
        <v>#N/A</v>
      </c>
    </row>
    <row r="1773" spans="54:54" ht="31.4" customHeight="1" x14ac:dyDescent="0.35">
      <c r="BB1773" s="2" t="e">
        <v>#N/A</v>
      </c>
    </row>
    <row r="1774" spans="54:54" ht="31.4" customHeight="1" x14ac:dyDescent="0.35">
      <c r="BB1774" s="2" t="e">
        <v>#N/A</v>
      </c>
    </row>
    <row r="1775" spans="54:54" ht="31.4" customHeight="1" x14ac:dyDescent="0.35">
      <c r="BB1775" s="2" t="e">
        <v>#N/A</v>
      </c>
    </row>
    <row r="1776" spans="54:54" ht="31.4" customHeight="1" x14ac:dyDescent="0.35">
      <c r="BB1776" s="2" t="e">
        <v>#N/A</v>
      </c>
    </row>
    <row r="1777" spans="54:54" ht="31.4" customHeight="1" x14ac:dyDescent="0.35">
      <c r="BB1777" s="2" t="e">
        <v>#N/A</v>
      </c>
    </row>
    <row r="1778" spans="54:54" ht="31.4" customHeight="1" x14ac:dyDescent="0.35">
      <c r="BB1778" s="2" t="e">
        <v>#N/A</v>
      </c>
    </row>
    <row r="1779" spans="54:54" ht="31.4" customHeight="1" x14ac:dyDescent="0.35">
      <c r="BB1779" s="2" t="e">
        <v>#N/A</v>
      </c>
    </row>
    <row r="1780" spans="54:54" ht="31.4" customHeight="1" x14ac:dyDescent="0.35">
      <c r="BB1780" s="2" t="e">
        <v>#N/A</v>
      </c>
    </row>
    <row r="1781" spans="54:54" ht="31.4" customHeight="1" x14ac:dyDescent="0.35">
      <c r="BB1781" s="2" t="e">
        <v>#N/A</v>
      </c>
    </row>
    <row r="1782" spans="54:54" ht="31.4" customHeight="1" x14ac:dyDescent="0.35">
      <c r="BB1782" s="2" t="e">
        <v>#N/A</v>
      </c>
    </row>
    <row r="1783" spans="54:54" ht="31.4" customHeight="1" x14ac:dyDescent="0.35">
      <c r="BB1783" s="2" t="e">
        <v>#N/A</v>
      </c>
    </row>
    <row r="1784" spans="54:54" ht="31.4" customHeight="1" x14ac:dyDescent="0.35">
      <c r="BB1784" s="2" t="e">
        <v>#N/A</v>
      </c>
    </row>
    <row r="1785" spans="54:54" ht="31.4" customHeight="1" x14ac:dyDescent="0.35">
      <c r="BB1785" s="2" t="e">
        <v>#N/A</v>
      </c>
    </row>
    <row r="1786" spans="54:54" ht="31.4" customHeight="1" x14ac:dyDescent="0.35">
      <c r="BB1786" s="2" t="e">
        <v>#N/A</v>
      </c>
    </row>
    <row r="1787" spans="54:54" ht="31.4" customHeight="1" x14ac:dyDescent="0.35">
      <c r="BB1787" s="2" t="e">
        <v>#N/A</v>
      </c>
    </row>
    <row r="1788" spans="54:54" ht="31.4" customHeight="1" x14ac:dyDescent="0.35">
      <c r="BB1788" s="2" t="e">
        <v>#N/A</v>
      </c>
    </row>
    <row r="1789" spans="54:54" ht="31.4" customHeight="1" x14ac:dyDescent="0.35">
      <c r="BB1789" s="2" t="e">
        <v>#N/A</v>
      </c>
    </row>
    <row r="1790" spans="54:54" ht="31.4" customHeight="1" x14ac:dyDescent="0.35">
      <c r="BB1790" s="2" t="e">
        <v>#N/A</v>
      </c>
    </row>
    <row r="1791" spans="54:54" ht="31.4" customHeight="1" x14ac:dyDescent="0.35">
      <c r="BB1791" s="2" t="e">
        <v>#N/A</v>
      </c>
    </row>
    <row r="1792" spans="54:54" ht="31.4" customHeight="1" x14ac:dyDescent="0.35">
      <c r="BB1792" s="2" t="e">
        <v>#N/A</v>
      </c>
    </row>
    <row r="1793" spans="54:54" ht="31.4" customHeight="1" x14ac:dyDescent="0.35">
      <c r="BB1793" s="2" t="e">
        <v>#N/A</v>
      </c>
    </row>
    <row r="1794" spans="54:54" ht="31.4" customHeight="1" x14ac:dyDescent="0.35">
      <c r="BB1794" s="2" t="e">
        <v>#N/A</v>
      </c>
    </row>
    <row r="1795" spans="54:54" ht="31.4" customHeight="1" x14ac:dyDescent="0.35">
      <c r="BB1795" s="2" t="e">
        <v>#N/A</v>
      </c>
    </row>
    <row r="1796" spans="54:54" ht="31.4" customHeight="1" x14ac:dyDescent="0.35">
      <c r="BB1796" s="2" t="e">
        <v>#N/A</v>
      </c>
    </row>
    <row r="1797" spans="54:54" ht="31.4" customHeight="1" x14ac:dyDescent="0.35">
      <c r="BB1797" s="2" t="e">
        <v>#N/A</v>
      </c>
    </row>
    <row r="1798" spans="54:54" ht="31.4" customHeight="1" x14ac:dyDescent="0.35">
      <c r="BB1798" s="2" t="e">
        <v>#N/A</v>
      </c>
    </row>
    <row r="1799" spans="54:54" ht="31.4" customHeight="1" x14ac:dyDescent="0.35">
      <c r="BB1799" s="2" t="e">
        <v>#N/A</v>
      </c>
    </row>
    <row r="1800" spans="54:54" ht="31.4" customHeight="1" x14ac:dyDescent="0.35">
      <c r="BB1800" s="2" t="e">
        <v>#N/A</v>
      </c>
    </row>
    <row r="1801" spans="54:54" ht="31.4" customHeight="1" x14ac:dyDescent="0.35">
      <c r="BB1801" s="2" t="e">
        <v>#N/A</v>
      </c>
    </row>
    <row r="1802" spans="54:54" ht="31.4" customHeight="1" x14ac:dyDescent="0.35">
      <c r="BB1802" s="2" t="e">
        <v>#N/A</v>
      </c>
    </row>
    <row r="1803" spans="54:54" ht="31.4" customHeight="1" x14ac:dyDescent="0.35">
      <c r="BB1803" s="2" t="e">
        <v>#N/A</v>
      </c>
    </row>
    <row r="1804" spans="54:54" ht="31.4" customHeight="1" x14ac:dyDescent="0.35">
      <c r="BB1804" s="2" t="e">
        <v>#N/A</v>
      </c>
    </row>
    <row r="1805" spans="54:54" ht="31.4" customHeight="1" x14ac:dyDescent="0.35">
      <c r="BB1805" s="2" t="e">
        <v>#N/A</v>
      </c>
    </row>
    <row r="1806" spans="54:54" ht="31.4" customHeight="1" x14ac:dyDescent="0.35">
      <c r="BB1806" s="2" t="e">
        <v>#N/A</v>
      </c>
    </row>
    <row r="1807" spans="54:54" ht="31.4" customHeight="1" x14ac:dyDescent="0.35">
      <c r="BB1807" s="2" t="e">
        <v>#N/A</v>
      </c>
    </row>
    <row r="1808" spans="54:54" ht="31.4" customHeight="1" x14ac:dyDescent="0.35">
      <c r="BB1808" s="2" t="e">
        <v>#N/A</v>
      </c>
    </row>
    <row r="1809" spans="54:54" ht="31.4" customHeight="1" x14ac:dyDescent="0.35">
      <c r="BB1809" s="2" t="e">
        <v>#N/A</v>
      </c>
    </row>
    <row r="1810" spans="54:54" ht="31.4" customHeight="1" x14ac:dyDescent="0.35">
      <c r="BB1810" s="2" t="e">
        <v>#N/A</v>
      </c>
    </row>
    <row r="1811" spans="54:54" ht="31.4" customHeight="1" x14ac:dyDescent="0.35">
      <c r="BB1811" s="2" t="e">
        <v>#N/A</v>
      </c>
    </row>
    <row r="1812" spans="54:54" ht="31.4" customHeight="1" x14ac:dyDescent="0.35">
      <c r="BB1812" s="2" t="e">
        <v>#N/A</v>
      </c>
    </row>
    <row r="1813" spans="54:54" ht="31.4" customHeight="1" x14ac:dyDescent="0.35">
      <c r="BB1813" s="2" t="e">
        <v>#N/A</v>
      </c>
    </row>
    <row r="1814" spans="54:54" ht="31.4" customHeight="1" x14ac:dyDescent="0.35">
      <c r="BB1814" s="2" t="e">
        <v>#N/A</v>
      </c>
    </row>
    <row r="1815" spans="54:54" ht="31.4" customHeight="1" x14ac:dyDescent="0.35">
      <c r="BB1815" s="2" t="e">
        <v>#N/A</v>
      </c>
    </row>
    <row r="1816" spans="54:54" ht="31.4" customHeight="1" x14ac:dyDescent="0.35">
      <c r="BB1816" s="2" t="e">
        <v>#N/A</v>
      </c>
    </row>
    <row r="1817" spans="54:54" ht="31.4" customHeight="1" x14ac:dyDescent="0.35">
      <c r="BB1817" s="2" t="e">
        <v>#N/A</v>
      </c>
    </row>
    <row r="1818" spans="54:54" ht="31.4" customHeight="1" x14ac:dyDescent="0.35">
      <c r="BB1818" s="2" t="e">
        <v>#N/A</v>
      </c>
    </row>
    <row r="1819" spans="54:54" ht="31.4" customHeight="1" x14ac:dyDescent="0.35">
      <c r="BB1819" s="2" t="e">
        <v>#N/A</v>
      </c>
    </row>
    <row r="1820" spans="54:54" ht="31.4" customHeight="1" x14ac:dyDescent="0.35">
      <c r="BB1820" s="2" t="e">
        <v>#N/A</v>
      </c>
    </row>
    <row r="1821" spans="54:54" ht="31.4" customHeight="1" x14ac:dyDescent="0.35">
      <c r="BB1821" s="2" t="e">
        <v>#N/A</v>
      </c>
    </row>
    <row r="1822" spans="54:54" ht="31.4" customHeight="1" x14ac:dyDescent="0.35">
      <c r="BB1822" s="2" t="e">
        <v>#N/A</v>
      </c>
    </row>
    <row r="1823" spans="54:54" ht="31.4" customHeight="1" x14ac:dyDescent="0.35">
      <c r="BB1823" s="2" t="e">
        <v>#N/A</v>
      </c>
    </row>
    <row r="1824" spans="54:54" ht="31.4" customHeight="1" x14ac:dyDescent="0.35">
      <c r="BB1824" s="2" t="e">
        <v>#N/A</v>
      </c>
    </row>
    <row r="1825" spans="54:54" ht="31.4" customHeight="1" x14ac:dyDescent="0.35">
      <c r="BB1825" s="2" t="e">
        <v>#N/A</v>
      </c>
    </row>
    <row r="1826" spans="54:54" ht="31.4" customHeight="1" x14ac:dyDescent="0.35">
      <c r="BB1826" s="2" t="e">
        <v>#N/A</v>
      </c>
    </row>
    <row r="1827" spans="54:54" ht="31.4" customHeight="1" x14ac:dyDescent="0.35">
      <c r="BB1827" s="2" t="e">
        <v>#N/A</v>
      </c>
    </row>
    <row r="1828" spans="54:54" ht="31.4" customHeight="1" x14ac:dyDescent="0.35">
      <c r="BB1828" s="2" t="e">
        <v>#N/A</v>
      </c>
    </row>
    <row r="1829" spans="54:54" ht="31.4" customHeight="1" x14ac:dyDescent="0.35">
      <c r="BB1829" s="2" t="e">
        <v>#N/A</v>
      </c>
    </row>
    <row r="1830" spans="54:54" ht="31.4" customHeight="1" x14ac:dyDescent="0.35">
      <c r="BB1830" s="2" t="e">
        <v>#N/A</v>
      </c>
    </row>
    <row r="1831" spans="54:54" ht="31.4" customHeight="1" x14ac:dyDescent="0.35">
      <c r="BB1831" s="2" t="e">
        <v>#N/A</v>
      </c>
    </row>
    <row r="1832" spans="54:54" ht="31.4" customHeight="1" x14ac:dyDescent="0.35">
      <c r="BB1832" s="2" t="e">
        <v>#N/A</v>
      </c>
    </row>
    <row r="1833" spans="54:54" ht="31.4" customHeight="1" x14ac:dyDescent="0.35">
      <c r="BB1833" s="2" t="e">
        <v>#N/A</v>
      </c>
    </row>
    <row r="1834" spans="54:54" ht="31.4" customHeight="1" x14ac:dyDescent="0.35">
      <c r="BB1834" s="2" t="e">
        <v>#N/A</v>
      </c>
    </row>
    <row r="1835" spans="54:54" ht="31.4" customHeight="1" x14ac:dyDescent="0.35">
      <c r="BB1835" s="2" t="e">
        <v>#N/A</v>
      </c>
    </row>
    <row r="1836" spans="54:54" ht="31.4" customHeight="1" x14ac:dyDescent="0.35">
      <c r="BB1836" s="2" t="e">
        <v>#N/A</v>
      </c>
    </row>
    <row r="1837" spans="54:54" ht="31.4" customHeight="1" x14ac:dyDescent="0.35">
      <c r="BB1837" s="2" t="e">
        <v>#N/A</v>
      </c>
    </row>
    <row r="1838" spans="54:54" ht="31.4" customHeight="1" x14ac:dyDescent="0.35">
      <c r="BB1838" s="2" t="e">
        <v>#N/A</v>
      </c>
    </row>
    <row r="1839" spans="54:54" ht="31.4" customHeight="1" x14ac:dyDescent="0.35">
      <c r="BB1839" s="2" t="e">
        <v>#N/A</v>
      </c>
    </row>
    <row r="1840" spans="54:54" ht="31.4" customHeight="1" x14ac:dyDescent="0.35">
      <c r="BB1840" s="2" t="e">
        <v>#N/A</v>
      </c>
    </row>
    <row r="1841" spans="54:54" ht="31.4" customHeight="1" x14ac:dyDescent="0.35">
      <c r="BB1841" s="2" t="e">
        <v>#N/A</v>
      </c>
    </row>
    <row r="1842" spans="54:54" ht="31.4" customHeight="1" x14ac:dyDescent="0.35">
      <c r="BB1842" s="2" t="e">
        <v>#N/A</v>
      </c>
    </row>
    <row r="1843" spans="54:54" ht="31.4" customHeight="1" x14ac:dyDescent="0.35">
      <c r="BB1843" s="2" t="e">
        <v>#N/A</v>
      </c>
    </row>
    <row r="1844" spans="54:54" ht="31.4" customHeight="1" x14ac:dyDescent="0.35">
      <c r="BB1844" s="2" t="e">
        <v>#N/A</v>
      </c>
    </row>
    <row r="1845" spans="54:54" ht="31.4" customHeight="1" x14ac:dyDescent="0.35">
      <c r="BB1845" s="2" t="e">
        <v>#N/A</v>
      </c>
    </row>
    <row r="1846" spans="54:54" ht="31.4" customHeight="1" x14ac:dyDescent="0.35">
      <c r="BB1846" s="2" t="e">
        <v>#N/A</v>
      </c>
    </row>
    <row r="1847" spans="54:54" ht="31.4" customHeight="1" x14ac:dyDescent="0.35">
      <c r="BB1847" s="2" t="e">
        <v>#N/A</v>
      </c>
    </row>
    <row r="1848" spans="54:54" ht="31.4" customHeight="1" x14ac:dyDescent="0.35">
      <c r="BB1848" s="2" t="e">
        <v>#N/A</v>
      </c>
    </row>
    <row r="1849" spans="54:54" ht="31.4" customHeight="1" x14ac:dyDescent="0.35">
      <c r="BB1849" s="2" t="e">
        <v>#N/A</v>
      </c>
    </row>
    <row r="1850" spans="54:54" ht="31.4" customHeight="1" x14ac:dyDescent="0.35">
      <c r="BB1850" s="2" t="e">
        <v>#N/A</v>
      </c>
    </row>
    <row r="1851" spans="54:54" ht="31.4" customHeight="1" x14ac:dyDescent="0.35">
      <c r="BB1851" s="2" t="e">
        <v>#N/A</v>
      </c>
    </row>
    <row r="1852" spans="54:54" ht="31.4" customHeight="1" x14ac:dyDescent="0.35">
      <c r="BB1852" s="2" t="e">
        <v>#N/A</v>
      </c>
    </row>
    <row r="1853" spans="54:54" ht="31.4" customHeight="1" x14ac:dyDescent="0.35">
      <c r="BB1853" s="2" t="e">
        <v>#N/A</v>
      </c>
    </row>
    <row r="1854" spans="54:54" ht="31.4" customHeight="1" x14ac:dyDescent="0.35">
      <c r="BB1854" s="2" t="e">
        <v>#N/A</v>
      </c>
    </row>
    <row r="1855" spans="54:54" ht="31.4" customHeight="1" x14ac:dyDescent="0.35">
      <c r="BB1855" s="2" t="e">
        <v>#N/A</v>
      </c>
    </row>
    <row r="1856" spans="54:54" ht="31.4" customHeight="1" x14ac:dyDescent="0.35">
      <c r="BB1856" s="2" t="e">
        <v>#N/A</v>
      </c>
    </row>
    <row r="1857" spans="54:54" ht="31.4" customHeight="1" x14ac:dyDescent="0.35">
      <c r="BB1857" s="2" t="e">
        <v>#N/A</v>
      </c>
    </row>
    <row r="1858" spans="54:54" ht="31.4" customHeight="1" x14ac:dyDescent="0.35">
      <c r="BB1858" s="2" t="e">
        <v>#N/A</v>
      </c>
    </row>
    <row r="1859" spans="54:54" ht="31.4" customHeight="1" x14ac:dyDescent="0.35">
      <c r="BB1859" s="2" t="e">
        <v>#N/A</v>
      </c>
    </row>
    <row r="1860" spans="54:54" ht="31.4" customHeight="1" x14ac:dyDescent="0.35">
      <c r="BB1860" s="2" t="e">
        <v>#N/A</v>
      </c>
    </row>
    <row r="1861" spans="54:54" ht="31.4" customHeight="1" x14ac:dyDescent="0.35">
      <c r="BB1861" s="2" t="e">
        <v>#N/A</v>
      </c>
    </row>
    <row r="1862" spans="54:54" ht="31.4" customHeight="1" x14ac:dyDescent="0.35">
      <c r="BB1862" s="2" t="e">
        <v>#N/A</v>
      </c>
    </row>
    <row r="1863" spans="54:54" ht="31.4" customHeight="1" x14ac:dyDescent="0.35">
      <c r="BB1863" s="2" t="e">
        <v>#N/A</v>
      </c>
    </row>
    <row r="1864" spans="54:54" ht="31.4" customHeight="1" x14ac:dyDescent="0.35">
      <c r="BB1864" s="2" t="e">
        <v>#N/A</v>
      </c>
    </row>
    <row r="1865" spans="54:54" ht="31.4" customHeight="1" x14ac:dyDescent="0.35">
      <c r="BB1865" s="2" t="e">
        <v>#N/A</v>
      </c>
    </row>
    <row r="1866" spans="54:54" ht="31.4" customHeight="1" x14ac:dyDescent="0.35">
      <c r="BB1866" s="2" t="e">
        <v>#N/A</v>
      </c>
    </row>
    <row r="1867" spans="54:54" ht="31.4" customHeight="1" x14ac:dyDescent="0.35">
      <c r="BB1867" s="2" t="e">
        <v>#N/A</v>
      </c>
    </row>
    <row r="1868" spans="54:54" ht="31.4" customHeight="1" x14ac:dyDescent="0.35">
      <c r="BB1868" s="2" t="e">
        <v>#N/A</v>
      </c>
    </row>
    <row r="1869" spans="54:54" ht="31.4" customHeight="1" x14ac:dyDescent="0.35">
      <c r="BB1869" s="2" t="e">
        <v>#N/A</v>
      </c>
    </row>
    <row r="1870" spans="54:54" ht="31.4" customHeight="1" x14ac:dyDescent="0.35">
      <c r="BB1870" s="2" t="e">
        <v>#N/A</v>
      </c>
    </row>
    <row r="1871" spans="54:54" ht="31.4" customHeight="1" x14ac:dyDescent="0.35">
      <c r="BB1871" s="2" t="e">
        <v>#N/A</v>
      </c>
    </row>
    <row r="1872" spans="54:54" ht="31.4" customHeight="1" x14ac:dyDescent="0.35">
      <c r="BB1872" s="2" t="e">
        <v>#N/A</v>
      </c>
    </row>
    <row r="1873" spans="54:54" ht="31.4" customHeight="1" x14ac:dyDescent="0.35">
      <c r="BB1873" s="2" t="e">
        <v>#N/A</v>
      </c>
    </row>
    <row r="1874" spans="54:54" ht="31.4" customHeight="1" x14ac:dyDescent="0.35">
      <c r="BB1874" s="2" t="e">
        <v>#N/A</v>
      </c>
    </row>
    <row r="1875" spans="54:54" ht="31.4" customHeight="1" x14ac:dyDescent="0.35">
      <c r="BB1875" s="2" t="e">
        <v>#N/A</v>
      </c>
    </row>
    <row r="1876" spans="54:54" ht="31.4" customHeight="1" x14ac:dyDescent="0.35">
      <c r="BB1876" s="2" t="e">
        <v>#N/A</v>
      </c>
    </row>
    <row r="1877" spans="54:54" ht="31.4" customHeight="1" x14ac:dyDescent="0.35">
      <c r="BB1877" s="2" t="e">
        <v>#N/A</v>
      </c>
    </row>
    <row r="1878" spans="54:54" ht="31.4" customHeight="1" x14ac:dyDescent="0.35">
      <c r="BB1878" s="2" t="e">
        <v>#N/A</v>
      </c>
    </row>
    <row r="1879" spans="54:54" ht="31.4" customHeight="1" x14ac:dyDescent="0.35">
      <c r="BB1879" s="2" t="e">
        <v>#N/A</v>
      </c>
    </row>
    <row r="1880" spans="54:54" ht="31.4" customHeight="1" x14ac:dyDescent="0.35">
      <c r="BB1880" s="2" t="e">
        <v>#N/A</v>
      </c>
    </row>
    <row r="1881" spans="54:54" ht="31.4" customHeight="1" x14ac:dyDescent="0.35">
      <c r="BB1881" s="2" t="e">
        <v>#N/A</v>
      </c>
    </row>
    <row r="1882" spans="54:54" ht="31.4" customHeight="1" x14ac:dyDescent="0.35">
      <c r="BB1882" s="2" t="e">
        <v>#N/A</v>
      </c>
    </row>
    <row r="1883" spans="54:54" ht="31.4" customHeight="1" x14ac:dyDescent="0.35">
      <c r="BB1883" s="2" t="e">
        <v>#N/A</v>
      </c>
    </row>
    <row r="1884" spans="54:54" ht="31.4" customHeight="1" x14ac:dyDescent="0.35">
      <c r="BB1884" s="2" t="e">
        <v>#N/A</v>
      </c>
    </row>
    <row r="1885" spans="54:54" ht="31.4" customHeight="1" x14ac:dyDescent="0.35">
      <c r="BB1885" s="2" t="e">
        <v>#N/A</v>
      </c>
    </row>
    <row r="1886" spans="54:54" ht="31.4" customHeight="1" x14ac:dyDescent="0.35">
      <c r="BB1886" s="2" t="e">
        <v>#N/A</v>
      </c>
    </row>
    <row r="1887" spans="54:54" ht="31.4" customHeight="1" x14ac:dyDescent="0.35">
      <c r="BB1887" s="2" t="e">
        <v>#N/A</v>
      </c>
    </row>
    <row r="1888" spans="54:54" ht="31.4" customHeight="1" x14ac:dyDescent="0.35">
      <c r="BB1888" s="2" t="e">
        <v>#N/A</v>
      </c>
    </row>
    <row r="1889" spans="54:54" ht="31.4" customHeight="1" x14ac:dyDescent="0.35">
      <c r="BB1889" s="2" t="e">
        <v>#N/A</v>
      </c>
    </row>
    <row r="1890" spans="54:54" ht="31.4" customHeight="1" x14ac:dyDescent="0.35">
      <c r="BB1890" s="2" t="e">
        <v>#N/A</v>
      </c>
    </row>
    <row r="1891" spans="54:54" ht="31.4" customHeight="1" x14ac:dyDescent="0.35">
      <c r="BB1891" s="2" t="e">
        <v>#N/A</v>
      </c>
    </row>
    <row r="1892" spans="54:54" ht="31.4" customHeight="1" x14ac:dyDescent="0.35">
      <c r="BB1892" s="2" t="e">
        <v>#N/A</v>
      </c>
    </row>
    <row r="1893" spans="54:54" ht="31.4" customHeight="1" x14ac:dyDescent="0.35">
      <c r="BB1893" s="2" t="e">
        <v>#N/A</v>
      </c>
    </row>
    <row r="1894" spans="54:54" ht="31.4" customHeight="1" x14ac:dyDescent="0.35">
      <c r="BB1894" s="2" t="e">
        <v>#N/A</v>
      </c>
    </row>
    <row r="1895" spans="54:54" ht="31.4" customHeight="1" x14ac:dyDescent="0.35">
      <c r="BB1895" s="2" t="e">
        <v>#N/A</v>
      </c>
    </row>
    <row r="1896" spans="54:54" ht="31.4" customHeight="1" x14ac:dyDescent="0.35">
      <c r="BB1896" s="2" t="e">
        <v>#N/A</v>
      </c>
    </row>
    <row r="1897" spans="54:54" ht="31.4" customHeight="1" x14ac:dyDescent="0.35">
      <c r="BB1897" s="2" t="e">
        <v>#N/A</v>
      </c>
    </row>
    <row r="1898" spans="54:54" ht="31.4" customHeight="1" x14ac:dyDescent="0.35">
      <c r="BB1898" s="2" t="e">
        <v>#N/A</v>
      </c>
    </row>
    <row r="1899" spans="54:54" ht="31.4" customHeight="1" x14ac:dyDescent="0.35">
      <c r="BB1899" s="2" t="e">
        <v>#N/A</v>
      </c>
    </row>
    <row r="1900" spans="54:54" ht="31.4" customHeight="1" x14ac:dyDescent="0.35">
      <c r="BB1900" s="2" t="e">
        <v>#N/A</v>
      </c>
    </row>
    <row r="1901" spans="54:54" ht="31.4" customHeight="1" x14ac:dyDescent="0.35">
      <c r="BB1901" s="2" t="e">
        <v>#N/A</v>
      </c>
    </row>
    <row r="1902" spans="54:54" ht="31.4" customHeight="1" x14ac:dyDescent="0.35">
      <c r="BB1902" s="2" t="e">
        <v>#N/A</v>
      </c>
    </row>
    <row r="1903" spans="54:54" ht="31.4" customHeight="1" x14ac:dyDescent="0.35">
      <c r="BB1903" s="2" t="e">
        <v>#N/A</v>
      </c>
    </row>
    <row r="1904" spans="54:54" ht="31.4" customHeight="1" x14ac:dyDescent="0.35">
      <c r="BB1904" s="2" t="e">
        <v>#N/A</v>
      </c>
    </row>
    <row r="1905" spans="54:54" ht="31.4" customHeight="1" x14ac:dyDescent="0.35">
      <c r="BB1905" s="2" t="e">
        <v>#N/A</v>
      </c>
    </row>
    <row r="1906" spans="54:54" ht="31.4" customHeight="1" x14ac:dyDescent="0.35">
      <c r="BB1906" s="2" t="e">
        <v>#N/A</v>
      </c>
    </row>
    <row r="1907" spans="54:54" ht="31.4" customHeight="1" x14ac:dyDescent="0.35">
      <c r="BB1907" s="2" t="e">
        <v>#N/A</v>
      </c>
    </row>
    <row r="1908" spans="54:54" ht="31.4" customHeight="1" x14ac:dyDescent="0.35">
      <c r="BB1908" s="2" t="e">
        <v>#N/A</v>
      </c>
    </row>
    <row r="1909" spans="54:54" ht="31.4" customHeight="1" x14ac:dyDescent="0.35">
      <c r="BB1909" s="2" t="e">
        <v>#N/A</v>
      </c>
    </row>
    <row r="1910" spans="54:54" ht="31.4" customHeight="1" x14ac:dyDescent="0.35">
      <c r="BB1910" s="2" t="e">
        <v>#N/A</v>
      </c>
    </row>
    <row r="1911" spans="54:54" ht="31.4" customHeight="1" x14ac:dyDescent="0.35">
      <c r="BB1911" s="2" t="e">
        <v>#N/A</v>
      </c>
    </row>
    <row r="1912" spans="54:54" ht="31.4" customHeight="1" x14ac:dyDescent="0.35">
      <c r="BB1912" s="2" t="e">
        <v>#N/A</v>
      </c>
    </row>
    <row r="1913" spans="54:54" ht="31.4" customHeight="1" x14ac:dyDescent="0.35">
      <c r="BB1913" s="2" t="e">
        <v>#N/A</v>
      </c>
    </row>
    <row r="1914" spans="54:54" ht="31.4" customHeight="1" x14ac:dyDescent="0.35">
      <c r="BB1914" s="2" t="e">
        <v>#N/A</v>
      </c>
    </row>
    <row r="1915" spans="54:54" ht="31.4" customHeight="1" x14ac:dyDescent="0.35">
      <c r="BB1915" s="2" t="e">
        <v>#N/A</v>
      </c>
    </row>
    <row r="1916" spans="54:54" ht="31.4" customHeight="1" x14ac:dyDescent="0.35">
      <c r="BB1916" s="2" t="e">
        <v>#N/A</v>
      </c>
    </row>
    <row r="1917" spans="54:54" ht="31.4" customHeight="1" x14ac:dyDescent="0.35">
      <c r="BB1917" s="2" t="e">
        <v>#N/A</v>
      </c>
    </row>
    <row r="1918" spans="54:54" ht="31.4" customHeight="1" x14ac:dyDescent="0.35">
      <c r="BB1918" s="2" t="e">
        <v>#N/A</v>
      </c>
    </row>
    <row r="1919" spans="54:54" ht="31.4" customHeight="1" x14ac:dyDescent="0.35">
      <c r="BB1919" s="2" t="e">
        <v>#N/A</v>
      </c>
    </row>
    <row r="1920" spans="54:54" ht="31.4" customHeight="1" x14ac:dyDescent="0.35">
      <c r="BB1920" s="2" t="e">
        <v>#N/A</v>
      </c>
    </row>
    <row r="1921" spans="54:54" ht="31.4" customHeight="1" x14ac:dyDescent="0.35">
      <c r="BB1921" s="2" t="e">
        <v>#N/A</v>
      </c>
    </row>
    <row r="1922" spans="54:54" ht="31.4" customHeight="1" x14ac:dyDescent="0.35">
      <c r="BB1922" s="2" t="e">
        <v>#N/A</v>
      </c>
    </row>
    <row r="1923" spans="54:54" ht="31.4" customHeight="1" x14ac:dyDescent="0.35">
      <c r="BB1923" s="2" t="e">
        <v>#N/A</v>
      </c>
    </row>
    <row r="1924" spans="54:54" ht="31.4" customHeight="1" x14ac:dyDescent="0.35">
      <c r="BB1924" s="2" t="e">
        <v>#N/A</v>
      </c>
    </row>
    <row r="1925" spans="54:54" ht="31.4" customHeight="1" x14ac:dyDescent="0.35">
      <c r="BB1925" s="2" t="e">
        <v>#N/A</v>
      </c>
    </row>
    <row r="1926" spans="54:54" ht="31.4" customHeight="1" x14ac:dyDescent="0.35">
      <c r="BB1926" s="2" t="e">
        <v>#N/A</v>
      </c>
    </row>
    <row r="1927" spans="54:54" ht="31.4" customHeight="1" x14ac:dyDescent="0.35">
      <c r="BB1927" s="2" t="e">
        <v>#N/A</v>
      </c>
    </row>
    <row r="1928" spans="54:54" ht="31.4" customHeight="1" x14ac:dyDescent="0.35">
      <c r="BB1928" s="2" t="e">
        <v>#N/A</v>
      </c>
    </row>
    <row r="1929" spans="54:54" ht="31.4" customHeight="1" x14ac:dyDescent="0.35">
      <c r="BB1929" s="2" t="e">
        <v>#N/A</v>
      </c>
    </row>
    <row r="1930" spans="54:54" ht="31.4" customHeight="1" x14ac:dyDescent="0.35">
      <c r="BB1930" s="2" t="e">
        <v>#N/A</v>
      </c>
    </row>
    <row r="1931" spans="54:54" ht="31.4" customHeight="1" x14ac:dyDescent="0.35">
      <c r="BB1931" s="2" t="e">
        <v>#N/A</v>
      </c>
    </row>
    <row r="1932" spans="54:54" ht="31.4" customHeight="1" x14ac:dyDescent="0.35">
      <c r="BB1932" s="2" t="e">
        <v>#N/A</v>
      </c>
    </row>
    <row r="1933" spans="54:54" ht="31.4" customHeight="1" x14ac:dyDescent="0.35">
      <c r="BB1933" s="2" t="e">
        <v>#N/A</v>
      </c>
    </row>
    <row r="1934" spans="54:54" ht="31.4" customHeight="1" x14ac:dyDescent="0.35">
      <c r="BB1934" s="2" t="e">
        <v>#N/A</v>
      </c>
    </row>
    <row r="1935" spans="54:54" ht="31.4" customHeight="1" x14ac:dyDescent="0.35">
      <c r="BB1935" s="2" t="e">
        <v>#N/A</v>
      </c>
    </row>
    <row r="1936" spans="54:54" ht="31.4" customHeight="1" x14ac:dyDescent="0.35">
      <c r="BB1936" s="2" t="e">
        <v>#N/A</v>
      </c>
    </row>
    <row r="1937" spans="54:54" ht="31.4" customHeight="1" x14ac:dyDescent="0.35">
      <c r="BB1937" s="2" t="e">
        <v>#N/A</v>
      </c>
    </row>
    <row r="1938" spans="54:54" ht="31.4" customHeight="1" x14ac:dyDescent="0.35">
      <c r="BB1938" s="2" t="e">
        <v>#N/A</v>
      </c>
    </row>
    <row r="1939" spans="54:54" ht="31.4" customHeight="1" x14ac:dyDescent="0.35">
      <c r="BB1939" s="2" t="e">
        <v>#N/A</v>
      </c>
    </row>
    <row r="1940" spans="54:54" ht="31.4" customHeight="1" x14ac:dyDescent="0.35">
      <c r="BB1940" s="2" t="e">
        <v>#N/A</v>
      </c>
    </row>
    <row r="1941" spans="54:54" ht="31.4" customHeight="1" x14ac:dyDescent="0.35">
      <c r="BB1941" s="2" t="e">
        <v>#N/A</v>
      </c>
    </row>
    <row r="1942" spans="54:54" ht="31.4" customHeight="1" x14ac:dyDescent="0.35">
      <c r="BB1942" s="2" t="e">
        <v>#N/A</v>
      </c>
    </row>
    <row r="1943" spans="54:54" ht="31.4" customHeight="1" x14ac:dyDescent="0.35">
      <c r="BB1943" s="2" t="e">
        <v>#N/A</v>
      </c>
    </row>
    <row r="1944" spans="54:54" ht="31.4" customHeight="1" x14ac:dyDescent="0.35">
      <c r="BB1944" s="2" t="e">
        <v>#N/A</v>
      </c>
    </row>
    <row r="1945" spans="54:54" ht="31.4" customHeight="1" x14ac:dyDescent="0.35">
      <c r="BB1945" s="2" t="e">
        <v>#N/A</v>
      </c>
    </row>
    <row r="1946" spans="54:54" ht="31.4" customHeight="1" x14ac:dyDescent="0.35">
      <c r="BB1946" s="2" t="e">
        <v>#N/A</v>
      </c>
    </row>
    <row r="1947" spans="54:54" ht="31.4" customHeight="1" x14ac:dyDescent="0.35">
      <c r="BB1947" s="2" t="e">
        <v>#N/A</v>
      </c>
    </row>
    <row r="1948" spans="54:54" ht="31.4" customHeight="1" x14ac:dyDescent="0.35">
      <c r="BB1948" s="2" t="e">
        <v>#N/A</v>
      </c>
    </row>
    <row r="1949" spans="54:54" ht="31.4" customHeight="1" x14ac:dyDescent="0.35">
      <c r="BB1949" s="2" t="e">
        <v>#N/A</v>
      </c>
    </row>
    <row r="1950" spans="54:54" ht="31.4" customHeight="1" x14ac:dyDescent="0.35">
      <c r="BB1950" s="2" t="e">
        <v>#N/A</v>
      </c>
    </row>
    <row r="1951" spans="54:54" ht="31.4" customHeight="1" x14ac:dyDescent="0.35">
      <c r="BB1951" s="2" t="e">
        <v>#N/A</v>
      </c>
    </row>
    <row r="1952" spans="54:54" ht="31.4" customHeight="1" x14ac:dyDescent="0.35">
      <c r="BB1952" s="2" t="e">
        <v>#N/A</v>
      </c>
    </row>
    <row r="1953" spans="54:54" ht="31.4" customHeight="1" x14ac:dyDescent="0.35">
      <c r="BB1953" s="2" t="e">
        <v>#N/A</v>
      </c>
    </row>
    <row r="1954" spans="54:54" ht="31.4" customHeight="1" x14ac:dyDescent="0.35">
      <c r="BB1954" s="2" t="e">
        <v>#N/A</v>
      </c>
    </row>
    <row r="1955" spans="54:54" ht="31.4" customHeight="1" x14ac:dyDescent="0.35">
      <c r="BB1955" s="2" t="e">
        <v>#N/A</v>
      </c>
    </row>
    <row r="1956" spans="54:54" ht="31.4" customHeight="1" x14ac:dyDescent="0.35">
      <c r="BB1956" s="2" t="e">
        <v>#N/A</v>
      </c>
    </row>
    <row r="1957" spans="54:54" ht="31.4" customHeight="1" x14ac:dyDescent="0.35">
      <c r="BB1957" s="2" t="e">
        <v>#N/A</v>
      </c>
    </row>
    <row r="1958" spans="54:54" ht="31.4" customHeight="1" x14ac:dyDescent="0.35">
      <c r="BB1958" s="2" t="e">
        <v>#N/A</v>
      </c>
    </row>
    <row r="1959" spans="54:54" ht="31.4" customHeight="1" x14ac:dyDescent="0.35">
      <c r="BB1959" s="2" t="e">
        <v>#N/A</v>
      </c>
    </row>
    <row r="1960" spans="54:54" ht="31.4" customHeight="1" x14ac:dyDescent="0.35">
      <c r="BB1960" s="2" t="e">
        <v>#N/A</v>
      </c>
    </row>
    <row r="1961" spans="54:54" ht="31.4" customHeight="1" x14ac:dyDescent="0.35">
      <c r="BB1961" s="2" t="e">
        <v>#N/A</v>
      </c>
    </row>
    <row r="1962" spans="54:54" ht="31.4" customHeight="1" x14ac:dyDescent="0.35">
      <c r="BB1962" s="2" t="e">
        <v>#N/A</v>
      </c>
    </row>
    <row r="1963" spans="54:54" ht="31.4" customHeight="1" x14ac:dyDescent="0.35">
      <c r="BB1963" s="2" t="e">
        <v>#N/A</v>
      </c>
    </row>
    <row r="1964" spans="54:54" ht="31.4" customHeight="1" x14ac:dyDescent="0.35">
      <c r="BB1964" s="2" t="e">
        <v>#N/A</v>
      </c>
    </row>
    <row r="1965" spans="54:54" ht="31.4" customHeight="1" x14ac:dyDescent="0.35">
      <c r="BB1965" s="2" t="e">
        <v>#N/A</v>
      </c>
    </row>
    <row r="1966" spans="54:54" ht="31.4" customHeight="1" x14ac:dyDescent="0.35">
      <c r="BB1966" s="2" t="e">
        <v>#N/A</v>
      </c>
    </row>
    <row r="1967" spans="54:54" ht="31.4" customHeight="1" x14ac:dyDescent="0.35">
      <c r="BB1967" s="2" t="e">
        <v>#N/A</v>
      </c>
    </row>
    <row r="1968" spans="54:54" ht="31.4" customHeight="1" x14ac:dyDescent="0.35">
      <c r="BB1968" s="2" t="e">
        <v>#N/A</v>
      </c>
    </row>
    <row r="1969" spans="54:54" ht="31.4" customHeight="1" x14ac:dyDescent="0.35">
      <c r="BB1969" s="2" t="e">
        <v>#N/A</v>
      </c>
    </row>
    <row r="1970" spans="54:54" ht="31.4" customHeight="1" x14ac:dyDescent="0.35">
      <c r="BB1970" s="2" t="e">
        <v>#N/A</v>
      </c>
    </row>
    <row r="1971" spans="54:54" ht="31.4" customHeight="1" x14ac:dyDescent="0.35">
      <c r="BB1971" s="2" t="e">
        <v>#N/A</v>
      </c>
    </row>
    <row r="1972" spans="54:54" ht="31.4" customHeight="1" x14ac:dyDescent="0.35">
      <c r="BB1972" s="2" t="e">
        <v>#N/A</v>
      </c>
    </row>
    <row r="1973" spans="54:54" ht="31.4" customHeight="1" x14ac:dyDescent="0.35">
      <c r="BB1973" s="2" t="e">
        <v>#N/A</v>
      </c>
    </row>
    <row r="1974" spans="54:54" ht="31.4" customHeight="1" x14ac:dyDescent="0.35">
      <c r="BB1974" s="2" t="e">
        <v>#N/A</v>
      </c>
    </row>
    <row r="1975" spans="54:54" ht="31.4" customHeight="1" x14ac:dyDescent="0.35">
      <c r="BB1975" s="2" t="e">
        <v>#N/A</v>
      </c>
    </row>
    <row r="1976" spans="54:54" ht="31.4" customHeight="1" x14ac:dyDescent="0.35">
      <c r="BB1976" s="2" t="e">
        <v>#N/A</v>
      </c>
    </row>
    <row r="1977" spans="54:54" ht="31.4" customHeight="1" x14ac:dyDescent="0.35">
      <c r="BB1977" s="2" t="e">
        <v>#N/A</v>
      </c>
    </row>
    <row r="1978" spans="54:54" ht="31.4" customHeight="1" x14ac:dyDescent="0.35">
      <c r="BB1978" s="2" t="e">
        <v>#N/A</v>
      </c>
    </row>
    <row r="1979" spans="54:54" ht="31.4" customHeight="1" x14ac:dyDescent="0.35">
      <c r="BB1979" s="2" t="e">
        <v>#N/A</v>
      </c>
    </row>
    <row r="1980" spans="54:54" ht="31.4" customHeight="1" x14ac:dyDescent="0.35">
      <c r="BB1980" s="2" t="e">
        <v>#N/A</v>
      </c>
    </row>
    <row r="1981" spans="54:54" ht="31.4" customHeight="1" x14ac:dyDescent="0.35">
      <c r="BB1981" s="2" t="e">
        <v>#N/A</v>
      </c>
    </row>
    <row r="1982" spans="54:54" ht="31.4" customHeight="1" x14ac:dyDescent="0.35">
      <c r="BB1982" s="2" t="e">
        <v>#N/A</v>
      </c>
    </row>
    <row r="1983" spans="54:54" ht="31.4" customHeight="1" x14ac:dyDescent="0.35">
      <c r="BB1983" s="2" t="e">
        <v>#N/A</v>
      </c>
    </row>
    <row r="1984" spans="54:54" ht="31.4" customHeight="1" x14ac:dyDescent="0.35">
      <c r="BB1984" s="2" t="e">
        <v>#N/A</v>
      </c>
    </row>
    <row r="1985" spans="54:54" ht="31.4" customHeight="1" x14ac:dyDescent="0.35">
      <c r="BB1985" s="2" t="e">
        <v>#N/A</v>
      </c>
    </row>
    <row r="1986" spans="54:54" ht="31.4" customHeight="1" x14ac:dyDescent="0.35">
      <c r="BB1986" s="2" t="e">
        <v>#N/A</v>
      </c>
    </row>
    <row r="1987" spans="54:54" ht="31.4" customHeight="1" x14ac:dyDescent="0.35">
      <c r="BB1987" s="2" t="e">
        <v>#N/A</v>
      </c>
    </row>
    <row r="1988" spans="54:54" ht="31.4" customHeight="1" x14ac:dyDescent="0.35">
      <c r="BB1988" s="2" t="e">
        <v>#N/A</v>
      </c>
    </row>
    <row r="1989" spans="54:54" ht="31.4" customHeight="1" x14ac:dyDescent="0.35">
      <c r="BB1989" s="2" t="e">
        <v>#N/A</v>
      </c>
    </row>
    <row r="1990" spans="54:54" ht="31.4" customHeight="1" x14ac:dyDescent="0.35">
      <c r="BB1990" s="2" t="e">
        <v>#N/A</v>
      </c>
    </row>
    <row r="1991" spans="54:54" ht="31.4" customHeight="1" x14ac:dyDescent="0.35">
      <c r="BB1991" s="2" t="e">
        <v>#N/A</v>
      </c>
    </row>
    <row r="1992" spans="54:54" ht="31.4" customHeight="1" x14ac:dyDescent="0.35">
      <c r="BB1992" s="2" t="e">
        <v>#N/A</v>
      </c>
    </row>
    <row r="1993" spans="54:54" ht="31.4" customHeight="1" x14ac:dyDescent="0.35">
      <c r="BB1993" s="2" t="e">
        <v>#N/A</v>
      </c>
    </row>
    <row r="1994" spans="54:54" ht="31.4" customHeight="1" x14ac:dyDescent="0.35">
      <c r="BB1994" s="2" t="e">
        <v>#N/A</v>
      </c>
    </row>
    <row r="1995" spans="54:54" ht="31.4" customHeight="1" x14ac:dyDescent="0.35">
      <c r="BB1995" s="2" t="e">
        <v>#N/A</v>
      </c>
    </row>
    <row r="1996" spans="54:54" ht="31.4" customHeight="1" x14ac:dyDescent="0.35">
      <c r="BB1996" s="2" t="e">
        <v>#N/A</v>
      </c>
    </row>
    <row r="1997" spans="54:54" ht="31.4" customHeight="1" x14ac:dyDescent="0.35">
      <c r="BB1997" s="2" t="e">
        <v>#N/A</v>
      </c>
    </row>
    <row r="1998" spans="54:54" ht="31.4" customHeight="1" x14ac:dyDescent="0.35">
      <c r="BB1998" s="2" t="e">
        <v>#N/A</v>
      </c>
    </row>
    <row r="1999" spans="54:54" ht="31.4" customHeight="1" x14ac:dyDescent="0.35">
      <c r="BB1999" s="2" t="e">
        <v>#N/A</v>
      </c>
    </row>
    <row r="2000" spans="54:54" ht="31.4" customHeight="1" x14ac:dyDescent="0.35">
      <c r="BB2000" s="2" t="e">
        <v>#N/A</v>
      </c>
    </row>
    <row r="5262" spans="5:14" ht="31.4" customHeight="1" x14ac:dyDescent="0.35">
      <c r="E5262" s="5" t="str">
        <f>IF($D5262="","",WORKDAY($D5262,1,$Z$33:$Z$41))</f>
        <v/>
      </c>
      <c r="F5262" s="5" t="str">
        <f>IF($D5262="","",WORKDAY($D5262,10,$Z$33:$Z$41))</f>
        <v/>
      </c>
      <c r="G5262" s="5" t="str">
        <f>IF($D5262="","",WORKDAY($D5262,20,$Z$33:$Z$41))</f>
        <v/>
      </c>
      <c r="H5262" s="24" t="str">
        <f>IF(ISBLANK(D5262),"",TEXT(D5262,"mmm"))</f>
        <v/>
      </c>
      <c r="I5262" s="24"/>
      <c r="L5262" s="5"/>
      <c r="M5262" s="5"/>
      <c r="N5262" s="2" t="str">
        <f>IF(ISBLANK(L5262),"",IF(L5262&gt;G5262,"No","Yes"))</f>
        <v/>
      </c>
    </row>
  </sheetData>
  <sheetProtection sort="0" autoFilter="0"/>
  <autoFilter ref="A1:AI1282" xr:uid="{00000000-0009-0000-0000-000001000000}"/>
  <dataConsolidate/>
  <customSheetViews>
    <customSheetView guid="{13318ACA-4079-4744-89BF-3726E999225A}" scale="85" showPageBreaks="1" showAutoFilter="1">
      <pane ySplit="1" topLeftCell="A26" activePane="bottomLeft" state="frozen"/>
      <selection pane="bottomLeft" activeCell="X41" sqref="X41"/>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pageMargins left="0" right="0" top="0" bottom="0" header="0" footer="0"/>
      <pageSetup paperSize="9" scale="50" fitToWidth="0" fitToHeight="0" orientation="landscape" r:id="rId1"/>
      <headerFooter alignWithMargins="0">
        <oddHeader>&amp;C&amp;"Arial,Bold"&amp;16FREEDOM OF INFORMATION
Requests 2011</oddHeader>
        <oddFooter>&amp;LRCBC Legal and Governance&amp;CPage &amp;P of &amp;N&amp;R&amp;D</oddFooter>
      </headerFooter>
      <autoFilter ref="B1:AH1" xr:uid="{C6DC67F0-CC1A-4AEF-8CBA-521EC1B5546A}"/>
    </customSheetView>
    <customSheetView guid="{EDEA0188-918A-4C73-A2B8-679F5F53E347}" scale="120" showAutoFilter="1" hiddenColumns="1" topLeftCell="A873">
      <selection activeCell="A874" sqref="A874"/>
      <rowBreaks count="176" manualBreakCount="176">
        <brk id="22" max="16383" man="1"/>
        <brk id="30" max="16383" man="1"/>
        <brk id="35" max="16" man="1"/>
        <brk id="58" max="16383" man="1"/>
        <brk id="64" max="16383" man="1"/>
        <brk id="87" max="16383" man="1"/>
        <brk id="93" max="16383" man="1"/>
        <brk id="116" max="16383" man="1"/>
        <brk id="122" max="16383" man="1"/>
        <brk id="145" max="16383" man="1"/>
        <brk id="151" max="16383" man="1"/>
        <brk id="174" max="16383" man="1"/>
        <brk id="180" max="16383" man="1"/>
        <brk id="203" max="16383" man="1"/>
        <brk id="209" max="16383" man="1"/>
        <brk id="232" max="16383" man="1"/>
        <brk id="238" max="16383" man="1"/>
        <brk id="261" max="16383" man="1"/>
        <brk id="267" max="16383" man="1"/>
        <brk id="290" max="16383" man="1"/>
        <brk id="296" max="16383" man="1"/>
        <brk id="319" max="16383" man="1"/>
        <brk id="325" max="16383" man="1"/>
        <brk id="348" max="16383" man="1"/>
        <brk id="354" max="16383" man="1"/>
        <brk id="377" max="16383" man="1"/>
        <brk id="383" max="16383" man="1"/>
        <brk id="406" max="16383" man="1"/>
        <brk id="412" max="16383" man="1"/>
        <brk id="435" max="16383" man="1"/>
        <brk id="443" max="16383" man="1"/>
        <brk id="466" max="16383" man="1"/>
        <brk id="474" max="16383" man="1"/>
        <brk id="497" max="16383" man="1"/>
        <brk id="505" max="16383" man="1"/>
        <brk id="528" max="16383" man="1"/>
        <brk id="536" max="16383" man="1"/>
        <brk id="559" max="16383" man="1"/>
        <brk id="567" max="16383" man="1"/>
        <brk id="590" max="16383" man="1"/>
        <brk id="596" max="16383" man="1"/>
        <brk id="618" max="16383" man="1"/>
        <brk id="627" max="16383" man="1"/>
        <brk id="658" max="16383" man="1"/>
        <brk id="689" max="16383" man="1"/>
        <brk id="720" max="16383" man="1"/>
        <brk id="751" max="16383" man="1"/>
        <brk id="782" max="16383" man="1"/>
        <brk id="813" max="16383" man="1"/>
        <brk id="84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rowBreaks>
      <pageMargins left="0" right="0" top="0" bottom="0" header="0" footer="0"/>
      <pageSetup paperSize="9" scale="50" fitToWidth="0" fitToHeight="0" orientation="landscape" r:id="rId2"/>
      <headerFooter alignWithMargins="0">
        <oddHeader>&amp;C&amp;"Arial,Bold"&amp;16FREEDOM OF INFORMATION
Requests 2011</oddHeader>
        <oddFooter>&amp;LRCBC Legal and Governance&amp;CPage &amp;P of &amp;N&amp;R&amp;D</oddFooter>
      </headerFooter>
      <autoFilter ref="B1:AH1" xr:uid="{149240DB-4CF1-4F5D-AA56-F5BC88FFA64A}"/>
    </customSheetView>
  </customSheetViews>
  <mergeCells count="9">
    <mergeCell ref="AH14:AH15"/>
    <mergeCell ref="AB13:AF13"/>
    <mergeCell ref="AE14:AE15"/>
    <mergeCell ref="AG14:AG15"/>
    <mergeCell ref="AF14:AF15"/>
    <mergeCell ref="AA14:AA15"/>
    <mergeCell ref="AB14:AB15"/>
    <mergeCell ref="AC14:AC15"/>
    <mergeCell ref="AD14:AD15"/>
  </mergeCells>
  <phoneticPr fontId="1" type="noConversion"/>
  <conditionalFormatting sqref="N1 N1283:N5259 N5263:N65536">
    <cfRule type="containsText" dxfId="13" priority="17" stopIfTrue="1" operator="containsText" text="N/A">
      <formula>NOT(ISERROR(SEARCH("N/A",N1)))</formula>
    </cfRule>
    <cfRule type="containsText" dxfId="12" priority="18" stopIfTrue="1" operator="containsText" text="No">
      <formula>NOT(ISERROR(SEARCH("No",N1)))</formula>
    </cfRule>
    <cfRule type="containsText" dxfId="11" priority="22" stopIfTrue="1" operator="containsText" text="Yes">
      <formula>NOT(ISERROR(SEARCH("Yes",N1)))</formula>
    </cfRule>
  </conditionalFormatting>
  <conditionalFormatting sqref="N2:N1282">
    <cfRule type="containsText" dxfId="10" priority="1" stopIfTrue="1" operator="containsText" text="No">
      <formula>NOT(ISERROR(SEARCH("No",N2)))</formula>
    </cfRule>
    <cfRule type="containsText" dxfId="9" priority="2" stopIfTrue="1" operator="containsText" text="Yes">
      <formula>NOT(ISERROR(SEARCH("Yes",N2)))</formula>
    </cfRule>
  </conditionalFormatting>
  <conditionalFormatting sqref="N5262">
    <cfRule type="containsText" dxfId="8" priority="12" stopIfTrue="1" operator="containsText" text="No">
      <formula>NOT(ISERROR(SEARCH("No",N5262)))</formula>
    </cfRule>
    <cfRule type="containsText" dxfId="7" priority="13" stopIfTrue="1" operator="containsText" text="Yes">
      <formula>NOT(ISERROR(SEARCH("Yes",N5262)))</formula>
    </cfRule>
  </conditionalFormatting>
  <dataValidations count="6">
    <dataValidation type="list" allowBlank="1" showInputMessage="1" showErrorMessage="1" sqref="N1 N1283:N5259 N5263:N65536" xr:uid="{00000000-0002-0000-0100-000000000000}">
      <formula1>$O$2:$O$4</formula1>
    </dataValidation>
    <dataValidation type="list" allowBlank="1" showInputMessage="1" showErrorMessage="1" sqref="R753 S1:S5259 S5262:S65536" xr:uid="{00000000-0002-0000-0100-000001000000}">
      <formula1>$T$2:$T$7</formula1>
    </dataValidation>
    <dataValidation type="list" allowBlank="1" showInputMessage="1" showErrorMessage="1" sqref="J5262:J65536 J1 J486:J673 J675 J677:J683 J686 J688:J691 J707:J710 J713:J714 J109:J484 J693:J704 J717:J5259 K1:K1048576 I1:I1048576" xr:uid="{00000000-0002-0000-0100-000002000000}">
      <formula1>#REF!</formula1>
    </dataValidation>
    <dataValidation type="list" allowBlank="1" showInputMessage="1" showErrorMessage="1" sqref="J9:J108 J485 J715 J711 J705 J692 J687 J684:J685 J676 J674" xr:uid="{00000000-0002-0000-0100-000003000000}">
      <formula1>$N$2:$N$8</formula1>
    </dataValidation>
    <dataValidation type="list" allowBlank="1" showInputMessage="1" showErrorMessage="1" sqref="Q1:Q1048576" xr:uid="{00000000-0002-0000-0100-000004000000}">
      <formula1>$R$2:$R$6</formula1>
    </dataValidation>
    <dataValidation type="list" allowBlank="1" showInputMessage="1" showErrorMessage="1" sqref="U1:U1048576" xr:uid="{88627FE8-240C-4037-84B4-E1FA025E0331}">
      <formula1>$X$2:$X$27</formula1>
    </dataValidation>
  </dataValidations>
  <pageMargins left="0.74803149606299213" right="0.74803149606299213" top="0.98425196850393704" bottom="0.98425196850393704" header="0.51181102362204722" footer="0.51181102362204722"/>
  <pageSetup paperSize="9" scale="50" fitToWidth="0" fitToHeight="0" orientation="landscape" r:id="rId3"/>
  <headerFooter alignWithMargins="0">
    <oddHeader>&amp;C&amp;"Arial,Bold"&amp;16FREEDOM OF INFORMATION
Requests 2011</oddHeader>
    <oddFooter>&amp;LRCBC Legal and Governance&amp;CPage &amp;P of &amp;N&amp;R&amp;D</oddFooter>
  </headerFooter>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4" max="16383" man="1"/>
    <brk id="1055" max="16383" man="1"/>
    <brk id="1127" max="16383" man="1"/>
    <brk id="1200" max="16383" man="1"/>
    <brk id="1272" max="16383" man="1"/>
    <brk id="1344" max="16383" man="1"/>
    <brk id="1416" max="16383" man="1"/>
    <brk id="1488" max="16383" man="1"/>
    <brk id="1560" max="16383" man="1"/>
    <brk id="1632" max="16383" man="1"/>
    <brk id="1704" max="16383" man="1"/>
    <brk id="1776" max="16383" man="1"/>
    <brk id="1848" max="16383" man="1"/>
    <brk id="1920" max="16383" man="1"/>
    <brk id="1992" max="16383" man="1"/>
    <brk id="2064" max="16383" man="1"/>
    <brk id="2136" max="16383" man="1"/>
    <brk id="2208" max="16383" man="1"/>
    <brk id="2280" max="16383" man="1"/>
    <brk id="2352" max="16383" man="1"/>
    <brk id="2424" max="16383" man="1"/>
    <brk id="2496" max="16383" man="1"/>
    <brk id="2568" max="16383" man="1"/>
    <brk id="2640" max="16383" man="1"/>
    <brk id="2712" max="16383" man="1"/>
    <brk id="2784" max="16383" man="1"/>
    <brk id="2856" max="16383" man="1"/>
    <brk id="2928" max="16383" man="1"/>
    <brk id="3000" max="16383" man="1"/>
    <brk id="3072" max="16383" man="1"/>
    <brk id="3144" max="16383" man="1"/>
    <brk id="3216" max="16383" man="1"/>
    <brk id="3288" max="16383" man="1"/>
    <brk id="3360" max="16383" man="1"/>
    <brk id="3432" max="16383" man="1"/>
    <brk id="3504" max="16383" man="1"/>
    <brk id="3576" max="16383" man="1"/>
    <brk id="3648" max="16383" man="1"/>
    <brk id="3720" max="16383" man="1"/>
    <brk id="3792" max="16383" man="1"/>
    <brk id="3864" max="16383" man="1"/>
    <brk id="3936" max="16383" man="1"/>
    <brk id="4008" max="16383" man="1"/>
    <brk id="4080" max="16383" man="1"/>
    <brk id="4152" max="16383" man="1"/>
    <brk id="4224" max="16383" man="1"/>
    <brk id="4296" max="16383" man="1"/>
    <brk id="4368" max="16383" man="1"/>
    <brk id="4440" max="16383" man="1"/>
    <brk id="4512" max="16383" man="1"/>
    <brk id="4584" max="16383" man="1"/>
    <brk id="4656" max="16383" man="1"/>
    <brk id="5331" max="16383" man="1"/>
    <brk id="5403" max="16383" man="1"/>
    <brk id="5475" max="16383" man="1"/>
    <brk id="5547" max="16383" man="1"/>
    <brk id="5619" max="16383" man="1"/>
    <brk id="5691" max="16383" man="1"/>
    <brk id="5763" max="16383" man="1"/>
    <brk id="5835" max="16383" man="1"/>
    <brk id="5907" max="16383" man="1"/>
    <brk id="5979" max="16383" man="1"/>
    <brk id="6051" max="16383" man="1"/>
    <brk id="6123" max="16383" man="1"/>
    <brk id="6195" max="16383" man="1"/>
    <brk id="6267" max="16383" man="1"/>
    <brk id="6339" max="16383" man="1"/>
    <brk id="6411" max="16383" man="1"/>
    <brk id="6483" max="16383" man="1"/>
    <brk id="6555" max="16383" man="1"/>
    <brk id="6627" max="16383" man="1"/>
    <brk id="6699" max="16383" man="1"/>
    <brk id="6771" max="16383" man="1"/>
    <brk id="6843" max="16383" man="1"/>
    <brk id="6915" max="16383" man="1"/>
    <brk id="6987" max="16383" man="1"/>
    <brk id="7059" max="16383" man="1"/>
    <brk id="7131" max="16383" man="1"/>
    <brk id="7203" max="16383" man="1"/>
    <brk id="7275" max="16383" man="1"/>
    <brk id="7347" max="16383" man="1"/>
    <brk id="7419" max="16383" man="1"/>
    <brk id="7491" max="16383" man="1"/>
    <brk id="7563" max="16383" man="1"/>
    <brk id="7635" max="16383" man="1"/>
    <brk id="7707" max="16383" man="1"/>
    <brk id="7779" max="16383" man="1"/>
    <brk id="7851" max="16383" man="1"/>
    <brk id="7923" max="16383" man="1"/>
    <brk id="7995" max="16383" man="1"/>
    <brk id="8067" max="16383" man="1"/>
    <brk id="8139" max="16383" man="1"/>
    <brk id="8211" max="16383" man="1"/>
    <brk id="8283" max="16383" man="1"/>
    <brk id="8355" max="16383" man="1"/>
    <brk id="8427" max="16383" man="1"/>
    <brk id="8499" max="16383" man="1"/>
    <brk id="8571" max="16383" man="1"/>
    <brk id="8643" max="16383" man="1"/>
    <brk id="8715" max="16383" man="1"/>
    <brk id="8787" max="16383" man="1"/>
    <brk id="8859" max="16383" man="1"/>
    <brk id="8931" max="16383" man="1"/>
    <brk id="9003" max="16383" man="1"/>
    <brk id="9075" max="16383" man="1"/>
    <brk id="9147" max="16383" man="1"/>
    <brk id="9219" max="16383" man="1"/>
    <brk id="9291" max="16383" man="1"/>
    <brk id="9363" max="16383" man="1"/>
    <brk id="9435" max="16383" man="1"/>
    <brk id="9507" max="16383" man="1"/>
    <brk id="9579" max="16383" man="1"/>
    <brk id="9651" max="16383" man="1"/>
    <brk id="9723" max="16383" man="1"/>
    <brk id="9795" max="16383" man="1"/>
    <brk id="9867" max="16383" man="1"/>
    <brk id="9939" max="16383" man="1"/>
    <brk id="10011" max="16383" man="1"/>
    <brk id="10083" max="16383" man="1"/>
    <brk id="10155" max="16383" man="1"/>
    <brk id="10227" max="16383" man="1"/>
    <brk id="10299" max="16383" man="1"/>
    <brk id="10371" max="16383" man="1"/>
    <brk id="10443" max="16383" man="1"/>
    <brk id="10515"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V996"/>
  <sheetViews>
    <sheetView tabSelected="1" zoomScale="75" zoomScaleNormal="74" workbookViewId="0">
      <pane ySplit="1" topLeftCell="A2" activePane="bottomLeft" state="frozen"/>
      <selection activeCell="S84" sqref="S84"/>
      <selection pane="bottomLeft" activeCell="A42" sqref="A42"/>
    </sheetView>
  </sheetViews>
  <sheetFormatPr defaultColWidth="9.453125" defaultRowHeight="15" customHeight="1" x14ac:dyDescent="0.35"/>
  <cols>
    <col min="1" max="1" width="16.54296875" style="46" customWidth="1"/>
    <col min="2" max="2" width="29.453125" style="38" customWidth="1"/>
    <col min="3" max="3" width="50.453125" style="38" customWidth="1"/>
    <col min="4" max="4" width="13.453125" style="38" customWidth="1"/>
    <col min="5" max="8" width="13.54296875" style="38" customWidth="1"/>
    <col min="9" max="9" width="12.453125" style="38" customWidth="1"/>
    <col min="10" max="10" width="43.453125" style="4" customWidth="1"/>
    <col min="11" max="11" width="23.1796875" style="4" hidden="1" customWidth="1"/>
    <col min="12" max="12" width="27.54296875" style="4" customWidth="1"/>
    <col min="13" max="13" width="23.1796875" style="4" customWidth="1"/>
    <col min="14" max="14" width="22.453125" style="38" customWidth="1"/>
    <col min="15" max="15" width="14.453125" style="38" customWidth="1"/>
    <col min="16" max="16" width="20.54296875" style="38" hidden="1" customWidth="1"/>
    <col min="17" max="17" width="19" style="45" bestFit="1" customWidth="1"/>
    <col min="18" max="18" width="25" style="38" bestFit="1" customWidth="1"/>
    <col min="19" max="19" width="21.453125" style="38" hidden="1" customWidth="1"/>
    <col min="20" max="20" width="28.26953125" style="38" customWidth="1"/>
    <col min="21" max="21" width="25.81640625" style="38" customWidth="1"/>
    <col min="22" max="22" width="61.54296875" style="38" customWidth="1"/>
    <col min="23" max="23" width="41.453125" style="38" hidden="1" customWidth="1"/>
    <col min="24" max="24" width="45.54296875" style="38" customWidth="1"/>
    <col min="25" max="25" width="26" style="38" customWidth="1"/>
    <col min="26" max="26" width="17.453125" style="38" customWidth="1"/>
    <col min="27" max="27" width="11.453125" style="38" customWidth="1"/>
    <col min="28" max="32" width="9.453125" style="38"/>
    <col min="33" max="33" width="11" style="38" customWidth="1"/>
    <col min="34" max="47" width="9.453125" style="38"/>
    <col min="48" max="48" width="13" style="38" customWidth="1"/>
    <col min="49" max="16384" width="9.453125" style="38"/>
  </cols>
  <sheetData>
    <row r="1" spans="1:48" ht="56.25" customHeight="1" x14ac:dyDescent="0.35">
      <c r="A1" s="47" t="s">
        <v>17</v>
      </c>
      <c r="B1" s="48" t="s">
        <v>18</v>
      </c>
      <c r="C1" s="48" t="s">
        <v>19</v>
      </c>
      <c r="D1" s="48" t="s">
        <v>360</v>
      </c>
      <c r="E1" s="48" t="s">
        <v>21</v>
      </c>
      <c r="F1" s="48" t="s">
        <v>22</v>
      </c>
      <c r="G1" s="48" t="s">
        <v>23</v>
      </c>
      <c r="H1" s="48" t="s">
        <v>361</v>
      </c>
      <c r="I1" s="48" t="s">
        <v>362</v>
      </c>
      <c r="J1" s="32" t="s">
        <v>25</v>
      </c>
      <c r="K1" s="32"/>
      <c r="L1" s="32" t="s">
        <v>26</v>
      </c>
      <c r="M1" s="32" t="s">
        <v>363</v>
      </c>
      <c r="N1" s="48" t="s">
        <v>364</v>
      </c>
      <c r="O1" s="48" t="s">
        <v>29</v>
      </c>
      <c r="P1" s="49" t="s">
        <v>30</v>
      </c>
      <c r="Q1" s="48" t="s">
        <v>31</v>
      </c>
      <c r="R1" s="48" t="s">
        <v>33</v>
      </c>
      <c r="S1" s="48" t="s">
        <v>34</v>
      </c>
      <c r="T1" s="48" t="s">
        <v>365</v>
      </c>
      <c r="U1" s="48" t="s">
        <v>36</v>
      </c>
      <c r="V1" s="48" t="s">
        <v>37</v>
      </c>
      <c r="W1" s="37" t="s">
        <v>366</v>
      </c>
      <c r="AV1" s="38" t="s">
        <v>39</v>
      </c>
    </row>
    <row r="2" spans="1:48" ht="30" customHeight="1" x14ac:dyDescent="0.35">
      <c r="A2" s="135">
        <v>1</v>
      </c>
      <c r="B2" s="132" t="s">
        <v>49</v>
      </c>
      <c r="C2" s="132" t="s">
        <v>367</v>
      </c>
      <c r="D2" s="121">
        <v>46113</v>
      </c>
      <c r="E2" s="121">
        <f>IF($D2="","",WORKDAY($D2,1,$Y$33:$Y$47))</f>
        <v>46114</v>
      </c>
      <c r="F2" s="121">
        <f>IF($D2="","",WORKDAY($D2,10,$Y$33:$Y$47))</f>
        <v>46127</v>
      </c>
      <c r="G2" s="121">
        <f>IF($D2="","",WORKDAY($D2,20,$Y$33:$Y$47))</f>
        <v>46141</v>
      </c>
      <c r="H2" s="121">
        <f>IF($D2="","",WORKDAY($D2,40,$Y$33:$Y$47))</f>
        <v>46169</v>
      </c>
      <c r="I2" s="121" t="str">
        <f t="shared" ref="I2:I33" si="0">IF(ISBLANK($D2),"",TEXT($D2,"mmm"))</f>
        <v>Apr</v>
      </c>
      <c r="J2" s="120" t="s">
        <v>4</v>
      </c>
      <c r="K2" s="120"/>
      <c r="L2" s="120" t="s">
        <v>11</v>
      </c>
      <c r="M2" s="120">
        <v>46121</v>
      </c>
      <c r="N2" s="123">
        <f>IF($M2="","",NETWORKDAYS($D2,$M2,$Y$33:$Y$47)-1)</f>
        <v>6</v>
      </c>
      <c r="O2" s="124" t="str">
        <f t="shared" ref="O2:O33" si="1">IF(ISBLANK($M2),"",IF($N2&lt;21,"Yes","No"))</f>
        <v>Yes</v>
      </c>
      <c r="P2" s="124"/>
      <c r="Q2" s="136" t="s">
        <v>42</v>
      </c>
      <c r="R2" s="132" t="s">
        <v>44</v>
      </c>
      <c r="S2" s="116" t="s">
        <v>44</v>
      </c>
      <c r="T2" s="132"/>
      <c r="U2" s="132"/>
      <c r="V2" s="132"/>
      <c r="W2" s="40" t="s">
        <v>368</v>
      </c>
      <c r="Y2" s="42" t="s">
        <v>47</v>
      </c>
      <c r="Z2" s="42">
        <f>COUNTIF(O$2:O$2098,"Yes")</f>
        <v>84</v>
      </c>
      <c r="AA2" s="43">
        <f>Z2/Z5</f>
        <v>0.8936170212765957</v>
      </c>
      <c r="AV2" s="38" t="str" cm="1">
        <f t="array" ref="AV2:AV996">_xlfn.IFS($I$2:$I$996="Apr","Quarter 1", $I$2:$I$996="May","Quarter 1", $I$2:$I$996="Jun","Quarter 1", $I$2:$I$996="Jul","Quarter 2", $I$2:$I$996="Aug","Quarter 2", $I$2:$I$996="Sep","Quarter 2",$I$2:$I$996="Oct","Quarter 3", $I$2:$I$996="Nov","Quarter 3", $I$2:$I$996="Dec","Quarter 3", $I$2:$I$996="Jan","Quarter 4", $I$2:$I$996="Feb","Quarter 4", $I$2:$I$996="Mar","Quarter 4")</f>
        <v>Quarter 1</v>
      </c>
    </row>
    <row r="3" spans="1:48" ht="30" customHeight="1" x14ac:dyDescent="0.35">
      <c r="A3" s="135">
        <v>2</v>
      </c>
      <c r="B3" s="132" t="s">
        <v>49</v>
      </c>
      <c r="C3" s="132" t="s">
        <v>369</v>
      </c>
      <c r="D3" s="121">
        <v>46113</v>
      </c>
      <c r="E3" s="121">
        <f>IF($D3="","",WORKDAY($D3,1,$Y$33:$Y$47))</f>
        <v>46114</v>
      </c>
      <c r="F3" s="121">
        <f>IF($D3="","",WORKDAY($D3,10,$Y$33:$Y$47))</f>
        <v>46127</v>
      </c>
      <c r="G3" s="121">
        <f>IF($D3="","",WORKDAY($D3,20,$Y$33:$Y$47))</f>
        <v>46141</v>
      </c>
      <c r="H3" s="121">
        <f>IF($D3="","",WORKDAY($D3,40,$Y$33:$Y$47))</f>
        <v>46169</v>
      </c>
      <c r="I3" s="121" t="str">
        <f t="shared" si="0"/>
        <v>Apr</v>
      </c>
      <c r="J3" s="120" t="s">
        <v>4</v>
      </c>
      <c r="K3" s="120"/>
      <c r="L3" s="120" t="s">
        <v>11</v>
      </c>
      <c r="M3" s="120">
        <v>46114</v>
      </c>
      <c r="N3" s="123">
        <f>IF($M3="","",NETWORKDAYS($D3,$M3,$Y$33:$Y$47)-1)</f>
        <v>1</v>
      </c>
      <c r="O3" s="124" t="str">
        <f t="shared" si="1"/>
        <v>Yes</v>
      </c>
      <c r="P3" s="137"/>
      <c r="Q3" s="136" t="s">
        <v>42</v>
      </c>
      <c r="R3" s="132" t="s">
        <v>44</v>
      </c>
      <c r="S3" s="116" t="s">
        <v>52</v>
      </c>
      <c r="T3" s="132"/>
      <c r="U3" s="132" t="s">
        <v>122</v>
      </c>
      <c r="V3" s="132"/>
      <c r="W3" s="40" t="s">
        <v>370</v>
      </c>
      <c r="Y3" s="42" t="s">
        <v>54</v>
      </c>
      <c r="Z3" s="42">
        <f>COUNTIF(O$2:O$2098,"No")</f>
        <v>7</v>
      </c>
      <c r="AV3" s="38" t="str">
        <v>Quarter 1</v>
      </c>
    </row>
    <row r="4" spans="1:48" ht="30" customHeight="1" x14ac:dyDescent="0.35">
      <c r="A4" s="135">
        <v>3</v>
      </c>
      <c r="B4" s="132" t="s">
        <v>49</v>
      </c>
      <c r="C4" s="132" t="s">
        <v>371</v>
      </c>
      <c r="D4" s="121">
        <v>46113</v>
      </c>
      <c r="E4" s="121">
        <f>IF($D4="","",WORKDAY($D4,1,$Y$33:$Y$47))</f>
        <v>46114</v>
      </c>
      <c r="F4" s="121">
        <f>IF($D4="","",WORKDAY($D4,10,$Y$33:$Y$47))</f>
        <v>46127</v>
      </c>
      <c r="G4" s="121">
        <f>IF($D4="","",WORKDAY($D4,20,$Y$33:$Y$47))</f>
        <v>46141</v>
      </c>
      <c r="H4" s="121">
        <f>IF($D4="","",WORKDAY($D4,40,$Y$33:$Y$47))</f>
        <v>46169</v>
      </c>
      <c r="I4" s="121" t="str">
        <f t="shared" si="0"/>
        <v>Apr</v>
      </c>
      <c r="J4" s="120" t="s">
        <v>4</v>
      </c>
      <c r="K4" s="120"/>
      <c r="L4" s="120" t="s">
        <v>11</v>
      </c>
      <c r="M4" s="120">
        <v>46115</v>
      </c>
      <c r="N4" s="123">
        <f>IF($M4="","",NETWORKDAYS($D4,$M4,$Y$33:$Y$47)-1)</f>
        <v>2</v>
      </c>
      <c r="O4" s="124" t="str">
        <f t="shared" si="1"/>
        <v>Yes</v>
      </c>
      <c r="P4" s="137"/>
      <c r="Q4" s="136" t="s">
        <v>42</v>
      </c>
      <c r="R4" s="132" t="s">
        <v>44</v>
      </c>
      <c r="S4" s="116" t="s">
        <v>57</v>
      </c>
      <c r="T4" s="132"/>
      <c r="U4" s="132"/>
      <c r="V4" s="132"/>
      <c r="W4" s="40" t="s">
        <v>372</v>
      </c>
      <c r="Y4" s="42" t="s">
        <v>59</v>
      </c>
      <c r="Z4" s="42">
        <f>COUNTIF(O$2:O$2098,"N/A")</f>
        <v>0</v>
      </c>
      <c r="AA4" s="42"/>
      <c r="AV4" s="38" t="str">
        <v>Quarter 1</v>
      </c>
    </row>
    <row r="5" spans="1:48" ht="30" customHeight="1" x14ac:dyDescent="0.35">
      <c r="A5" s="135">
        <v>4</v>
      </c>
      <c r="B5" s="132" t="s">
        <v>49</v>
      </c>
      <c r="C5" s="132" t="s">
        <v>373</v>
      </c>
      <c r="D5" s="121">
        <v>46113</v>
      </c>
      <c r="E5" s="121">
        <f>IF($D5="","",WORKDAY($D5,1,$Y$33:$Y$47))</f>
        <v>46114</v>
      </c>
      <c r="F5" s="121">
        <f>IF($D5="","",WORKDAY($D5,10,$Y$33:$Y$47))</f>
        <v>46127</v>
      </c>
      <c r="G5" s="121">
        <f>IF($D5="","",WORKDAY($D5,20,$Y$33:$Y$47))</f>
        <v>46141</v>
      </c>
      <c r="H5" s="121">
        <f>IF($D5="","",WORKDAY($D5,40,$Y$33:$Y$47))</f>
        <v>46169</v>
      </c>
      <c r="I5" s="121" t="str">
        <f t="shared" si="0"/>
        <v>Apr</v>
      </c>
      <c r="J5" s="120" t="s">
        <v>4</v>
      </c>
      <c r="K5" s="120"/>
      <c r="L5" s="120" t="s">
        <v>11</v>
      </c>
      <c r="M5" s="120">
        <v>46120</v>
      </c>
      <c r="N5" s="123">
        <f>IF($M5="","",NETWORKDAYS($D5,$M5,$Y$33:$Y$47)-1)</f>
        <v>5</v>
      </c>
      <c r="O5" s="124" t="str">
        <f t="shared" si="1"/>
        <v>Yes</v>
      </c>
      <c r="P5" s="137"/>
      <c r="Q5" s="136" t="s">
        <v>42</v>
      </c>
      <c r="R5" s="132" t="s">
        <v>44</v>
      </c>
      <c r="S5" s="116" t="s">
        <v>43</v>
      </c>
      <c r="T5" s="132"/>
      <c r="U5" s="132"/>
      <c r="V5" s="132"/>
      <c r="W5" s="40" t="s">
        <v>374</v>
      </c>
      <c r="Y5" s="40" t="s">
        <v>65</v>
      </c>
      <c r="Z5" s="38">
        <f>SUM(Z16-Z4)</f>
        <v>94</v>
      </c>
      <c r="AV5" s="38" t="str">
        <v>Quarter 1</v>
      </c>
    </row>
    <row r="6" spans="1:48" ht="30" customHeight="1" x14ac:dyDescent="0.35">
      <c r="A6" s="135">
        <v>5</v>
      </c>
      <c r="B6" s="132" t="s">
        <v>49</v>
      </c>
      <c r="C6" s="132" t="s">
        <v>375</v>
      </c>
      <c r="D6" s="121">
        <v>46113</v>
      </c>
      <c r="E6" s="121">
        <f>IF($D6="","",WORKDAY($D6,1,$Y$33:$Y$47))</f>
        <v>46114</v>
      </c>
      <c r="F6" s="121">
        <f>IF($D6="","",WORKDAY($D6,10,$Y$33:$Y$47))</f>
        <v>46127</v>
      </c>
      <c r="G6" s="121">
        <f>IF($D6="","",WORKDAY($D6,20,$Y$33:$Y$47))</f>
        <v>46141</v>
      </c>
      <c r="H6" s="121">
        <f>IF($D6="","",WORKDAY($D6,40,$Y$33:$Y$47))</f>
        <v>46169</v>
      </c>
      <c r="I6" s="121" t="str">
        <f t="shared" si="0"/>
        <v>Apr</v>
      </c>
      <c r="J6" s="120" t="s">
        <v>4</v>
      </c>
      <c r="K6" s="120"/>
      <c r="L6" s="120" t="s">
        <v>11</v>
      </c>
      <c r="M6" s="120">
        <v>46114</v>
      </c>
      <c r="N6" s="123">
        <f>IF($M6="","",NETWORKDAYS($D6,$M6,$Y$33:$Y$47)-1)</f>
        <v>1</v>
      </c>
      <c r="O6" s="124" t="str">
        <f t="shared" si="1"/>
        <v>Yes</v>
      </c>
      <c r="P6" s="138"/>
      <c r="Q6" s="136" t="s">
        <v>42</v>
      </c>
      <c r="R6" s="132" t="s">
        <v>44</v>
      </c>
      <c r="S6" s="116" t="s">
        <v>62</v>
      </c>
      <c r="T6" s="132"/>
      <c r="U6" s="132"/>
      <c r="V6" s="132"/>
      <c r="W6" s="40" t="s">
        <v>376</v>
      </c>
      <c r="Y6" s="40"/>
      <c r="AV6" s="38" t="str">
        <v>Quarter 1</v>
      </c>
    </row>
    <row r="7" spans="1:48" ht="30" customHeight="1" x14ac:dyDescent="0.35">
      <c r="A7" s="135">
        <v>6</v>
      </c>
      <c r="B7" s="132" t="s">
        <v>49</v>
      </c>
      <c r="C7" s="132" t="s">
        <v>377</v>
      </c>
      <c r="D7" s="121">
        <v>46113</v>
      </c>
      <c r="E7" s="121">
        <f>IF($D7="","",WORKDAY($D7,1,$Y$33:$Y$47))</f>
        <v>46114</v>
      </c>
      <c r="F7" s="121">
        <f>IF($D7="","",WORKDAY($D7,10,$Y$33:$Y$47))</f>
        <v>46127</v>
      </c>
      <c r="G7" s="121">
        <f>IF($D7="","",WORKDAY($D7,20,$Y$33:$Y$47))</f>
        <v>46141</v>
      </c>
      <c r="H7" s="121">
        <f>IF($D7="","",WORKDAY($D7,40,$Y$33:$Y$47))</f>
        <v>46169</v>
      </c>
      <c r="I7" s="121" t="str">
        <f t="shared" si="0"/>
        <v>Apr</v>
      </c>
      <c r="J7" s="120" t="s">
        <v>4</v>
      </c>
      <c r="K7" s="120"/>
      <c r="L7" s="120" t="s">
        <v>11</v>
      </c>
      <c r="M7" s="120">
        <v>46121</v>
      </c>
      <c r="N7" s="123">
        <f>IF($M7="","",NETWORKDAYS($D7,$M7,$Y$33:$Y$47)-1)</f>
        <v>6</v>
      </c>
      <c r="O7" s="124" t="str">
        <f t="shared" si="1"/>
        <v>Yes</v>
      </c>
      <c r="P7" s="138"/>
      <c r="Q7" s="136" t="s">
        <v>42</v>
      </c>
      <c r="R7" s="132" t="s">
        <v>44</v>
      </c>
      <c r="S7" s="117" t="s">
        <v>70</v>
      </c>
      <c r="T7" s="132" t="s">
        <v>370</v>
      </c>
      <c r="U7" s="132"/>
      <c r="V7" s="132"/>
      <c r="W7" s="40" t="s">
        <v>378</v>
      </c>
      <c r="Y7" s="42" t="s">
        <v>42</v>
      </c>
      <c r="Z7" s="42">
        <f>COUNTIF(Q$2:Q2098,"Complete")</f>
        <v>90</v>
      </c>
      <c r="AV7" s="38" t="str">
        <v>Quarter 1</v>
      </c>
    </row>
    <row r="8" spans="1:48" ht="30" customHeight="1" x14ac:dyDescent="0.35">
      <c r="A8" s="135">
        <v>7</v>
      </c>
      <c r="B8" s="132" t="s">
        <v>49</v>
      </c>
      <c r="C8" s="132" t="s">
        <v>379</v>
      </c>
      <c r="D8" s="121">
        <v>46113</v>
      </c>
      <c r="E8" s="121">
        <f>IF($D8="","",WORKDAY($D8,1,$Y$33:$Y$47))</f>
        <v>46114</v>
      </c>
      <c r="F8" s="121">
        <f>IF($D8="","",WORKDAY($D8,10,$Y$33:$Y$47))</f>
        <v>46127</v>
      </c>
      <c r="G8" s="121">
        <f>IF($D8="","",WORKDAY($D8,20,$Y$33:$Y$47))</f>
        <v>46141</v>
      </c>
      <c r="H8" s="121">
        <f>IF($D8="","",WORKDAY($D8,40,$Y$33:$Y$47))</f>
        <v>46169</v>
      </c>
      <c r="I8" s="121" t="str">
        <f t="shared" si="0"/>
        <v>Apr</v>
      </c>
      <c r="J8" s="120" t="s">
        <v>4</v>
      </c>
      <c r="K8" s="120"/>
      <c r="L8" s="120" t="s">
        <v>11</v>
      </c>
      <c r="M8" s="120">
        <v>46122</v>
      </c>
      <c r="N8" s="123">
        <f>IF($M8="","",NETWORKDAYS($D8,$M8,$Y$33:$Y$47)-1)</f>
        <v>7</v>
      </c>
      <c r="O8" s="124" t="str">
        <f t="shared" si="1"/>
        <v>Yes</v>
      </c>
      <c r="P8" s="138"/>
      <c r="Q8" s="136" t="s">
        <v>42</v>
      </c>
      <c r="R8" s="132" t="s">
        <v>44</v>
      </c>
      <c r="S8" s="132"/>
      <c r="T8" s="132"/>
      <c r="U8" s="132"/>
      <c r="V8" s="132"/>
      <c r="W8" s="40" t="s">
        <v>380</v>
      </c>
      <c r="Y8" s="42" t="s">
        <v>51</v>
      </c>
      <c r="Z8" s="42">
        <f>COUNTIF(Q$2:Q$2098,"In Progress")</f>
        <v>114</v>
      </c>
      <c r="AA8" s="42"/>
      <c r="AV8" s="38" t="str">
        <v>Quarter 1</v>
      </c>
    </row>
    <row r="9" spans="1:48" ht="30" customHeight="1" x14ac:dyDescent="0.35">
      <c r="A9" s="135">
        <v>8</v>
      </c>
      <c r="B9" s="132" t="s">
        <v>381</v>
      </c>
      <c r="C9" s="132" t="s">
        <v>382</v>
      </c>
      <c r="D9" s="121">
        <v>46113</v>
      </c>
      <c r="E9" s="121">
        <f>IF($D9="","",WORKDAY($D9,1,$Y$33:$Y$47))</f>
        <v>46114</v>
      </c>
      <c r="F9" s="121">
        <f>IF($D9="","",WORKDAY($D9,10,$Y$33:$Y$47))</f>
        <v>46127</v>
      </c>
      <c r="G9" s="121">
        <f>IF($D9="","",WORKDAY($D9,20,$Y$33:$Y$47))</f>
        <v>46141</v>
      </c>
      <c r="H9" s="121">
        <f>IF($D9="","",WORKDAY($D9,40,$Y$33:$Y$47))</f>
        <v>46169</v>
      </c>
      <c r="I9" s="121" t="str">
        <f t="shared" si="0"/>
        <v>Apr</v>
      </c>
      <c r="J9" s="120" t="s">
        <v>4</v>
      </c>
      <c r="K9" s="120"/>
      <c r="L9" s="120" t="s">
        <v>14</v>
      </c>
      <c r="M9" s="120">
        <v>46128</v>
      </c>
      <c r="N9" s="123">
        <f>IF($M9="","",NETWORKDAYS($D9,$M9,$Y$33:$Y$47)-1)</f>
        <v>11</v>
      </c>
      <c r="O9" s="124" t="str">
        <f t="shared" si="1"/>
        <v>Yes</v>
      </c>
      <c r="P9" s="138"/>
      <c r="Q9" s="136" t="s">
        <v>42</v>
      </c>
      <c r="R9" s="132" t="s">
        <v>44</v>
      </c>
      <c r="S9" s="132"/>
      <c r="T9" s="132"/>
      <c r="U9" s="132"/>
      <c r="V9" s="132"/>
      <c r="W9" s="40" t="s">
        <v>383</v>
      </c>
      <c r="Y9" s="42" t="s">
        <v>56</v>
      </c>
      <c r="Z9" s="42">
        <f>COUNTIF(Q$2:Q$2098,"Clarification Sought")</f>
        <v>0</v>
      </c>
      <c r="AA9" s="42"/>
      <c r="AB9" s="42"/>
      <c r="AV9" s="38" t="str">
        <v>Quarter 1</v>
      </c>
    </row>
    <row r="10" spans="1:48" ht="30" customHeight="1" x14ac:dyDescent="0.35">
      <c r="A10" s="135">
        <v>9</v>
      </c>
      <c r="B10" s="132" t="s">
        <v>384</v>
      </c>
      <c r="C10" s="132" t="s">
        <v>385</v>
      </c>
      <c r="D10" s="121">
        <v>46113</v>
      </c>
      <c r="E10" s="121">
        <f>IF($D10="","",WORKDAY($D10,1,$Y$33:$Y$47))</f>
        <v>46114</v>
      </c>
      <c r="F10" s="121">
        <f>IF($D10="","",WORKDAY($D10,10,$Y$33:$Y$47))</f>
        <v>46127</v>
      </c>
      <c r="G10" s="121">
        <f>IF($D10="","",WORKDAY($D10,20,$Y$33:$Y$47))</f>
        <v>46141</v>
      </c>
      <c r="H10" s="121">
        <f>IF($D10="","",WORKDAY($D10,40,$Y$33:$Y$47))</f>
        <v>46169</v>
      </c>
      <c r="I10" s="121" t="str">
        <f t="shared" si="0"/>
        <v>Apr</v>
      </c>
      <c r="J10" s="120" t="s">
        <v>4</v>
      </c>
      <c r="K10" s="120"/>
      <c r="L10" s="120" t="s">
        <v>14</v>
      </c>
      <c r="M10" s="120">
        <v>46115</v>
      </c>
      <c r="N10" s="123">
        <f>IF($M10="","",NETWORKDAYS($D10,$M10,$Y$33:$Y$47)-1)</f>
        <v>2</v>
      </c>
      <c r="O10" s="124" t="str">
        <f t="shared" si="1"/>
        <v>Yes</v>
      </c>
      <c r="P10" s="137"/>
      <c r="Q10" s="136" t="s">
        <v>42</v>
      </c>
      <c r="R10" s="132" t="s">
        <v>44</v>
      </c>
      <c r="S10" s="132"/>
      <c r="T10" s="132"/>
      <c r="U10" s="132"/>
      <c r="V10" s="132"/>
      <c r="W10" s="40" t="s">
        <v>386</v>
      </c>
      <c r="X10" s="42"/>
      <c r="Y10" s="42" t="s">
        <v>62</v>
      </c>
      <c r="Z10" s="42">
        <f>COUNTIF(Q$2:Q$2098,"Withdrawn")</f>
        <v>0</v>
      </c>
      <c r="AV10" s="38" t="str">
        <v>Quarter 1</v>
      </c>
    </row>
    <row r="11" spans="1:48" ht="30" customHeight="1" x14ac:dyDescent="0.35">
      <c r="A11" s="135">
        <v>10</v>
      </c>
      <c r="B11" s="132" t="s">
        <v>387</v>
      </c>
      <c r="C11" s="132" t="s">
        <v>388</v>
      </c>
      <c r="D11" s="121">
        <v>46114</v>
      </c>
      <c r="E11" s="121">
        <f>IF($D11="","",WORKDAY($D11,1,$Y$33:$Y$47))</f>
        <v>46115</v>
      </c>
      <c r="F11" s="121">
        <f>IF($D11="","",WORKDAY($D11,10,$Y$33:$Y$47))</f>
        <v>46128</v>
      </c>
      <c r="G11" s="121">
        <f>IF($D11="","",WORKDAY($D11,20,$Y$33:$Y$47))</f>
        <v>46142</v>
      </c>
      <c r="H11" s="121">
        <f>IF($D11="","",WORKDAY($D11,40,$Y$33:$Y$47))</f>
        <v>46170</v>
      </c>
      <c r="I11" s="121" t="str">
        <f t="shared" si="0"/>
        <v>Apr</v>
      </c>
      <c r="J11" s="120" t="s">
        <v>4</v>
      </c>
      <c r="K11" s="120"/>
      <c r="L11" s="120" t="s">
        <v>14</v>
      </c>
      <c r="M11" s="120">
        <v>46142</v>
      </c>
      <c r="N11" s="123">
        <f>IF($M11="","",NETWORKDAYS($D11,$M11,$Y$33:$Y$47)-1)</f>
        <v>20</v>
      </c>
      <c r="O11" s="124" t="str">
        <f t="shared" si="1"/>
        <v>Yes</v>
      </c>
      <c r="P11" s="137"/>
      <c r="Q11" s="136" t="s">
        <v>42</v>
      </c>
      <c r="R11" s="132" t="s">
        <v>44</v>
      </c>
      <c r="S11" s="132"/>
      <c r="T11" s="132"/>
      <c r="U11" s="132" t="s">
        <v>122</v>
      </c>
      <c r="V11" s="132"/>
      <c r="W11" s="40" t="s">
        <v>389</v>
      </c>
      <c r="X11" s="42"/>
      <c r="Y11" s="42" t="s">
        <v>57</v>
      </c>
      <c r="Z11" s="42">
        <f>COUNTIF(Q$2:Q$2098,"Elapsed")</f>
        <v>2</v>
      </c>
      <c r="AB11" s="42"/>
      <c r="AV11" s="38" t="str">
        <v>Quarter 1</v>
      </c>
    </row>
    <row r="12" spans="1:48" ht="30" customHeight="1" x14ac:dyDescent="0.35">
      <c r="A12" s="135">
        <v>11</v>
      </c>
      <c r="B12" s="132" t="s">
        <v>390</v>
      </c>
      <c r="C12" s="132" t="s">
        <v>391</v>
      </c>
      <c r="D12" s="121">
        <v>46118</v>
      </c>
      <c r="E12" s="121">
        <f>IF($D12="","",WORKDAY($D12,1,$Y$33:$Y$47))</f>
        <v>46119</v>
      </c>
      <c r="F12" s="121">
        <f>IF($D12="","",WORKDAY($D12,10,$Y$33:$Y$47))</f>
        <v>46132</v>
      </c>
      <c r="G12" s="121">
        <f>IF($D12="","",WORKDAY($D12,20,$Y$33:$Y$47))</f>
        <v>46146</v>
      </c>
      <c r="H12" s="121">
        <f>IF($D12="","",WORKDAY($D12,40,$Y$33:$Y$47))</f>
        <v>46174</v>
      </c>
      <c r="I12" s="121" t="str">
        <f t="shared" si="0"/>
        <v>Apr</v>
      </c>
      <c r="J12" s="120" t="s">
        <v>4</v>
      </c>
      <c r="K12" s="120"/>
      <c r="L12" s="120" t="s">
        <v>12</v>
      </c>
      <c r="M12" s="120">
        <v>46120</v>
      </c>
      <c r="N12" s="123">
        <f>IF($M12="","",NETWORKDAYS($D12,$M12,$Y$33:$Y$47)-1)</f>
        <v>2</v>
      </c>
      <c r="O12" s="124" t="str">
        <f t="shared" si="1"/>
        <v>Yes</v>
      </c>
      <c r="P12" s="137"/>
      <c r="Q12" s="136" t="s">
        <v>42</v>
      </c>
      <c r="R12" s="132" t="s">
        <v>44</v>
      </c>
      <c r="S12" s="132"/>
      <c r="T12" s="132"/>
      <c r="U12" s="132"/>
      <c r="V12" s="132"/>
      <c r="W12" s="40"/>
      <c r="X12" s="42"/>
      <c r="AV12" s="38" t="str">
        <v>Quarter 1</v>
      </c>
    </row>
    <row r="13" spans="1:48" ht="30" customHeight="1" x14ac:dyDescent="0.35">
      <c r="A13" s="135">
        <v>12</v>
      </c>
      <c r="B13" s="132" t="s">
        <v>49</v>
      </c>
      <c r="C13" s="132" t="s">
        <v>392</v>
      </c>
      <c r="D13" s="121">
        <v>46115</v>
      </c>
      <c r="E13" s="121">
        <f>IF($D13="","",WORKDAY($D13,1,$Y$33:$Y$47))</f>
        <v>46118</v>
      </c>
      <c r="F13" s="121">
        <f>IF($D13="","",WORKDAY($D13,10,$Y$33:$Y$47))</f>
        <v>46129</v>
      </c>
      <c r="G13" s="121">
        <f>IF($D13="","",WORKDAY($D13,20,$Y$33:$Y$47))</f>
        <v>46143</v>
      </c>
      <c r="H13" s="121">
        <f>IF($D13="","",WORKDAY($D13,40,$Y$33:$Y$47))</f>
        <v>46171</v>
      </c>
      <c r="I13" s="121" t="str">
        <f t="shared" si="0"/>
        <v>Apr</v>
      </c>
      <c r="J13" s="120" t="s">
        <v>4</v>
      </c>
      <c r="K13" s="120"/>
      <c r="L13" s="120" t="s">
        <v>11</v>
      </c>
      <c r="M13" s="120">
        <v>46134</v>
      </c>
      <c r="N13" s="123">
        <f>IF($M13="","",NETWORKDAYS($D13,$M13,$Y$33:$Y$47)-1)</f>
        <v>13</v>
      </c>
      <c r="O13" s="124" t="str">
        <f t="shared" si="1"/>
        <v>Yes</v>
      </c>
      <c r="P13" s="137"/>
      <c r="Q13" s="136" t="s">
        <v>42</v>
      </c>
      <c r="R13" s="132" t="s">
        <v>44</v>
      </c>
      <c r="S13" s="132"/>
      <c r="T13" s="132"/>
      <c r="U13" s="132" t="s">
        <v>122</v>
      </c>
      <c r="V13" s="132"/>
      <c r="W13" s="40"/>
      <c r="X13" s="42"/>
      <c r="AV13" s="38" t="str">
        <v>Quarter 1</v>
      </c>
    </row>
    <row r="14" spans="1:48" ht="30" customHeight="1" x14ac:dyDescent="0.35">
      <c r="A14" s="135">
        <v>13</v>
      </c>
      <c r="B14" s="132" t="s">
        <v>6</v>
      </c>
      <c r="C14" s="132" t="s">
        <v>393</v>
      </c>
      <c r="D14" s="121">
        <v>46120</v>
      </c>
      <c r="E14" s="121">
        <f>IF($D14="","",WORKDAY($D14,1,$Y$33:$Y$47))</f>
        <v>46121</v>
      </c>
      <c r="F14" s="121">
        <f>IF($D14="","",WORKDAY($D14,10,$Y$33:$Y$47))</f>
        <v>46134</v>
      </c>
      <c r="G14" s="121">
        <f>IF($D14="","",WORKDAY($D14,20,$Y$33:$Y$47))</f>
        <v>46148</v>
      </c>
      <c r="H14" s="121">
        <f>IF($D14="","",WORKDAY($D14,40,$Y$33:$Y$47))</f>
        <v>46176</v>
      </c>
      <c r="I14" s="121" t="str">
        <f t="shared" si="0"/>
        <v>Apr</v>
      </c>
      <c r="J14" s="120" t="s">
        <v>4</v>
      </c>
      <c r="K14" s="120"/>
      <c r="L14" s="120" t="s">
        <v>14</v>
      </c>
      <c r="M14" s="120">
        <v>46135</v>
      </c>
      <c r="N14" s="123">
        <f>IF($M14="","",NETWORKDAYS($D14,$M14,$Y$33:$Y$47)-1)</f>
        <v>11</v>
      </c>
      <c r="O14" s="124" t="str">
        <f t="shared" si="1"/>
        <v>Yes</v>
      </c>
      <c r="P14" s="137"/>
      <c r="Q14" s="136" t="s">
        <v>42</v>
      </c>
      <c r="R14" s="132" t="s">
        <v>44</v>
      </c>
      <c r="S14" s="132"/>
      <c r="T14" s="132"/>
      <c r="U14" s="132" t="s">
        <v>122</v>
      </c>
      <c r="V14" s="132"/>
      <c r="W14" s="40"/>
      <c r="X14" s="42"/>
      <c r="Y14" s="42"/>
      <c r="AA14" s="159" t="s">
        <v>85</v>
      </c>
      <c r="AB14" s="160"/>
      <c r="AC14" s="160"/>
      <c r="AD14" s="160"/>
      <c r="AE14" s="160"/>
      <c r="AF14" s="40"/>
      <c r="AV14" s="38" t="str">
        <v>Quarter 1</v>
      </c>
    </row>
    <row r="15" spans="1:48" ht="30" customHeight="1" x14ac:dyDescent="0.35">
      <c r="A15" s="135">
        <v>14</v>
      </c>
      <c r="B15" s="132" t="s">
        <v>394</v>
      </c>
      <c r="C15" s="132" t="s">
        <v>395</v>
      </c>
      <c r="D15" s="121">
        <v>46120</v>
      </c>
      <c r="E15" s="121">
        <f>IF($D15="","",WORKDAY($D15,1,$Y$33:$Y$47))</f>
        <v>46121</v>
      </c>
      <c r="F15" s="121">
        <f>IF($D15="","",WORKDAY($D15,10,$Y$33:$Y$47))</f>
        <v>46134</v>
      </c>
      <c r="G15" s="121">
        <f>IF($D15="","",WORKDAY($D15,20,$Y$33:$Y$47))</f>
        <v>46148</v>
      </c>
      <c r="H15" s="121">
        <f>IF($D15="","",WORKDAY($D15,40,$Y$33:$Y$47))</f>
        <v>46176</v>
      </c>
      <c r="I15" s="121" t="str">
        <f t="shared" si="0"/>
        <v>Apr</v>
      </c>
      <c r="J15" s="120" t="s">
        <v>4</v>
      </c>
      <c r="K15" s="120"/>
      <c r="L15" s="120" t="s">
        <v>12</v>
      </c>
      <c r="M15" s="120">
        <v>46133</v>
      </c>
      <c r="N15" s="123">
        <f>IF($M15="","",NETWORKDAYS($D15,$M15,$Y$33:$Y$47)-1)</f>
        <v>9</v>
      </c>
      <c r="O15" s="124" t="str">
        <f t="shared" si="1"/>
        <v>Yes</v>
      </c>
      <c r="P15" s="137"/>
      <c r="Q15" s="136" t="s">
        <v>42</v>
      </c>
      <c r="R15" s="132" t="s">
        <v>43</v>
      </c>
      <c r="S15" s="132"/>
      <c r="T15" s="132" t="s">
        <v>372</v>
      </c>
      <c r="U15" s="132"/>
      <c r="V15" s="132"/>
      <c r="W15" s="40"/>
      <c r="X15" s="42"/>
      <c r="Y15" s="42"/>
      <c r="Z15" s="37" t="s">
        <v>88</v>
      </c>
      <c r="AA15" s="37" t="s">
        <v>89</v>
      </c>
      <c r="AB15" s="37" t="s">
        <v>90</v>
      </c>
      <c r="AC15" s="37" t="s">
        <v>43</v>
      </c>
      <c r="AD15" s="37" t="s">
        <v>91</v>
      </c>
      <c r="AE15" s="37" t="s">
        <v>51</v>
      </c>
      <c r="AF15" s="37" t="s">
        <v>396</v>
      </c>
      <c r="AG15" s="42" t="s">
        <v>62</v>
      </c>
      <c r="AV15" s="38" t="str">
        <v>Quarter 1</v>
      </c>
    </row>
    <row r="16" spans="1:48" ht="30" customHeight="1" x14ac:dyDescent="0.35">
      <c r="A16" s="135">
        <v>15</v>
      </c>
      <c r="B16" s="132" t="s">
        <v>397</v>
      </c>
      <c r="C16" s="132" t="s">
        <v>398</v>
      </c>
      <c r="D16" s="121">
        <v>46120</v>
      </c>
      <c r="E16" s="121">
        <f>IF($D16="","",WORKDAY($D16,1,$Y$33:$Y$47))</f>
        <v>46121</v>
      </c>
      <c r="F16" s="121">
        <f>IF($D16="","",WORKDAY($D16,10,$Y$33:$Y$47))</f>
        <v>46134</v>
      </c>
      <c r="G16" s="121">
        <f>IF($D16="","",WORKDAY($D16,20,$Y$33:$Y$47))</f>
        <v>46148</v>
      </c>
      <c r="H16" s="121">
        <f>IF($D16="","",WORKDAY($D16,40,$Y$33:$Y$47))</f>
        <v>46176</v>
      </c>
      <c r="I16" s="121" t="str">
        <f t="shared" si="0"/>
        <v>Apr</v>
      </c>
      <c r="J16" s="120" t="s">
        <v>3</v>
      </c>
      <c r="K16" s="120"/>
      <c r="L16" s="120" t="s">
        <v>15</v>
      </c>
      <c r="M16" s="120">
        <v>46127</v>
      </c>
      <c r="N16" s="123">
        <f>IF($M16="","",NETWORKDAYS($D16,$M16,$Y$33:$Y$47)-1)</f>
        <v>5</v>
      </c>
      <c r="O16" s="124" t="str">
        <f t="shared" si="1"/>
        <v>Yes</v>
      </c>
      <c r="P16" s="132"/>
      <c r="Q16" s="136" t="s">
        <v>42</v>
      </c>
      <c r="R16" s="132" t="s">
        <v>44</v>
      </c>
      <c r="S16" s="132"/>
      <c r="T16" s="132" t="s">
        <v>370</v>
      </c>
      <c r="U16" s="132"/>
      <c r="V16" s="132"/>
      <c r="W16" s="40"/>
      <c r="X16" s="40"/>
      <c r="Y16" s="42" t="s">
        <v>96</v>
      </c>
      <c r="Z16" s="42">
        <f>SUM(Z18:Z29)</f>
        <v>94</v>
      </c>
      <c r="AA16" s="42">
        <f>COUNTIF(R$2:R$50,"Full Disclosure")</f>
        <v>42</v>
      </c>
      <c r="AB16" s="42">
        <f>COUNTIF(R$2:R$50,"Partial Disclosure")</f>
        <v>2</v>
      </c>
      <c r="AC16" s="42">
        <f>COUNTIF(R$2:R$50,"Refused")</f>
        <v>1</v>
      </c>
      <c r="AD16" s="42">
        <f>COUNTIF(R$2:R$50,"Information Not Held")</f>
        <v>3</v>
      </c>
      <c r="AE16" s="42">
        <f>COUNTIF(R$2:R$50,"In Progress/Clarification")</f>
        <v>0</v>
      </c>
      <c r="AF16" s="42">
        <f>COUNTIF(Q$2:Q$2098,"elapsed")</f>
        <v>2</v>
      </c>
      <c r="AG16" s="42">
        <f>COUNTIF(Q$2:Q$2098,"withdrawn")</f>
        <v>0</v>
      </c>
      <c r="AV16" s="38" t="str">
        <v>Quarter 1</v>
      </c>
    </row>
    <row r="17" spans="1:48" ht="30" customHeight="1" x14ac:dyDescent="0.35">
      <c r="A17" s="135">
        <v>16</v>
      </c>
      <c r="B17" s="132" t="s">
        <v>6</v>
      </c>
      <c r="C17" s="132" t="s">
        <v>399</v>
      </c>
      <c r="D17" s="121">
        <v>46122</v>
      </c>
      <c r="E17" s="121">
        <f>IF($D17="","",WORKDAY($D17,1,$Y$33:$Y$47))</f>
        <v>46125</v>
      </c>
      <c r="F17" s="121">
        <f>IF($D17="","",WORKDAY($D17,10,$Y$33:$Y$47))</f>
        <v>46136</v>
      </c>
      <c r="G17" s="121">
        <f>IF($D17="","",WORKDAY($D17,20,$Y$33:$Y$47))</f>
        <v>46150</v>
      </c>
      <c r="H17" s="121">
        <f>IF($D17="","",WORKDAY($D17,40,$Y$33:$Y$47))</f>
        <v>46178</v>
      </c>
      <c r="I17" s="121" t="str">
        <f t="shared" si="0"/>
        <v>Apr</v>
      </c>
      <c r="J17" s="120" t="s">
        <v>4</v>
      </c>
      <c r="K17" s="120"/>
      <c r="L17" s="120" t="s">
        <v>12</v>
      </c>
      <c r="M17" s="120">
        <v>46134</v>
      </c>
      <c r="N17" s="123">
        <f>IF($M17="","",NETWORKDAYS($D17,$M17,$Y$33:$Y$47)-1)</f>
        <v>8</v>
      </c>
      <c r="O17" s="124" t="str">
        <f t="shared" si="1"/>
        <v>Yes</v>
      </c>
      <c r="P17" s="136"/>
      <c r="Q17" s="136" t="s">
        <v>42</v>
      </c>
      <c r="R17" s="132" t="s">
        <v>44</v>
      </c>
      <c r="S17" s="139"/>
      <c r="T17" s="132" t="s">
        <v>370</v>
      </c>
      <c r="U17" s="132"/>
      <c r="V17" s="132"/>
      <c r="W17" s="40"/>
      <c r="X17" s="40"/>
      <c r="Y17" s="42"/>
      <c r="Z17" s="42"/>
      <c r="AA17" s="42"/>
      <c r="AB17" s="42"/>
      <c r="AC17" s="42"/>
      <c r="AD17" s="42"/>
      <c r="AE17" s="42"/>
      <c r="AF17" s="42"/>
      <c r="AG17" s="42"/>
      <c r="AV17" s="38" t="str">
        <v>Quarter 1</v>
      </c>
    </row>
    <row r="18" spans="1:48" ht="30" customHeight="1" x14ac:dyDescent="0.35">
      <c r="A18" s="135">
        <v>17</v>
      </c>
      <c r="B18" s="132" t="s">
        <v>6</v>
      </c>
      <c r="C18" s="132" t="s">
        <v>400</v>
      </c>
      <c r="D18" s="121">
        <v>46122</v>
      </c>
      <c r="E18" s="121">
        <f>IF($D18="","",WORKDAY($D18,1,$Y$33:$Y$47))</f>
        <v>46125</v>
      </c>
      <c r="F18" s="121">
        <f>IF($D18="","",WORKDAY($D18,10,$Y$33:$Y$47))</f>
        <v>46136</v>
      </c>
      <c r="G18" s="121">
        <f>IF($D18="","",WORKDAY($D18,20,$Y$33:$Y$47))</f>
        <v>46150</v>
      </c>
      <c r="H18" s="121">
        <f>IF($D18="","",WORKDAY($D18,40,$Y$33:$Y$47))</f>
        <v>46178</v>
      </c>
      <c r="I18" s="121" t="str">
        <f t="shared" si="0"/>
        <v>Apr</v>
      </c>
      <c r="J18" s="120" t="s">
        <v>4</v>
      </c>
      <c r="K18" s="120"/>
      <c r="L18" s="120" t="s">
        <v>14</v>
      </c>
      <c r="M18" s="120">
        <v>46128</v>
      </c>
      <c r="N18" s="123">
        <f>IF($M18="","",NETWORKDAYS($D18,$M18,$Y$33:$Y$47)-1)</f>
        <v>4</v>
      </c>
      <c r="O18" s="124" t="str">
        <f t="shared" si="1"/>
        <v>Yes</v>
      </c>
      <c r="P18" s="136"/>
      <c r="Q18" s="136" t="s">
        <v>42</v>
      </c>
      <c r="R18" s="132" t="s">
        <v>70</v>
      </c>
      <c r="S18" s="139"/>
      <c r="T18" s="132"/>
      <c r="U18" s="132"/>
      <c r="V18" s="132"/>
      <c r="W18" s="40"/>
      <c r="X18" s="40"/>
      <c r="Y18" s="42" t="s">
        <v>102</v>
      </c>
      <c r="Z18" s="42">
        <f>COUNTIF(I$2:I$2493,"Jan")</f>
        <v>0</v>
      </c>
      <c r="AA18" s="42">
        <f>COUNTIFS(I$2:I$2493,"jan",R$2:R$2493,"Full Disclosure")</f>
        <v>0</v>
      </c>
      <c r="AB18" s="42">
        <f>COUNTIFS(I$2:I$2493,"jan",R$2:R$2493,"Partial Disclosure")</f>
        <v>0</v>
      </c>
      <c r="AC18" s="42">
        <f>COUNTIFS(I$2:I$2493,"jan",R$2:R$2493,"Refused")</f>
        <v>0</v>
      </c>
      <c r="AD18" s="42">
        <f>COUNTIFS(I$2:I$2493,"jan",R$2:R$2493,"Information not held")</f>
        <v>0</v>
      </c>
      <c r="AE18" s="42">
        <f>COUNTIFS(I$2:I$2493,"jan",R$2:R$2493,"In Progress")</f>
        <v>0</v>
      </c>
      <c r="AF18" s="42">
        <f>COUNTIFS(I$2:I$2493,"jan",R$2:R$2493,"elapsed")</f>
        <v>0</v>
      </c>
      <c r="AG18" s="42">
        <f>COUNTIFS(I$2:I$2493,"jan",R$2:R$2493,"withdrawn")</f>
        <v>0</v>
      </c>
      <c r="AV18" s="38" t="str">
        <v>Quarter 1</v>
      </c>
    </row>
    <row r="19" spans="1:48" ht="30" customHeight="1" x14ac:dyDescent="0.35">
      <c r="A19" s="135">
        <v>18</v>
      </c>
      <c r="B19" s="132" t="s">
        <v>49</v>
      </c>
      <c r="C19" s="132" t="s">
        <v>401</v>
      </c>
      <c r="D19" s="121">
        <v>46125</v>
      </c>
      <c r="E19" s="121">
        <f>IF($D19="","",WORKDAY($D19,1,$Y$33:$Y$47))</f>
        <v>46126</v>
      </c>
      <c r="F19" s="121">
        <f>IF($D19="","",WORKDAY($D19,10,$Y$33:$Y$47))</f>
        <v>46139</v>
      </c>
      <c r="G19" s="121">
        <f>IF($D19="","",WORKDAY($D19,20,$Y$33:$Y$47))</f>
        <v>46153</v>
      </c>
      <c r="H19" s="121">
        <f>IF($D19="","",WORKDAY($D19,40,$Y$33:$Y$47))</f>
        <v>46181</v>
      </c>
      <c r="I19" s="121" t="str">
        <f t="shared" si="0"/>
        <v>Apr</v>
      </c>
      <c r="J19" s="120" t="s">
        <v>4</v>
      </c>
      <c r="K19" s="120"/>
      <c r="L19" s="120" t="s">
        <v>14</v>
      </c>
      <c r="M19" s="120">
        <v>46139</v>
      </c>
      <c r="N19" s="123">
        <f>IF($M19="","",NETWORKDAYS($D19,$M19,$Y$33:$Y$47)-1)</f>
        <v>10</v>
      </c>
      <c r="O19" s="124" t="str">
        <f t="shared" si="1"/>
        <v>Yes</v>
      </c>
      <c r="P19" s="136"/>
      <c r="Q19" s="136" t="s">
        <v>42</v>
      </c>
      <c r="R19" s="132" t="s">
        <v>44</v>
      </c>
      <c r="S19" s="139"/>
      <c r="T19" s="132" t="s">
        <v>368</v>
      </c>
      <c r="U19" s="132"/>
      <c r="V19" s="132"/>
      <c r="W19" s="40"/>
      <c r="X19" s="40"/>
      <c r="Y19" s="42" t="s">
        <v>106</v>
      </c>
      <c r="Z19" s="42">
        <f>COUNTIF(I$2:I$2493,"Feb")</f>
        <v>0</v>
      </c>
      <c r="AA19" s="42">
        <f>COUNTIFS(I$2:I$2493,"Feb",R$2:R$2493,"Full Disclosure")</f>
        <v>0</v>
      </c>
      <c r="AB19" s="42">
        <f>COUNTIFS(I$2:I$2493,"feb",R$2:R$2493,"Partial Disclosure")</f>
        <v>0</v>
      </c>
      <c r="AC19" s="42">
        <f>COUNTIFS(I$2:I$2493,"feb",R$2:R$2493,"Refused")</f>
        <v>0</v>
      </c>
      <c r="AD19" s="42">
        <f>COUNTIFS(I$2:I$2493,"feb",R$2:R$2493,"Information not held")</f>
        <v>0</v>
      </c>
      <c r="AE19" s="42">
        <f>COUNTIFS(I$2:I$2493,"feb",R$2:R$2493,"In Progress")</f>
        <v>0</v>
      </c>
      <c r="AF19" s="42">
        <f>COUNTIFS(I$2:I$2493,"feb",R$2:R$2493,"elapsed")</f>
        <v>0</v>
      </c>
      <c r="AG19" s="42">
        <f>COUNTIFS(I$2:I$2493,"feb",R$2:R$2493,"withdrawn")</f>
        <v>0</v>
      </c>
      <c r="AV19" s="38" t="str">
        <v>Quarter 1</v>
      </c>
    </row>
    <row r="20" spans="1:48" ht="30" customHeight="1" x14ac:dyDescent="0.35">
      <c r="A20" s="135">
        <v>19</v>
      </c>
      <c r="B20" s="139" t="s">
        <v>49</v>
      </c>
      <c r="C20" s="139" t="s">
        <v>402</v>
      </c>
      <c r="D20" s="121">
        <v>46125</v>
      </c>
      <c r="E20" s="121">
        <f>IF($D20="","",WORKDAY($D20,1,$Y$33:$Y$47))</f>
        <v>46126</v>
      </c>
      <c r="F20" s="121">
        <f>IF($D20="","",WORKDAY($D20,10,$Y$33:$Y$47))</f>
        <v>46139</v>
      </c>
      <c r="G20" s="121">
        <f>IF($D20="","",WORKDAY($D20,20,$Y$33:$Y$47))</f>
        <v>46153</v>
      </c>
      <c r="H20" s="121">
        <f>IF($D20="","",WORKDAY($D20,40,$Y$33:$Y$47))</f>
        <v>46181</v>
      </c>
      <c r="I20" s="121" t="str">
        <f t="shared" si="0"/>
        <v>Apr</v>
      </c>
      <c r="J20" s="120" t="s">
        <v>3</v>
      </c>
      <c r="K20" s="120"/>
      <c r="L20" s="120" t="s">
        <v>16</v>
      </c>
      <c r="M20" s="120">
        <v>46126</v>
      </c>
      <c r="N20" s="123">
        <f>IF($M20="","",NETWORKDAYS($D20,$M20,$Y$33:$Y$47)-1)</f>
        <v>1</v>
      </c>
      <c r="O20" s="124" t="str">
        <f t="shared" si="1"/>
        <v>Yes</v>
      </c>
      <c r="P20" s="139"/>
      <c r="Q20" s="137" t="s">
        <v>42</v>
      </c>
      <c r="R20" s="136" t="s">
        <v>44</v>
      </c>
      <c r="S20" s="132"/>
      <c r="T20" s="132"/>
      <c r="U20" s="132"/>
      <c r="V20" s="132"/>
      <c r="W20" s="40"/>
      <c r="X20" s="40"/>
      <c r="Y20" s="42" t="s">
        <v>110</v>
      </c>
      <c r="Z20" s="42">
        <f>COUNTIF(I$2:I$2493,"mar")</f>
        <v>0</v>
      </c>
      <c r="AA20" s="42">
        <f>COUNTIFS(I$2:I$2493,"mar",R$2:R$2493,"Full Disclosure")</f>
        <v>0</v>
      </c>
      <c r="AB20" s="42">
        <f>COUNTIFS(I$2:I$2493,"mar",R$2:R$2493,"Partial Disclosure")</f>
        <v>0</v>
      </c>
      <c r="AC20" s="42">
        <f>COUNTIFS(I$2:I$2493,"mar",R$2:R$2493,"Refused")</f>
        <v>0</v>
      </c>
      <c r="AD20" s="42">
        <f>COUNTIFS(I$2:I$2493,"mar",R$2:R$2493,"Information not held")</f>
        <v>0</v>
      </c>
      <c r="AE20" s="42">
        <f>COUNTIFS(I$2:I$2493,"mar",R$2:R$2493,"In Progress")</f>
        <v>0</v>
      </c>
      <c r="AF20" s="42">
        <f>COUNTIFS(I$2:I$2493,"mar",R$2:R$2493,"elapsed")</f>
        <v>0</v>
      </c>
      <c r="AG20" s="42">
        <f>COUNTIFS(I$2:I$2493,"mar",R$2:R$2493,"withdrawn")</f>
        <v>0</v>
      </c>
      <c r="AV20" s="38" t="str">
        <v>Quarter 1</v>
      </c>
    </row>
    <row r="21" spans="1:48" ht="30" customHeight="1" x14ac:dyDescent="0.35">
      <c r="A21" s="135">
        <v>20</v>
      </c>
      <c r="B21" s="132" t="s">
        <v>6</v>
      </c>
      <c r="C21" s="132" t="s">
        <v>403</v>
      </c>
      <c r="D21" s="121">
        <v>46126</v>
      </c>
      <c r="E21" s="121">
        <f>IF($D21="","",WORKDAY($D21,1,$Y$33:$Y$47))</f>
        <v>46127</v>
      </c>
      <c r="F21" s="121">
        <f>IF($D21="","",WORKDAY($D21,10,$Y$33:$Y$47))</f>
        <v>46140</v>
      </c>
      <c r="G21" s="121">
        <f>IF($D21="","",WORKDAY($D21,20,$Y$33:$Y$47))</f>
        <v>46154</v>
      </c>
      <c r="H21" s="121">
        <f>IF($D21="","",WORKDAY($D21,40,$Y$33:$Y$47))</f>
        <v>46182</v>
      </c>
      <c r="I21" s="121" t="str">
        <f t="shared" si="0"/>
        <v>Apr</v>
      </c>
      <c r="J21" s="120" t="s">
        <v>4</v>
      </c>
      <c r="K21" s="120"/>
      <c r="L21" s="120" t="s">
        <v>14</v>
      </c>
      <c r="M21" s="120">
        <v>46153</v>
      </c>
      <c r="N21" s="123">
        <f>IF($M21="","",NETWORKDAYS($D21,$M21,$Y$33:$Y$47)-1)</f>
        <v>19</v>
      </c>
      <c r="O21" s="124" t="str">
        <f t="shared" si="1"/>
        <v>Yes</v>
      </c>
      <c r="P21" s="139"/>
      <c r="Q21" s="137" t="s">
        <v>42</v>
      </c>
      <c r="R21" s="136" t="s">
        <v>44</v>
      </c>
      <c r="S21" s="132"/>
      <c r="T21" s="132"/>
      <c r="U21" s="132" t="s">
        <v>122</v>
      </c>
      <c r="V21" s="132"/>
      <c r="W21" s="40"/>
      <c r="X21" s="40"/>
      <c r="Y21" s="42" t="s">
        <v>114</v>
      </c>
      <c r="Z21" s="42">
        <f>COUNTIF(I$2:I$2493,"apr")</f>
        <v>32</v>
      </c>
      <c r="AA21" s="42">
        <f>COUNTIFS(I$2:I$2493,"apr",R$2:R$2493,"Full Disclosure")</f>
        <v>28</v>
      </c>
      <c r="AB21" s="42">
        <f>COUNTIFS(I$2:I$2493,"apr",R$2:R$2493,"Partial Disclosure")</f>
        <v>1</v>
      </c>
      <c r="AC21" s="42">
        <f>COUNTIFS(I$2:I$2493,"apr",R$2:R$2493,"Refused")</f>
        <v>1</v>
      </c>
      <c r="AD21" s="42">
        <f>COUNTIFS(I$2:I$2493,"apr",R$2:R$2493,"Information not held")</f>
        <v>1</v>
      </c>
      <c r="AE21" s="42">
        <f>COUNTIFS(I$2:I$2493,"apr",R$2:R$2493,"In Progress")</f>
        <v>0</v>
      </c>
      <c r="AF21" s="42">
        <f>COUNTIFS(I$2:I$2493,"apr",R$2:R$2493,"elapsed")</f>
        <v>0</v>
      </c>
      <c r="AG21" s="42">
        <f>COUNTIFS(I$2:I$2493,"apr",R$2:R$2493,"withdrawn")</f>
        <v>0</v>
      </c>
      <c r="AV21" s="38" t="str">
        <v>Quarter 1</v>
      </c>
    </row>
    <row r="22" spans="1:48" ht="30" customHeight="1" x14ac:dyDescent="0.35">
      <c r="A22" s="135">
        <v>21</v>
      </c>
      <c r="B22" s="132" t="s">
        <v>404</v>
      </c>
      <c r="C22" s="132" t="s">
        <v>405</v>
      </c>
      <c r="D22" s="121"/>
      <c r="E22" s="121"/>
      <c r="F22" s="121"/>
      <c r="G22" s="121"/>
      <c r="H22" s="121"/>
      <c r="I22" s="121" t="s">
        <v>406</v>
      </c>
      <c r="J22" s="120" t="s">
        <v>4</v>
      </c>
      <c r="K22" s="120"/>
      <c r="L22" s="120" t="s">
        <v>14</v>
      </c>
      <c r="M22" s="120"/>
      <c r="N22" s="123" t="str">
        <f>IF($M22="","",NETWORKDAYS($D22,$M22,$Y$33:$Y$47)-1)</f>
        <v/>
      </c>
      <c r="O22" s="124" t="str">
        <f t="shared" si="1"/>
        <v/>
      </c>
      <c r="P22" s="139"/>
      <c r="Q22" s="137" t="s">
        <v>57</v>
      </c>
      <c r="R22" s="136"/>
      <c r="S22" s="132"/>
      <c r="T22" s="139"/>
      <c r="U22" s="139"/>
      <c r="V22" s="132"/>
      <c r="W22" s="40"/>
      <c r="Y22" s="42" t="s">
        <v>117</v>
      </c>
      <c r="Z22" s="42">
        <f>COUNTIF(I$2:I$2493,"may")</f>
        <v>28</v>
      </c>
      <c r="AA22" s="42">
        <f>COUNTIFS(I$2:I$2493,"may",R$2:R$2493,"Full Disclosure")</f>
        <v>22</v>
      </c>
      <c r="AB22" s="42">
        <f>COUNTIFS(I$2:I$2493,"may",R$2:R$2493,"Partial Disclosure")</f>
        <v>2</v>
      </c>
      <c r="AC22" s="42">
        <f>COUNTIFS(I$2:I$2493,"may",R$2:R$2493,"Refused")</f>
        <v>1</v>
      </c>
      <c r="AD22" s="42">
        <f>COUNTIFS(I$2:I$2493,"may",R$2:R$2493,"Information not held")</f>
        <v>2</v>
      </c>
      <c r="AE22" s="42">
        <f>COUNTIFS(I$2:I$2493,"may",R$2:R$2493,"In Progress")</f>
        <v>0</v>
      </c>
      <c r="AF22" s="42">
        <f>COUNTIFS(I$2:I$2493,"may",R$2:R$2493,"elapsed")</f>
        <v>0</v>
      </c>
      <c r="AG22" s="42">
        <f>COUNTIFS(I$2:I$2493,"may",R$2:R$2493,"withdrawn")</f>
        <v>0</v>
      </c>
      <c r="AV22" s="38" t="str">
        <v>Quarter 1</v>
      </c>
    </row>
    <row r="23" spans="1:48" ht="30" customHeight="1" x14ac:dyDescent="0.35">
      <c r="A23" s="135">
        <v>22</v>
      </c>
      <c r="B23" s="132" t="s">
        <v>6</v>
      </c>
      <c r="C23" s="132" t="s">
        <v>407</v>
      </c>
      <c r="D23" s="121">
        <v>46128</v>
      </c>
      <c r="E23" s="121">
        <f>IF($D23="","",WORKDAY($D23,1,$Y$33:$Y$47))</f>
        <v>46129</v>
      </c>
      <c r="F23" s="121">
        <f>IF($D23="","",WORKDAY($D23,10,$Y$33:$Y$47))</f>
        <v>46142</v>
      </c>
      <c r="G23" s="121">
        <f>IF($D23="","",WORKDAY($D23,20,$Y$33:$Y$47))</f>
        <v>46156</v>
      </c>
      <c r="H23" s="121">
        <f>IF($D23="","",WORKDAY($D23,40,$Y$33:$Y$47))</f>
        <v>46184</v>
      </c>
      <c r="I23" s="121" t="str">
        <f t="shared" si="0"/>
        <v>Apr</v>
      </c>
      <c r="J23" s="120" t="s">
        <v>4</v>
      </c>
      <c r="K23" s="120"/>
      <c r="L23" s="120" t="s">
        <v>14</v>
      </c>
      <c r="M23" s="120">
        <v>46153</v>
      </c>
      <c r="N23" s="123">
        <f>IF($M23="","",NETWORKDAYS($D23,$M23,$Y$33:$Y$47)-1)</f>
        <v>17</v>
      </c>
      <c r="O23" s="124" t="str">
        <f t="shared" si="1"/>
        <v>Yes</v>
      </c>
      <c r="P23" s="139"/>
      <c r="Q23" s="137" t="s">
        <v>42</v>
      </c>
      <c r="R23" s="136" t="s">
        <v>44</v>
      </c>
      <c r="S23" s="132"/>
      <c r="T23" s="139" t="s">
        <v>370</v>
      </c>
      <c r="U23" s="139" t="s">
        <v>122</v>
      </c>
      <c r="V23" s="132"/>
      <c r="W23" s="40"/>
      <c r="Y23" s="42" t="s">
        <v>119</v>
      </c>
      <c r="Z23" s="42">
        <f>COUNTIF(I$2:I$2493,"jun")</f>
        <v>34</v>
      </c>
      <c r="AA23" s="42">
        <f>COUNTIFS(I$2:I$2493,"jun",R$2:R$2493,"Full Disclosure")</f>
        <v>31</v>
      </c>
      <c r="AB23" s="42">
        <f>COUNTIFS(I$2:I$2493,"jun",R$2:R$2493,"Partial Disclosure")</f>
        <v>1</v>
      </c>
      <c r="AC23" s="42">
        <f>COUNTIFS(I$2:I$2493,"junr",R$2:R$2493,"Refused")</f>
        <v>0</v>
      </c>
      <c r="AD23" s="42">
        <f>COUNTIFS(I$2:I$2493,"jun",R$2:R$2493,"Information not held")</f>
        <v>1</v>
      </c>
      <c r="AE23" s="42">
        <f>COUNTIFS(I$2:I$2493,"jun",R$2:R$2493,"In Progress")</f>
        <v>0</v>
      </c>
      <c r="AF23" s="42">
        <f>COUNTIFS(I$2:I$2493,"jun",R$2:R$2493,"elapsed")</f>
        <v>0</v>
      </c>
      <c r="AG23" s="42">
        <f>COUNTIFS(I$2:I$2493,"jun",R$2:R$2493,"withdrawn")</f>
        <v>0</v>
      </c>
      <c r="AV23" s="38" t="str">
        <v>Quarter 1</v>
      </c>
    </row>
    <row r="24" spans="1:48" ht="30" customHeight="1" x14ac:dyDescent="0.35">
      <c r="A24" s="135">
        <v>23</v>
      </c>
      <c r="B24" s="132" t="s">
        <v>154</v>
      </c>
      <c r="C24" s="132" t="s">
        <v>408</v>
      </c>
      <c r="D24" s="121">
        <v>46129</v>
      </c>
      <c r="E24" s="121">
        <f>IF($D24="","",WORKDAY($D24,1,$Y$33:$Y$47))</f>
        <v>46132</v>
      </c>
      <c r="F24" s="121">
        <f>IF($D24="","",WORKDAY($D24,10,$Y$33:$Y$47))</f>
        <v>46143</v>
      </c>
      <c r="G24" s="121">
        <f>IF($D24="","",WORKDAY($D24,20,$Y$33:$Y$47))</f>
        <v>46157</v>
      </c>
      <c r="H24" s="121">
        <f>IF($D24="","",WORKDAY($D24,40,$Y$33:$Y$47))</f>
        <v>46185</v>
      </c>
      <c r="I24" s="121" t="str">
        <f t="shared" si="0"/>
        <v>Apr</v>
      </c>
      <c r="J24" s="120" t="s">
        <v>4</v>
      </c>
      <c r="K24" s="120"/>
      <c r="L24" s="120" t="s">
        <v>14</v>
      </c>
      <c r="M24" s="120">
        <v>46139</v>
      </c>
      <c r="N24" s="123">
        <f>IF($M24="","",NETWORKDAYS($D24,$M24,$Y$33:$Y$47)-1)</f>
        <v>6</v>
      </c>
      <c r="O24" s="124" t="str">
        <f t="shared" si="1"/>
        <v>Yes</v>
      </c>
      <c r="P24" s="139"/>
      <c r="Q24" s="137" t="s">
        <v>42</v>
      </c>
      <c r="R24" s="136" t="s">
        <v>44</v>
      </c>
      <c r="S24" s="132"/>
      <c r="T24" s="124" t="s">
        <v>368</v>
      </c>
      <c r="U24" s="124"/>
      <c r="V24" s="132"/>
      <c r="W24" s="40"/>
      <c r="Y24" s="42" t="s">
        <v>124</v>
      </c>
      <c r="Z24" s="42">
        <f>COUNTIF(I$2:I$2493,"Jul")</f>
        <v>0</v>
      </c>
      <c r="AA24" s="42">
        <f>COUNTIFS(I$2:I$2493,"jul",R$2:R$2493,"Full Disclosure")</f>
        <v>0</v>
      </c>
      <c r="AB24" s="42">
        <f>COUNTIFS(I$2:I$2493,"jul",R$2:R$2493,"Partial Disclosure")</f>
        <v>0</v>
      </c>
      <c r="AC24" s="42">
        <f>COUNTIFS(I$2:I$2493,"jul",R$2:R$2493,"Refused")</f>
        <v>0</v>
      </c>
      <c r="AD24" s="42">
        <f>COUNTIFS(I$2:I$2493,"jul",R$2:R$2493,"Information not held")</f>
        <v>0</v>
      </c>
      <c r="AE24" s="42">
        <f>COUNTIFS(I$2:I$2493,"jul",R$2:R$2493,"In Progress")</f>
        <v>0</v>
      </c>
      <c r="AF24" s="42">
        <f>COUNTIFS(I$2:I$2493,"jul",R$2:R$2493,"elapsed")</f>
        <v>0</v>
      </c>
      <c r="AG24" s="42">
        <f>COUNTIFS(I$2:I$2493,"jul",R$2:R$2493,"withdrawn")</f>
        <v>0</v>
      </c>
      <c r="AV24" s="38" t="str">
        <v>Quarter 1</v>
      </c>
    </row>
    <row r="25" spans="1:48" ht="30" customHeight="1" x14ac:dyDescent="0.35">
      <c r="A25" s="135">
        <v>24</v>
      </c>
      <c r="B25" s="132" t="s">
        <v>409</v>
      </c>
      <c r="C25" s="132" t="s">
        <v>410</v>
      </c>
      <c r="D25" s="121">
        <v>46132</v>
      </c>
      <c r="E25" s="121">
        <f>IF($D25="","",WORKDAY($D25,1,$Y$33:$Y$47))</f>
        <v>46133</v>
      </c>
      <c r="F25" s="121">
        <f>IF($D25="","",WORKDAY($D25,10,$Y$33:$Y$47))</f>
        <v>46146</v>
      </c>
      <c r="G25" s="121">
        <f>IF($D25="","",WORKDAY($D25,20,$Y$33:$Y$47))</f>
        <v>46160</v>
      </c>
      <c r="H25" s="121">
        <f>IF($D25="","",WORKDAY($D25,40,$Y$33:$Y$47))</f>
        <v>46188</v>
      </c>
      <c r="I25" s="121" t="str">
        <f t="shared" si="0"/>
        <v>Apr</v>
      </c>
      <c r="J25" s="120" t="s">
        <v>4</v>
      </c>
      <c r="K25" s="120"/>
      <c r="L25" s="120" t="s">
        <v>14</v>
      </c>
      <c r="M25" s="120">
        <v>46148</v>
      </c>
      <c r="N25" s="123">
        <f>IF($M25="","",NETWORKDAYS($D25,$M25,$Y$33:$Y$47)-1)</f>
        <v>12</v>
      </c>
      <c r="O25" s="124" t="str">
        <f t="shared" si="1"/>
        <v>Yes</v>
      </c>
      <c r="P25" s="139"/>
      <c r="Q25" s="137" t="s">
        <v>42</v>
      </c>
      <c r="R25" s="136" t="s">
        <v>44</v>
      </c>
      <c r="S25" s="132"/>
      <c r="T25" s="139"/>
      <c r="U25" s="139" t="s">
        <v>122</v>
      </c>
      <c r="V25" s="132"/>
      <c r="W25" s="40"/>
      <c r="Y25" s="42" t="s">
        <v>127</v>
      </c>
      <c r="Z25" s="42">
        <f>COUNTIF(I$2:I$2493,"Aug")</f>
        <v>0</v>
      </c>
      <c r="AA25" s="42">
        <f>COUNTIFS(I$2:I$2493,"aug",R$2:R$2493,"Full Disclosure")</f>
        <v>0</v>
      </c>
      <c r="AB25" s="42">
        <f>COUNTIFS(I$2:I$2493,"aug",R$2:R$2493,"Partial Disclosure")</f>
        <v>0</v>
      </c>
      <c r="AC25" s="42">
        <f>COUNTIFS(I$2:I$2493,"aug",R$2:R$2493,"Refused")</f>
        <v>0</v>
      </c>
      <c r="AD25" s="42">
        <f>COUNTIFS(I$2:I$2493,"aug",R$2:R$2493,"Information not held")</f>
        <v>0</v>
      </c>
      <c r="AE25" s="42">
        <f>COUNTIFS(I$2:I$2493,"aug",R$2:R$2493,"In Progress")</f>
        <v>0</v>
      </c>
      <c r="AF25" s="42">
        <f>COUNTIFS(I$2:I$2493,"aug",R$2:R$2493,"elapsed")</f>
        <v>0</v>
      </c>
      <c r="AG25" s="42">
        <f>COUNTIFS(I$2:I$2493,"aug",R$2:R$2493,"withdrawn")</f>
        <v>0</v>
      </c>
      <c r="AV25" s="38" t="str">
        <v>Quarter 1</v>
      </c>
    </row>
    <row r="26" spans="1:48" ht="30" customHeight="1" x14ac:dyDescent="0.35">
      <c r="A26" s="135">
        <v>25</v>
      </c>
      <c r="B26" s="132" t="s">
        <v>411</v>
      </c>
      <c r="C26" s="132" t="s">
        <v>412</v>
      </c>
      <c r="D26" s="121">
        <v>46135</v>
      </c>
      <c r="E26" s="121">
        <f>IF($D26="","",WORKDAY($D26,1,$Y$33:$Y$47))</f>
        <v>46136</v>
      </c>
      <c r="F26" s="121">
        <f>IF($D26="","",WORKDAY($D26,10,$Y$33:$Y$47))</f>
        <v>46149</v>
      </c>
      <c r="G26" s="121">
        <f>IF($D26="","",WORKDAY($D26,20,$Y$33:$Y$47))</f>
        <v>46163</v>
      </c>
      <c r="H26" s="121">
        <f>IF($D26="","",WORKDAY($D26,40,$Y$33:$Y$47))</f>
        <v>46191</v>
      </c>
      <c r="I26" s="121" t="str">
        <f t="shared" si="0"/>
        <v>Apr</v>
      </c>
      <c r="J26" s="120" t="s">
        <v>4</v>
      </c>
      <c r="K26" s="120"/>
      <c r="L26" s="120" t="s">
        <v>12</v>
      </c>
      <c r="M26" s="120">
        <v>46139</v>
      </c>
      <c r="N26" s="123">
        <f>IF($M26="","",NETWORKDAYS($D26,$M26,$Y$33:$Y$47)-1)</f>
        <v>2</v>
      </c>
      <c r="O26" s="124" t="str">
        <f t="shared" si="1"/>
        <v>Yes</v>
      </c>
      <c r="P26" s="139"/>
      <c r="Q26" s="137" t="s">
        <v>42</v>
      </c>
      <c r="R26" s="136" t="s">
        <v>44</v>
      </c>
      <c r="S26" s="132"/>
      <c r="T26" s="139"/>
      <c r="U26" s="139"/>
      <c r="V26" s="132"/>
      <c r="W26" s="40"/>
      <c r="Y26" s="42" t="s">
        <v>130</v>
      </c>
      <c r="Z26" s="42">
        <f>COUNTIF(I$2:I$2493,"sep")</f>
        <v>0</v>
      </c>
      <c r="AA26" s="42">
        <f>COUNTIFS(I$2:I$2493,"sep",R$2:R$2493,"Full Disclosure")</f>
        <v>0</v>
      </c>
      <c r="AB26" s="42">
        <f>COUNTIFS(I$2:I$2493,"sep",R$2:R$2493,"Partial Disclosure")</f>
        <v>0</v>
      </c>
      <c r="AC26" s="42">
        <f>COUNTIFS(I$2:I$2493,"sep",R$2:R$2493,"Refused")</f>
        <v>0</v>
      </c>
      <c r="AD26" s="42">
        <f>COUNTIFS(I$2:I$2493,"sep",R$2:R$2493,"Information not held")</f>
        <v>0</v>
      </c>
      <c r="AE26" s="42">
        <f>COUNTIFS(I$2:I$2493,"sep",R$2:R$2493,"In Progress")</f>
        <v>0</v>
      </c>
      <c r="AF26" s="42">
        <f>COUNTIFS(I$2:I$2493,"sep",R$2:R$2493,"elapsed")</f>
        <v>0</v>
      </c>
      <c r="AG26" s="42">
        <f>COUNTIFS(I$2:I$2493,"sep",R$2:R$2493,"withdrawn")</f>
        <v>0</v>
      </c>
      <c r="AV26" s="38" t="str">
        <v>Quarter 1</v>
      </c>
    </row>
    <row r="27" spans="1:48" ht="30" customHeight="1" x14ac:dyDescent="0.35">
      <c r="A27" s="135">
        <v>26</v>
      </c>
      <c r="B27" s="132" t="s">
        <v>413</v>
      </c>
      <c r="C27" s="132" t="s">
        <v>414</v>
      </c>
      <c r="D27" s="121">
        <v>46135</v>
      </c>
      <c r="E27" s="121">
        <f>IF($D27="","",WORKDAY($D27,1,$Y$33:$Y$47))</f>
        <v>46136</v>
      </c>
      <c r="F27" s="121">
        <f>IF($D27="","",WORKDAY($D27,10,$Y$33:$Y$47))</f>
        <v>46149</v>
      </c>
      <c r="G27" s="121">
        <f>IF($D27="","",WORKDAY($D27,20,$Y$33:$Y$47))</f>
        <v>46163</v>
      </c>
      <c r="H27" s="121">
        <f>IF($D27="","",WORKDAY($D27,40,$Y$33:$Y$47))</f>
        <v>46191</v>
      </c>
      <c r="I27" s="121" t="str">
        <f t="shared" si="0"/>
        <v>Apr</v>
      </c>
      <c r="J27" s="120" t="s">
        <v>4</v>
      </c>
      <c r="K27" s="120"/>
      <c r="L27" s="120" t="s">
        <v>14</v>
      </c>
      <c r="M27" s="120">
        <v>46139</v>
      </c>
      <c r="N27" s="123">
        <f>IF($M27="","",NETWORKDAYS($D27,$M27,$Y$33:$Y$47)-1)</f>
        <v>2</v>
      </c>
      <c r="O27" s="124" t="str">
        <f t="shared" si="1"/>
        <v>Yes</v>
      </c>
      <c r="P27" s="139"/>
      <c r="Q27" s="137" t="s">
        <v>42</v>
      </c>
      <c r="R27" s="136" t="s">
        <v>44</v>
      </c>
      <c r="S27" s="132"/>
      <c r="T27" s="139"/>
      <c r="U27" s="139"/>
      <c r="V27" s="132"/>
      <c r="W27" s="40"/>
      <c r="Y27" s="42" t="s">
        <v>133</v>
      </c>
      <c r="Z27" s="42">
        <f>COUNTIF(I$2:I$2493,"oct")</f>
        <v>0</v>
      </c>
      <c r="AA27" s="42">
        <f>COUNTIFS(I$2:I$2493,"oct",R$2:R$2493,"Full Disclosure")</f>
        <v>0</v>
      </c>
      <c r="AB27" s="42">
        <f>COUNTIFS(I$2:I$2493,"oct",R$2:R$2493,"Partial Disclosure")</f>
        <v>0</v>
      </c>
      <c r="AC27" s="42">
        <f>COUNTIFS(I$2:I$2493,"oct",R$2:R$2493,"Refused")</f>
        <v>0</v>
      </c>
      <c r="AD27" s="42">
        <f>COUNTIFS(I$2:I$2493,"oct",R$2:R$2493,"Information not held")</f>
        <v>0</v>
      </c>
      <c r="AE27" s="42">
        <f>COUNTIFS(I$2:I$2493,"oct",R$2:R$2493,"In Progress")</f>
        <v>0</v>
      </c>
      <c r="AF27" s="42">
        <f>COUNTIFS(I$2:I$2493,"oct",R$2:R$2493,"elapsed")</f>
        <v>0</v>
      </c>
      <c r="AG27" s="42">
        <f>COUNTIFS(I$2:I$2493,"oct",R$2:R$2493,"withdrawn")</f>
        <v>0</v>
      </c>
      <c r="AV27" s="38" t="str">
        <v>Quarter 1</v>
      </c>
    </row>
    <row r="28" spans="1:48" ht="30" customHeight="1" x14ac:dyDescent="0.35">
      <c r="A28" s="135">
        <v>27</v>
      </c>
      <c r="B28" s="132" t="s">
        <v>6</v>
      </c>
      <c r="C28" s="132" t="s">
        <v>415</v>
      </c>
      <c r="D28" s="121">
        <v>46136</v>
      </c>
      <c r="E28" s="121">
        <f>IF($D28="","",WORKDAY($D28,1,$Y$33:$Y$47))</f>
        <v>46139</v>
      </c>
      <c r="F28" s="121">
        <f>IF($D28="","",WORKDAY($D28,10,$Y$33:$Y$47))</f>
        <v>46150</v>
      </c>
      <c r="G28" s="121">
        <f>IF($D28="","",WORKDAY($D28,20,$Y$33:$Y$47))</f>
        <v>46164</v>
      </c>
      <c r="H28" s="121">
        <f>IF($D28="","",WORKDAY($D28,40,$Y$33:$Y$47))</f>
        <v>46192</v>
      </c>
      <c r="I28" s="121" t="str">
        <f t="shared" si="0"/>
        <v>Apr</v>
      </c>
      <c r="J28" s="120" t="s">
        <v>4</v>
      </c>
      <c r="K28" s="120"/>
      <c r="L28" s="120" t="s">
        <v>14</v>
      </c>
      <c r="M28" s="120">
        <v>46154</v>
      </c>
      <c r="N28" s="123">
        <f>IF($M28="","",NETWORKDAYS($D28,$M28,$Y$33:$Y$47)-1)</f>
        <v>12</v>
      </c>
      <c r="O28" s="124" t="str">
        <f t="shared" si="1"/>
        <v>Yes</v>
      </c>
      <c r="P28" s="139"/>
      <c r="Q28" s="137" t="s">
        <v>42</v>
      </c>
      <c r="R28" s="136" t="s">
        <v>44</v>
      </c>
      <c r="S28" s="132"/>
      <c r="T28" s="139"/>
      <c r="U28" s="139" t="s">
        <v>122</v>
      </c>
      <c r="V28" s="132"/>
      <c r="W28" s="40"/>
      <c r="Y28" s="42" t="s">
        <v>135</v>
      </c>
      <c r="Z28" s="42">
        <f>COUNTIF(I$2:I$2493,"nov")</f>
        <v>0</v>
      </c>
      <c r="AA28" s="42">
        <f>COUNTIFS(I$2:I$2493,"nov",R$2:R$2493,"Full Disclosure")</f>
        <v>0</v>
      </c>
      <c r="AB28" s="42">
        <f>COUNTIFS(I$2:I$2493,"nov",R$2:R$2493,"Partial Disclosure")</f>
        <v>0</v>
      </c>
      <c r="AC28" s="42">
        <f>COUNTIFS(I$2:I$2493,"nov",R$2:R$2493,"Refused")</f>
        <v>0</v>
      </c>
      <c r="AD28" s="42">
        <f>COUNTIFS(I$2:I$2493,"nov",R$2:R$2493,"Information not held")</f>
        <v>0</v>
      </c>
      <c r="AE28" s="42">
        <f>COUNTIFS(I$2:I$2493,"nov",R$2:R$2493,"In Progress")</f>
        <v>0</v>
      </c>
      <c r="AF28" s="42">
        <f>COUNTIFS(I$2:I$2493,"nov",R$2:R$2493,"elapsed")</f>
        <v>0</v>
      </c>
      <c r="AG28" s="42">
        <f>COUNTIFS(I$2:I$2493,"nov",R$2:R$2493,"withdrawn")</f>
        <v>0</v>
      </c>
      <c r="AV28" s="38" t="str">
        <v>Quarter 1</v>
      </c>
    </row>
    <row r="29" spans="1:48" ht="30" customHeight="1" x14ac:dyDescent="0.35">
      <c r="A29" s="135">
        <v>28</v>
      </c>
      <c r="B29" s="132" t="s">
        <v>49</v>
      </c>
      <c r="C29" s="132" t="s">
        <v>388</v>
      </c>
      <c r="D29" s="121">
        <v>46139</v>
      </c>
      <c r="E29" s="121">
        <f>IF($D29="","",WORKDAY($D29,1,$Y$33:$Y$47))</f>
        <v>46140</v>
      </c>
      <c r="F29" s="121">
        <f>IF($D29="","",WORKDAY($D29,10,$Y$33:$Y$47))</f>
        <v>46153</v>
      </c>
      <c r="G29" s="121">
        <f>IF($D29="","",WORKDAY($D29,20,$Y$33:$Y$47))</f>
        <v>46167</v>
      </c>
      <c r="H29" s="121">
        <f>IF($D29="","",WORKDAY($D29,40,$Y$33:$Y$47))</f>
        <v>46195</v>
      </c>
      <c r="I29" s="121" t="str">
        <f t="shared" si="0"/>
        <v>Apr</v>
      </c>
      <c r="J29" s="120" t="s">
        <v>3</v>
      </c>
      <c r="K29" s="120"/>
      <c r="L29" s="120" t="s">
        <v>16</v>
      </c>
      <c r="M29" s="120">
        <v>46140</v>
      </c>
      <c r="N29" s="123">
        <f>IF($M29="","",NETWORKDAYS($D29,$M29,$Y$33:$Y$47)-1)</f>
        <v>1</v>
      </c>
      <c r="O29" s="124" t="str">
        <f t="shared" si="1"/>
        <v>Yes</v>
      </c>
      <c r="P29" s="139"/>
      <c r="Q29" s="137" t="s">
        <v>42</v>
      </c>
      <c r="R29" s="136" t="s">
        <v>44</v>
      </c>
      <c r="S29" s="132"/>
      <c r="T29" s="139"/>
      <c r="U29" s="139" t="s">
        <v>122</v>
      </c>
      <c r="V29" s="132"/>
      <c r="W29" s="40"/>
      <c r="Y29" s="42" t="s">
        <v>137</v>
      </c>
      <c r="Z29" s="42">
        <f>COUNTIF(I$2:I$2493,"dec")</f>
        <v>0</v>
      </c>
      <c r="AA29" s="42">
        <f>COUNTIFS(I$2:I$2493,"dec",R$2:R$2493,"Full Disclosure")</f>
        <v>0</v>
      </c>
      <c r="AB29" s="42">
        <f>COUNTIFS(I$2:I$2493,"dec",R$2:R$2493,"Partial Disclosure")</f>
        <v>0</v>
      </c>
      <c r="AC29" s="42">
        <f>COUNTIFS(I$2:I$2493,"dec",R$2:R$2493,"Refused")</f>
        <v>0</v>
      </c>
      <c r="AD29" s="42">
        <f>COUNTIFS(I$2:I$2493,"dec",R$2:R$2493,"Information not held")</f>
        <v>0</v>
      </c>
      <c r="AE29" s="42">
        <f>COUNTIFS(I$2:I$2493,"dec",R$2:R$2493,"In Progress")</f>
        <v>0</v>
      </c>
      <c r="AF29" s="42">
        <f>COUNTIFS(I$2:I$2493,"dec",R$2:R$2493,"elapsed")</f>
        <v>0</v>
      </c>
      <c r="AG29" s="42">
        <f>COUNTIFS(I$2:I$2493,"dec",R$2:R$2493,"withdrawn")</f>
        <v>0</v>
      </c>
      <c r="AV29" s="38" t="str">
        <v>Quarter 1</v>
      </c>
    </row>
    <row r="30" spans="1:48" ht="30" customHeight="1" x14ac:dyDescent="0.35">
      <c r="A30" s="135">
        <v>29</v>
      </c>
      <c r="B30" s="132" t="s">
        <v>6</v>
      </c>
      <c r="C30" s="132" t="s">
        <v>408</v>
      </c>
      <c r="D30" s="121">
        <v>46139</v>
      </c>
      <c r="E30" s="121">
        <f>IF($D30="","",WORKDAY($D30,1,$Y$33:$Y$47))</f>
        <v>46140</v>
      </c>
      <c r="F30" s="121">
        <f>IF($D30="","",WORKDAY($D30,10,$Y$33:$Y$47))</f>
        <v>46153</v>
      </c>
      <c r="G30" s="121">
        <f>IF($D30="","",WORKDAY($D30,20,$Y$33:$Y$47))</f>
        <v>46167</v>
      </c>
      <c r="H30" s="121">
        <f>IF($D30="","",WORKDAY($D30,40,$Y$33:$Y$47))</f>
        <v>46195</v>
      </c>
      <c r="I30" s="121" t="str">
        <f t="shared" si="0"/>
        <v>Apr</v>
      </c>
      <c r="J30" s="120" t="s">
        <v>4</v>
      </c>
      <c r="K30" s="120"/>
      <c r="L30" s="120" t="s">
        <v>14</v>
      </c>
      <c r="M30" s="120">
        <v>46147</v>
      </c>
      <c r="N30" s="123">
        <f>IF($M30="","",NETWORKDAYS($D30,$M30,$Y$33:$Y$47)-1)</f>
        <v>6</v>
      </c>
      <c r="O30" s="124" t="str">
        <f t="shared" si="1"/>
        <v>Yes</v>
      </c>
      <c r="P30" s="139"/>
      <c r="Q30" s="137" t="s">
        <v>42</v>
      </c>
      <c r="R30" s="136" t="s">
        <v>44</v>
      </c>
      <c r="S30" s="132"/>
      <c r="T30" s="139" t="s">
        <v>368</v>
      </c>
      <c r="U30" s="139"/>
      <c r="V30" s="132"/>
      <c r="W30" s="40"/>
      <c r="AV30" s="38" t="str">
        <v>Quarter 1</v>
      </c>
    </row>
    <row r="31" spans="1:48" ht="30" customHeight="1" x14ac:dyDescent="0.35">
      <c r="A31" s="135">
        <v>30</v>
      </c>
      <c r="B31" s="132" t="s">
        <v>6</v>
      </c>
      <c r="C31" s="132" t="s">
        <v>416</v>
      </c>
      <c r="D31" s="121">
        <v>46140</v>
      </c>
      <c r="E31" s="121">
        <f>IF($D31="","",WORKDAY($D31,1,$Y$33:$Y$47))</f>
        <v>46141</v>
      </c>
      <c r="F31" s="121">
        <f>IF($D31="","",WORKDAY($D31,10,$Y$33:$Y$47))</f>
        <v>46154</v>
      </c>
      <c r="G31" s="121">
        <f>IF($D31="","",WORKDAY($D31,20,$Y$33:$Y$47))</f>
        <v>46168</v>
      </c>
      <c r="H31" s="121">
        <f>IF($D31="","",WORKDAY($D31,40,$Y$33:$Y$47))</f>
        <v>46196</v>
      </c>
      <c r="I31" s="121" t="str">
        <f t="shared" si="0"/>
        <v>Apr</v>
      </c>
      <c r="J31" s="120" t="s">
        <v>4</v>
      </c>
      <c r="K31" s="120"/>
      <c r="L31" s="120" t="s">
        <v>11</v>
      </c>
      <c r="M31" s="120">
        <v>46168</v>
      </c>
      <c r="N31" s="123">
        <f>IF($M31="","",NETWORKDAYS($D31,$M31,$Y$33:$Y$47)-1)</f>
        <v>20</v>
      </c>
      <c r="O31" s="124" t="str">
        <f t="shared" si="1"/>
        <v>Yes</v>
      </c>
      <c r="P31" s="139"/>
      <c r="Q31" s="137" t="s">
        <v>42</v>
      </c>
      <c r="R31" s="136" t="s">
        <v>52</v>
      </c>
      <c r="S31" s="132"/>
      <c r="T31" s="139" t="s">
        <v>370</v>
      </c>
      <c r="U31" s="139" t="s">
        <v>122</v>
      </c>
      <c r="V31" s="132"/>
      <c r="W31" s="40"/>
      <c r="AV31" s="38" t="str">
        <v>Quarter 1</v>
      </c>
    </row>
    <row r="32" spans="1:48" ht="30" customHeight="1" x14ac:dyDescent="0.35">
      <c r="A32" s="135">
        <v>31</v>
      </c>
      <c r="B32" s="132" t="s">
        <v>6</v>
      </c>
      <c r="C32" s="132" t="s">
        <v>141</v>
      </c>
      <c r="D32" s="121">
        <v>46140</v>
      </c>
      <c r="E32" s="121">
        <f>IF($D32="","",WORKDAY($D32,1,$Y$33:$Y$47))</f>
        <v>46141</v>
      </c>
      <c r="F32" s="121">
        <f>IF($D32="","",WORKDAY($D32,10,$Y$33:$Y$47))</f>
        <v>46154</v>
      </c>
      <c r="G32" s="121">
        <f>IF($D32="","",WORKDAY($D32,20,$Y$33:$Y$47))</f>
        <v>46168</v>
      </c>
      <c r="H32" s="121">
        <f>IF($D32="","",WORKDAY($D32,40,$Y$33:$Y$47))</f>
        <v>46196</v>
      </c>
      <c r="I32" s="121" t="str">
        <f t="shared" si="0"/>
        <v>Apr</v>
      </c>
      <c r="J32" s="120" t="s">
        <v>4</v>
      </c>
      <c r="K32" s="120"/>
      <c r="L32" s="120" t="s">
        <v>14</v>
      </c>
      <c r="M32" s="120">
        <v>46171</v>
      </c>
      <c r="N32" s="123">
        <f>IF($M32="","",NETWORKDAYS($D32,$M32,$Y$33:$Y$47)-1)</f>
        <v>23</v>
      </c>
      <c r="O32" s="124" t="str">
        <f t="shared" si="1"/>
        <v>No</v>
      </c>
      <c r="P32" s="139"/>
      <c r="Q32" s="137" t="s">
        <v>42</v>
      </c>
      <c r="R32" s="136" t="s">
        <v>44</v>
      </c>
      <c r="S32" s="132"/>
      <c r="T32" s="139"/>
      <c r="U32" s="139" t="s">
        <v>122</v>
      </c>
      <c r="V32" s="132"/>
      <c r="W32" s="40"/>
      <c r="Y32" s="42"/>
      <c r="Z32" s="42"/>
      <c r="AA32" s="42"/>
      <c r="AB32" s="42"/>
      <c r="AC32" s="42"/>
      <c r="AD32" s="42"/>
      <c r="AE32" s="42"/>
      <c r="AF32" s="42"/>
      <c r="AG32" s="42"/>
      <c r="AV32" s="38" t="str">
        <v>Quarter 1</v>
      </c>
    </row>
    <row r="33" spans="1:48" ht="30" customHeight="1" x14ac:dyDescent="0.35">
      <c r="A33" s="135">
        <v>32</v>
      </c>
      <c r="B33" s="132" t="s">
        <v>6</v>
      </c>
      <c r="C33" s="132" t="s">
        <v>417</v>
      </c>
      <c r="D33" s="121">
        <v>46141</v>
      </c>
      <c r="E33" s="121">
        <f>IF($D33="","",WORKDAY($D33,1,$Y$33:$Y$47))</f>
        <v>46142</v>
      </c>
      <c r="F33" s="121">
        <f>IF($D33="","",WORKDAY($D33,10,$Y$33:$Y$47))</f>
        <v>46155</v>
      </c>
      <c r="G33" s="121">
        <f>IF($D33="","",WORKDAY($D33,20,$Y$33:$Y$47))</f>
        <v>46169</v>
      </c>
      <c r="H33" s="121">
        <f>IF($D33="","",WORKDAY($D33,40,$Y$33:$Y$47))</f>
        <v>46197</v>
      </c>
      <c r="I33" s="121" t="str">
        <f t="shared" si="0"/>
        <v>Apr</v>
      </c>
      <c r="J33" s="120" t="s">
        <v>4</v>
      </c>
      <c r="K33" s="120"/>
      <c r="L33" s="120" t="s">
        <v>14</v>
      </c>
      <c r="M33" s="120">
        <v>46143</v>
      </c>
      <c r="N33" s="123">
        <f>IF($M33="","",NETWORKDAYS($D33,$M33,$Y$33:$Y$47)-1)</f>
        <v>2</v>
      </c>
      <c r="O33" s="124" t="str">
        <f t="shared" si="1"/>
        <v>Yes</v>
      </c>
      <c r="P33" s="139"/>
      <c r="Q33" s="137" t="s">
        <v>42</v>
      </c>
      <c r="R33" s="136" t="s">
        <v>44</v>
      </c>
      <c r="S33" s="132"/>
      <c r="T33" s="139"/>
      <c r="U33" s="139" t="s">
        <v>122</v>
      </c>
      <c r="V33" s="132"/>
      <c r="W33" s="40"/>
      <c r="Z33" s="23">
        <v>46115</v>
      </c>
      <c r="AV33" s="38" t="str">
        <v>Quarter 1</v>
      </c>
    </row>
    <row r="34" spans="1:48" ht="30" customHeight="1" x14ac:dyDescent="0.35">
      <c r="A34" s="135">
        <v>33</v>
      </c>
      <c r="B34" s="132" t="s">
        <v>381</v>
      </c>
      <c r="C34" s="132" t="s">
        <v>382</v>
      </c>
      <c r="D34" s="121">
        <v>46143</v>
      </c>
      <c r="E34" s="121">
        <f>IF($D34="","",WORKDAY($D34,1,$Y$33:$Y$47))</f>
        <v>46146</v>
      </c>
      <c r="F34" s="121">
        <f>IF($D34="","",WORKDAY($D34,10,$Y$33:$Y$47))</f>
        <v>46157</v>
      </c>
      <c r="G34" s="121">
        <f>IF($D34="","",WORKDAY($D34,20,$Y$33:$Y$47))</f>
        <v>46171</v>
      </c>
      <c r="H34" s="121">
        <f>IF($D34="","",WORKDAY($D34,40,$Y$33:$Y$47))</f>
        <v>46199</v>
      </c>
      <c r="I34" s="121" t="str">
        <f t="shared" ref="I34:I65" si="2">IF(ISBLANK($D34),"",TEXT($D34,"mmm"))</f>
        <v>May</v>
      </c>
      <c r="J34" s="120" t="s">
        <v>4</v>
      </c>
      <c r="K34" s="120"/>
      <c r="L34" s="120" t="s">
        <v>14</v>
      </c>
      <c r="M34" s="120">
        <v>46168</v>
      </c>
      <c r="N34" s="123">
        <f>IF($M34="","",NETWORKDAYS($D34,$M34,$Y$33:$Y$47)-1)</f>
        <v>17</v>
      </c>
      <c r="O34" s="124" t="str">
        <f t="shared" ref="O34:O66" si="3">IF(ISBLANK($M34),"",IF($N34&lt;21,"Yes","No"))</f>
        <v>Yes</v>
      </c>
      <c r="P34" s="139"/>
      <c r="Q34" s="137" t="s">
        <v>42</v>
      </c>
      <c r="R34" s="136" t="s">
        <v>44</v>
      </c>
      <c r="S34" s="132"/>
      <c r="T34" s="139"/>
      <c r="U34" s="139"/>
      <c r="V34" s="132"/>
      <c r="W34" s="40"/>
      <c r="Z34" s="23">
        <v>46118</v>
      </c>
      <c r="AV34" s="38" t="str">
        <v>Quarter 1</v>
      </c>
    </row>
    <row r="35" spans="1:48" ht="30" customHeight="1" x14ac:dyDescent="0.35">
      <c r="A35" s="135">
        <v>34</v>
      </c>
      <c r="B35" s="132" t="s">
        <v>418</v>
      </c>
      <c r="C35" s="132" t="s">
        <v>419</v>
      </c>
      <c r="D35" s="121">
        <v>46143</v>
      </c>
      <c r="E35" s="121">
        <f>IF($D35="","",WORKDAY($D35,1,$Y$33:$Y$47))</f>
        <v>46146</v>
      </c>
      <c r="F35" s="121">
        <f>IF($D35="","",WORKDAY($D35,10,$Y$33:$Y$47))</f>
        <v>46157</v>
      </c>
      <c r="G35" s="121">
        <f>IF($D35="","",WORKDAY($D35,20,$Y$33:$Y$47))</f>
        <v>46171</v>
      </c>
      <c r="H35" s="121">
        <f>IF($D35="","",WORKDAY($D35,40,$Y$33:$Y$47))</f>
        <v>46199</v>
      </c>
      <c r="I35" s="121" t="str">
        <f t="shared" si="2"/>
        <v>May</v>
      </c>
      <c r="J35" s="120" t="s">
        <v>4</v>
      </c>
      <c r="K35" s="120"/>
      <c r="L35" s="120" t="s">
        <v>14</v>
      </c>
      <c r="M35" s="120">
        <v>46160</v>
      </c>
      <c r="N35" s="123">
        <f>IF($M35="","",NETWORKDAYS($D35,$M35,$Y$33:$Y$47)-1)</f>
        <v>11</v>
      </c>
      <c r="O35" s="124" t="str">
        <f t="shared" si="3"/>
        <v>Yes</v>
      </c>
      <c r="P35" s="139"/>
      <c r="Q35" s="137" t="s">
        <v>42</v>
      </c>
      <c r="R35" s="136" t="s">
        <v>44</v>
      </c>
      <c r="S35" s="132"/>
      <c r="T35" s="139"/>
      <c r="U35" s="139"/>
      <c r="V35" s="132"/>
      <c r="W35" s="40"/>
      <c r="Y35" s="42"/>
      <c r="Z35" s="23">
        <v>46146</v>
      </c>
      <c r="AA35" s="42"/>
      <c r="AB35" s="42"/>
      <c r="AC35" s="42"/>
      <c r="AD35" s="42"/>
      <c r="AE35" s="42"/>
      <c r="AF35" s="42"/>
      <c r="AG35" s="42"/>
      <c r="AV35" s="38" t="str">
        <v>Quarter 1</v>
      </c>
    </row>
    <row r="36" spans="1:48" ht="30" customHeight="1" x14ac:dyDescent="0.35">
      <c r="A36" s="135">
        <v>35</v>
      </c>
      <c r="B36" s="132" t="s">
        <v>6</v>
      </c>
      <c r="C36" s="132" t="s">
        <v>420</v>
      </c>
      <c r="D36" s="121">
        <v>46144</v>
      </c>
      <c r="E36" s="121">
        <f>IF($D36="","",WORKDAY($D36,1,$Y$33:$Y$47))</f>
        <v>46146</v>
      </c>
      <c r="F36" s="121">
        <f>IF($D36="","",WORKDAY($D36,10,$Y$33:$Y$47))</f>
        <v>46157</v>
      </c>
      <c r="G36" s="121">
        <f>IF($D36="","",WORKDAY($D36,20,$Y$33:$Y$47))</f>
        <v>46171</v>
      </c>
      <c r="H36" s="121">
        <f>IF($D36="","",WORKDAY($D36,40,$Y$33:$Y$47))</f>
        <v>46199</v>
      </c>
      <c r="I36" s="121" t="str">
        <f t="shared" si="2"/>
        <v>May</v>
      </c>
      <c r="J36" s="120" t="s">
        <v>4</v>
      </c>
      <c r="K36" s="120"/>
      <c r="L36" s="120" t="s">
        <v>12</v>
      </c>
      <c r="M36" s="120">
        <v>46154</v>
      </c>
      <c r="N36" s="123">
        <f>IF($M36="","",NETWORKDAYS($D36,$M36,$Y$33:$Y$47)-1)</f>
        <v>6</v>
      </c>
      <c r="O36" s="124" t="str">
        <f t="shared" si="3"/>
        <v>Yes</v>
      </c>
      <c r="P36" s="139"/>
      <c r="Q36" s="137" t="s">
        <v>42</v>
      </c>
      <c r="R36" s="136" t="s">
        <v>44</v>
      </c>
      <c r="S36" s="132"/>
      <c r="T36" s="139"/>
      <c r="U36" s="139"/>
      <c r="V36" s="132"/>
      <c r="W36" s="40"/>
      <c r="Z36" s="23">
        <v>46167</v>
      </c>
      <c r="AV36" s="38" t="str">
        <v>Quarter 1</v>
      </c>
    </row>
    <row r="37" spans="1:48" ht="30" customHeight="1" x14ac:dyDescent="0.35">
      <c r="A37" s="135">
        <v>36</v>
      </c>
      <c r="B37" s="132" t="s">
        <v>6</v>
      </c>
      <c r="C37" s="132" t="s">
        <v>420</v>
      </c>
      <c r="D37" s="121">
        <v>46144</v>
      </c>
      <c r="E37" s="121">
        <f>IF($D37="","",WORKDAY($D37,1,$Y$33:$Y$47))</f>
        <v>46146</v>
      </c>
      <c r="F37" s="121">
        <f>IF($D37="","",WORKDAY($D37,10,$Y$33:$Y$47))</f>
        <v>46157</v>
      </c>
      <c r="G37" s="121">
        <f>IF($D37="","",WORKDAY($D37,20,$Y$33:$Y$47))</f>
        <v>46171</v>
      </c>
      <c r="H37" s="121">
        <f>IF($D37="","",WORKDAY($D37,40,$Y$33:$Y$47))</f>
        <v>46199</v>
      </c>
      <c r="I37" s="121" t="str">
        <f t="shared" si="2"/>
        <v>May</v>
      </c>
      <c r="J37" s="120" t="s">
        <v>4</v>
      </c>
      <c r="K37" s="120"/>
      <c r="L37" s="120" t="s">
        <v>12</v>
      </c>
      <c r="M37" s="120">
        <v>46154</v>
      </c>
      <c r="N37" s="123">
        <f>IF($M37="","",NETWORKDAYS($D37,$M37,$Y$33:$Y$47)-1)</f>
        <v>6</v>
      </c>
      <c r="O37" s="124" t="str">
        <f t="shared" si="3"/>
        <v>Yes</v>
      </c>
      <c r="P37" s="139"/>
      <c r="Q37" s="137" t="s">
        <v>42</v>
      </c>
      <c r="R37" s="136" t="s">
        <v>44</v>
      </c>
      <c r="S37" s="132"/>
      <c r="T37" s="139" t="s">
        <v>368</v>
      </c>
      <c r="U37" s="139"/>
      <c r="V37" s="132"/>
      <c r="W37" s="40"/>
      <c r="Z37" s="23">
        <v>46265</v>
      </c>
      <c r="AV37" s="38" t="str">
        <v>Quarter 1</v>
      </c>
    </row>
    <row r="38" spans="1:48" ht="30" customHeight="1" x14ac:dyDescent="0.35">
      <c r="A38" s="135">
        <v>37</v>
      </c>
      <c r="B38" s="132" t="s">
        <v>49</v>
      </c>
      <c r="C38" s="132" t="s">
        <v>421</v>
      </c>
      <c r="D38" s="121">
        <v>46148</v>
      </c>
      <c r="E38" s="121">
        <f>IF($D38="","",WORKDAY($D38,1,$Y$33:$Y$47))</f>
        <v>46149</v>
      </c>
      <c r="F38" s="121">
        <f>IF($D38="","",WORKDAY($D38,10,$Y$33:$Y$47))</f>
        <v>46162</v>
      </c>
      <c r="G38" s="121">
        <f>IF($D38="","",WORKDAY($D38,20,$Y$33:$Y$47))</f>
        <v>46176</v>
      </c>
      <c r="H38" s="121">
        <f>IF($D38="","",WORKDAY($D38,40,$Y$33:$Y$47))</f>
        <v>46204</v>
      </c>
      <c r="I38" s="121" t="str">
        <f t="shared" si="2"/>
        <v>May</v>
      </c>
      <c r="J38" s="120" t="s">
        <v>4</v>
      </c>
      <c r="K38" s="120"/>
      <c r="L38" s="120" t="s">
        <v>12</v>
      </c>
      <c r="M38" s="120">
        <v>46160</v>
      </c>
      <c r="N38" s="123">
        <f>IF($M38="","",NETWORKDAYS($D38,$M38,$Y$33:$Y$47)-1)</f>
        <v>8</v>
      </c>
      <c r="O38" s="124" t="str">
        <f t="shared" si="3"/>
        <v>Yes</v>
      </c>
      <c r="P38" s="139"/>
      <c r="Q38" s="137" t="s">
        <v>42</v>
      </c>
      <c r="R38" s="136" t="s">
        <v>44</v>
      </c>
      <c r="S38" s="132"/>
      <c r="T38" s="139"/>
      <c r="U38" s="139"/>
      <c r="V38" s="132"/>
      <c r="W38" s="40"/>
      <c r="Y38" s="42"/>
      <c r="Z38" s="23">
        <v>46381</v>
      </c>
      <c r="AA38" s="42"/>
      <c r="AB38" s="42"/>
      <c r="AC38" s="42"/>
      <c r="AD38" s="42"/>
      <c r="AE38" s="42"/>
      <c r="AF38" s="42"/>
      <c r="AG38" s="42"/>
      <c r="AV38" s="38" t="str">
        <v>Quarter 1</v>
      </c>
    </row>
    <row r="39" spans="1:48" ht="30" customHeight="1" x14ac:dyDescent="0.35">
      <c r="A39" s="135">
        <v>38</v>
      </c>
      <c r="B39" s="132" t="s">
        <v>422</v>
      </c>
      <c r="C39" s="128" t="s">
        <v>423</v>
      </c>
      <c r="D39" s="121">
        <v>46153</v>
      </c>
      <c r="E39" s="121">
        <f>IF($D39="","",WORKDAY($D39,1,$Y$33:$Y$47))</f>
        <v>46154</v>
      </c>
      <c r="F39" s="121">
        <f>IF($D39="","",WORKDAY($D39,10,$Y$33:$Y$47))</f>
        <v>46167</v>
      </c>
      <c r="G39" s="121">
        <f>IF($D39="","",WORKDAY($D39,20,$Y$33:$Y$47))</f>
        <v>46181</v>
      </c>
      <c r="H39" s="121">
        <f>IF($D39="","",WORKDAY($D39,40,$Y$33:$Y$47))</f>
        <v>46209</v>
      </c>
      <c r="I39" s="121" t="str">
        <f t="shared" si="2"/>
        <v>May</v>
      </c>
      <c r="J39" s="120" t="s">
        <v>4</v>
      </c>
      <c r="K39" s="120"/>
      <c r="L39" s="120" t="s">
        <v>12</v>
      </c>
      <c r="M39" s="120">
        <v>46156</v>
      </c>
      <c r="N39" s="123">
        <f>IF($M39="","",NETWORKDAYS($D39,$M39,$Y$33:$Y$47)-1)</f>
        <v>3</v>
      </c>
      <c r="O39" s="124" t="str">
        <f t="shared" si="3"/>
        <v>Yes</v>
      </c>
      <c r="P39" s="139"/>
      <c r="Q39" s="137" t="s">
        <v>42</v>
      </c>
      <c r="R39" s="136" t="s">
        <v>44</v>
      </c>
      <c r="S39" s="132"/>
      <c r="T39" s="139" t="s">
        <v>368</v>
      </c>
      <c r="U39" s="139"/>
      <c r="V39" s="132"/>
      <c r="W39" s="40"/>
      <c r="Z39" s="23">
        <v>46384</v>
      </c>
      <c r="AV39" s="38" t="str">
        <v>Quarter 1</v>
      </c>
    </row>
    <row r="40" spans="1:48" ht="30" customHeight="1" x14ac:dyDescent="0.35">
      <c r="A40" s="135">
        <v>39</v>
      </c>
      <c r="B40" s="132" t="s">
        <v>6</v>
      </c>
      <c r="C40" s="132" t="s">
        <v>424</v>
      </c>
      <c r="D40" s="121">
        <v>46154</v>
      </c>
      <c r="E40" s="121">
        <f>IF($D40="","",WORKDAY($D40,1,$Y$33:$Y$47))</f>
        <v>46155</v>
      </c>
      <c r="F40" s="121">
        <f>IF($D40="","",WORKDAY($D40,10,$Y$33:$Y$47))</f>
        <v>46168</v>
      </c>
      <c r="G40" s="121">
        <f>IF($D40="","",WORKDAY($D40,20,$Y$33:$Y$47))</f>
        <v>46182</v>
      </c>
      <c r="H40" s="121">
        <f>IF($D40="","",WORKDAY($D40,40,$Y$33:$Y$47))</f>
        <v>46210</v>
      </c>
      <c r="I40" s="121" t="str">
        <f t="shared" si="2"/>
        <v>May</v>
      </c>
      <c r="J40" s="120" t="s">
        <v>4</v>
      </c>
      <c r="K40" s="120"/>
      <c r="L40" s="120" t="s">
        <v>14</v>
      </c>
      <c r="M40" s="120">
        <v>46182</v>
      </c>
      <c r="N40" s="123">
        <f>IF($M40="","",NETWORKDAYS($D40,$M40,$Y$33:$Y$47)-1)</f>
        <v>20</v>
      </c>
      <c r="O40" s="124" t="str">
        <f t="shared" si="3"/>
        <v>Yes</v>
      </c>
      <c r="P40" s="139"/>
      <c r="Q40" s="137" t="s">
        <v>42</v>
      </c>
      <c r="R40" s="136" t="s">
        <v>44</v>
      </c>
      <c r="S40" s="132"/>
      <c r="T40" s="139"/>
      <c r="U40" s="139"/>
      <c r="V40" s="132"/>
      <c r="W40" s="40"/>
      <c r="Z40" s="23">
        <v>46388</v>
      </c>
      <c r="AV40" s="38" t="str">
        <v>Quarter 1</v>
      </c>
    </row>
    <row r="41" spans="1:48" ht="30" customHeight="1" x14ac:dyDescent="0.35">
      <c r="A41" s="135">
        <v>40</v>
      </c>
      <c r="B41" s="132" t="s">
        <v>6</v>
      </c>
      <c r="C41" s="132" t="s">
        <v>425</v>
      </c>
      <c r="D41" s="121">
        <v>46154</v>
      </c>
      <c r="E41" s="121">
        <f>IF($D41="","",WORKDAY($D41,1,$Y$33:$Y$47))</f>
        <v>46155</v>
      </c>
      <c r="F41" s="121">
        <f>IF($D41="","",WORKDAY($D41,10,$Y$33:$Y$47))</f>
        <v>46168</v>
      </c>
      <c r="G41" s="121">
        <f>IF($D41="","",WORKDAY($D41,20,$Y$33:$Y$47))</f>
        <v>46182</v>
      </c>
      <c r="H41" s="121">
        <f>IF($D41="","",WORKDAY($D41,40,$Y$33:$Y$47))</f>
        <v>46210</v>
      </c>
      <c r="I41" s="121" t="str">
        <f t="shared" si="2"/>
        <v>May</v>
      </c>
      <c r="J41" s="120" t="s">
        <v>4</v>
      </c>
      <c r="K41" s="120"/>
      <c r="L41" s="120" t="s">
        <v>12</v>
      </c>
      <c r="M41" s="120">
        <v>46160</v>
      </c>
      <c r="N41" s="123">
        <f>IF($M41="","",NETWORKDAYS($D41,$M41,$Y$33:$Y$47)-1)</f>
        <v>4</v>
      </c>
      <c r="O41" s="124" t="str">
        <f t="shared" si="3"/>
        <v>Yes</v>
      </c>
      <c r="P41" s="139"/>
      <c r="Q41" s="137" t="s">
        <v>42</v>
      </c>
      <c r="R41" s="136" t="s">
        <v>44</v>
      </c>
      <c r="S41" s="132"/>
      <c r="T41" s="139" t="s">
        <v>370</v>
      </c>
      <c r="U41" s="139"/>
      <c r="V41" s="132"/>
      <c r="W41" s="40"/>
      <c r="Y41" s="42"/>
      <c r="Z41" s="23">
        <v>46472</v>
      </c>
      <c r="AA41" s="42"/>
      <c r="AB41" s="42"/>
      <c r="AC41" s="42"/>
      <c r="AD41" s="42"/>
      <c r="AE41" s="42"/>
      <c r="AF41" s="42"/>
      <c r="AG41" s="42"/>
      <c r="AV41" s="38" t="str">
        <v>Quarter 1</v>
      </c>
    </row>
    <row r="42" spans="1:48" ht="30" customHeight="1" x14ac:dyDescent="0.35">
      <c r="A42" s="135">
        <v>41</v>
      </c>
      <c r="B42" s="132" t="s">
        <v>49</v>
      </c>
      <c r="C42" s="132" t="s">
        <v>426</v>
      </c>
      <c r="D42" s="121">
        <v>46154</v>
      </c>
      <c r="E42" s="121">
        <f>IF($D42="","",WORKDAY($D42,1,$Y$33:$Y$47))</f>
        <v>46155</v>
      </c>
      <c r="F42" s="121">
        <f>IF($D42="","",WORKDAY($D42,10,$Y$33:$Y$47))</f>
        <v>46168</v>
      </c>
      <c r="G42" s="121">
        <f>IF($D42="","",WORKDAY($D42,20,$Y$33:$Y$47))</f>
        <v>46182</v>
      </c>
      <c r="H42" s="121">
        <f>IF($D42="","",WORKDAY($D42,40,$Y$33:$Y$47))</f>
        <v>46210</v>
      </c>
      <c r="I42" s="121" t="str">
        <f t="shared" si="2"/>
        <v>May</v>
      </c>
      <c r="J42" s="120" t="s">
        <v>4</v>
      </c>
      <c r="K42" s="120"/>
      <c r="L42" s="120" t="s">
        <v>12</v>
      </c>
      <c r="M42" s="120">
        <v>46161</v>
      </c>
      <c r="N42" s="123">
        <f>IF($M42="","",NETWORKDAYS($D42,$M42,$Y$33:$Y$47)-1)</f>
        <v>5</v>
      </c>
      <c r="O42" s="124" t="str">
        <f t="shared" si="3"/>
        <v>Yes</v>
      </c>
      <c r="P42" s="139"/>
      <c r="Q42" s="137" t="s">
        <v>42</v>
      </c>
      <c r="R42" s="136" t="s">
        <v>70</v>
      </c>
      <c r="S42" s="132"/>
      <c r="T42" s="139"/>
      <c r="U42" s="139"/>
      <c r="V42" s="132"/>
      <c r="W42" s="40"/>
      <c r="Z42" s="23">
        <v>46475</v>
      </c>
      <c r="AV42" s="38" t="str">
        <v>Quarter 1</v>
      </c>
    </row>
    <row r="43" spans="1:48" ht="30" customHeight="1" x14ac:dyDescent="0.35">
      <c r="A43" s="135">
        <v>42</v>
      </c>
      <c r="B43" s="132" t="s">
        <v>154</v>
      </c>
      <c r="C43" s="132" t="s">
        <v>427</v>
      </c>
      <c r="D43" s="121">
        <v>46155</v>
      </c>
      <c r="E43" s="121">
        <f>IF($D43="","",WORKDAY($D43,1,$Y$33:$Y$47))</f>
        <v>46156</v>
      </c>
      <c r="F43" s="121">
        <f>IF($D43="","",WORKDAY($D43,10,$Y$33:$Y$47))</f>
        <v>46169</v>
      </c>
      <c r="G43" s="121">
        <f>IF($D43="","",WORKDAY($D43,20,$Y$33:$Y$47))</f>
        <v>46183</v>
      </c>
      <c r="H43" s="121">
        <f>IF($D43="","",WORKDAY($D43,40,$Y$33:$Y$47))</f>
        <v>46211</v>
      </c>
      <c r="I43" s="121" t="str">
        <f t="shared" si="2"/>
        <v>May</v>
      </c>
      <c r="J43" s="120" t="s">
        <v>3</v>
      </c>
      <c r="K43" s="120"/>
      <c r="L43" s="120" t="s">
        <v>15</v>
      </c>
      <c r="M43" s="120">
        <v>46160</v>
      </c>
      <c r="N43" s="123">
        <f>IF($M43="","",NETWORKDAYS($D43,$M43,$Y$33:$Y$47)-1)</f>
        <v>3</v>
      </c>
      <c r="O43" s="124" t="str">
        <f t="shared" si="3"/>
        <v>Yes</v>
      </c>
      <c r="P43" s="139"/>
      <c r="Q43" s="137" t="s">
        <v>42</v>
      </c>
      <c r="R43" s="136" t="s">
        <v>70</v>
      </c>
      <c r="S43" s="132"/>
      <c r="T43" s="139"/>
      <c r="U43" s="139"/>
      <c r="V43" s="132"/>
      <c r="W43" s="40"/>
      <c r="Z43" s="23">
        <v>46510</v>
      </c>
      <c r="AV43" s="38" t="str">
        <v>Quarter 1</v>
      </c>
    </row>
    <row r="44" spans="1:48" ht="30" customHeight="1" x14ac:dyDescent="0.35">
      <c r="A44" s="135">
        <v>43</v>
      </c>
      <c r="B44" s="132" t="s">
        <v>6</v>
      </c>
      <c r="C44" s="132" t="s">
        <v>428</v>
      </c>
      <c r="D44" s="121">
        <v>46155</v>
      </c>
      <c r="E44" s="121">
        <f>IF($D44="","",WORKDAY($D44,1,$Y$33:$Y$47))</f>
        <v>46156</v>
      </c>
      <c r="F44" s="121">
        <f>IF($D44="","",WORKDAY($D44,10,$Y$33:$Y$47))</f>
        <v>46169</v>
      </c>
      <c r="G44" s="121">
        <f>IF($D44="","",WORKDAY($D44,20,$Y$33:$Y$47))</f>
        <v>46183</v>
      </c>
      <c r="H44" s="121">
        <f>IF($D44="","",WORKDAY($D44,40,$Y$33:$Y$47))</f>
        <v>46211</v>
      </c>
      <c r="I44" s="121" t="str">
        <f t="shared" si="2"/>
        <v>May</v>
      </c>
      <c r="J44" s="120" t="s">
        <v>4</v>
      </c>
      <c r="K44" s="120"/>
      <c r="L44" s="120" t="s">
        <v>14</v>
      </c>
      <c r="M44" s="120">
        <v>46183</v>
      </c>
      <c r="N44" s="123">
        <f>IF($M44="","",NETWORKDAYS($D44,$M44,$Y$33:$Y$47)-1)</f>
        <v>20</v>
      </c>
      <c r="O44" s="124" t="str">
        <f t="shared" si="3"/>
        <v>Yes</v>
      </c>
      <c r="P44" s="139"/>
      <c r="Q44" s="137" t="s">
        <v>42</v>
      </c>
      <c r="R44" s="136" t="s">
        <v>52</v>
      </c>
      <c r="S44" s="132"/>
      <c r="T44" s="139"/>
      <c r="U44" s="139"/>
      <c r="V44" s="132"/>
      <c r="W44" s="40"/>
      <c r="Y44" s="42"/>
      <c r="Z44" s="23"/>
      <c r="AA44" s="42"/>
      <c r="AB44" s="42"/>
      <c r="AC44" s="42"/>
      <c r="AD44" s="42"/>
      <c r="AE44" s="42"/>
      <c r="AF44" s="42"/>
      <c r="AG44" s="42"/>
      <c r="AV44" s="38" t="str">
        <v>Quarter 1</v>
      </c>
    </row>
    <row r="45" spans="1:48" ht="30" customHeight="1" x14ac:dyDescent="0.35">
      <c r="A45" s="135">
        <v>44</v>
      </c>
      <c r="B45" s="132" t="s">
        <v>6</v>
      </c>
      <c r="C45" s="132" t="s">
        <v>429</v>
      </c>
      <c r="D45" s="121">
        <v>46155</v>
      </c>
      <c r="E45" s="121">
        <f>IF($D45="","",WORKDAY($D45,1,$Y$33:$Y$47))</f>
        <v>46156</v>
      </c>
      <c r="F45" s="121">
        <f>IF($D45="","",WORKDAY($D45,10,$Y$33:$Y$47))</f>
        <v>46169</v>
      </c>
      <c r="G45" s="121">
        <f>IF($D45="","",WORKDAY($D45,20,$Y$33:$Y$47))</f>
        <v>46183</v>
      </c>
      <c r="H45" s="121">
        <f>IF($D45="","",WORKDAY($D45,40,$Y$33:$Y$47))</f>
        <v>46211</v>
      </c>
      <c r="I45" s="121" t="str">
        <f t="shared" si="2"/>
        <v>May</v>
      </c>
      <c r="J45" s="120" t="s">
        <v>4</v>
      </c>
      <c r="K45" s="120"/>
      <c r="L45" s="120" t="s">
        <v>14</v>
      </c>
      <c r="M45" s="120">
        <v>46176</v>
      </c>
      <c r="N45" s="123">
        <f>IF($M45="","",NETWORKDAYS($D45,$M45,$Y$33:$Y$47)-1)</f>
        <v>15</v>
      </c>
      <c r="O45" s="124" t="str">
        <f t="shared" si="3"/>
        <v>Yes</v>
      </c>
      <c r="P45" s="139"/>
      <c r="Q45" s="137" t="s">
        <v>42</v>
      </c>
      <c r="R45" s="136" t="s">
        <v>44</v>
      </c>
      <c r="S45" s="132"/>
      <c r="T45" s="139"/>
      <c r="U45" s="139"/>
      <c r="V45" s="132"/>
      <c r="W45" s="40"/>
      <c r="Z45" s="23"/>
      <c r="AV45" s="38" t="str">
        <v>Quarter 1</v>
      </c>
    </row>
    <row r="46" spans="1:48" ht="30" customHeight="1" x14ac:dyDescent="0.35">
      <c r="A46" s="135">
        <v>45</v>
      </c>
      <c r="B46" s="132" t="s">
        <v>6</v>
      </c>
      <c r="C46" s="132" t="s">
        <v>430</v>
      </c>
      <c r="D46" s="121">
        <v>46155</v>
      </c>
      <c r="E46" s="121">
        <f>IF($D46="","",WORKDAY($D46,1,$Y$33:$Y$47))</f>
        <v>46156</v>
      </c>
      <c r="F46" s="121">
        <f>IF($D46="","",WORKDAY($D46,10,$Y$33:$Y$47))</f>
        <v>46169</v>
      </c>
      <c r="G46" s="121">
        <f>IF($D46="","",WORKDAY($D46,20,$Y$33:$Y$47))</f>
        <v>46183</v>
      </c>
      <c r="H46" s="121">
        <f>IF($D46="","",WORKDAY($D46,40,$Y$33:$Y$47))</f>
        <v>46211</v>
      </c>
      <c r="I46" s="121" t="str">
        <f t="shared" si="2"/>
        <v>May</v>
      </c>
      <c r="J46" s="120" t="s">
        <v>4</v>
      </c>
      <c r="K46" s="120"/>
      <c r="L46" s="120" t="s">
        <v>12</v>
      </c>
      <c r="M46" s="120">
        <v>46175</v>
      </c>
      <c r="N46" s="123">
        <f>IF($M46="","",NETWORKDAYS($D46,$M46,$Y$33:$Y$47)-1)</f>
        <v>14</v>
      </c>
      <c r="O46" s="124" t="str">
        <f t="shared" si="3"/>
        <v>Yes</v>
      </c>
      <c r="P46" s="139"/>
      <c r="Q46" s="137" t="s">
        <v>42</v>
      </c>
      <c r="R46" s="136" t="s">
        <v>44</v>
      </c>
      <c r="S46" s="132"/>
      <c r="T46" s="139" t="s">
        <v>370</v>
      </c>
      <c r="U46" s="139"/>
      <c r="V46" s="132"/>
      <c r="W46" s="40"/>
      <c r="Z46" s="23"/>
      <c r="AV46" s="38" t="str">
        <v>Quarter 1</v>
      </c>
    </row>
    <row r="47" spans="1:48" ht="30" customHeight="1" x14ac:dyDescent="0.35">
      <c r="A47" s="135">
        <v>46</v>
      </c>
      <c r="B47" s="132" t="s">
        <v>6</v>
      </c>
      <c r="C47" s="132" t="s">
        <v>431</v>
      </c>
      <c r="D47" s="121">
        <v>46157</v>
      </c>
      <c r="E47" s="121">
        <f>IF($D47="","",WORKDAY($D47,1,$Y$33:$Y$47))</f>
        <v>46160</v>
      </c>
      <c r="F47" s="121">
        <f>IF($D47="","",WORKDAY($D47,10,$Y$33:$Y$47))</f>
        <v>46171</v>
      </c>
      <c r="G47" s="121">
        <f>IF($D47="","",WORKDAY($D47,20,$Y$33:$Y$47))</f>
        <v>46185</v>
      </c>
      <c r="H47" s="121">
        <f>IF($D47="","",WORKDAY($D47,40,$Y$33:$Y$47))</f>
        <v>46213</v>
      </c>
      <c r="I47" s="121" t="str">
        <f t="shared" si="2"/>
        <v>May</v>
      </c>
      <c r="J47" s="120" t="s">
        <v>4</v>
      </c>
      <c r="K47" s="120"/>
      <c r="L47" s="120" t="s">
        <v>14</v>
      </c>
      <c r="M47" s="120">
        <v>46157</v>
      </c>
      <c r="N47" s="123">
        <f>IF($M47="","",NETWORKDAYS($D47,$M47,$Y$33:$Y$47)-1)</f>
        <v>0</v>
      </c>
      <c r="O47" s="124" t="str">
        <f t="shared" si="3"/>
        <v>Yes</v>
      </c>
      <c r="P47" s="139"/>
      <c r="Q47" s="137" t="s">
        <v>42</v>
      </c>
      <c r="R47" s="136" t="s">
        <v>44</v>
      </c>
      <c r="S47" s="132"/>
      <c r="T47" s="139"/>
      <c r="U47" s="139" t="s">
        <v>122</v>
      </c>
      <c r="V47" s="132"/>
      <c r="W47" s="40"/>
      <c r="Y47" s="42"/>
      <c r="Z47" s="23"/>
      <c r="AA47" s="42"/>
      <c r="AB47" s="42"/>
      <c r="AC47" s="42"/>
      <c r="AD47" s="42"/>
      <c r="AE47" s="42"/>
      <c r="AF47" s="42"/>
      <c r="AG47" s="42"/>
      <c r="AV47" s="38" t="str">
        <v>Quarter 1</v>
      </c>
    </row>
    <row r="48" spans="1:48" ht="30" customHeight="1" x14ac:dyDescent="0.35">
      <c r="A48" s="135">
        <v>47</v>
      </c>
      <c r="B48" s="132" t="s">
        <v>49</v>
      </c>
      <c r="C48" s="132" t="s">
        <v>432</v>
      </c>
      <c r="D48" s="121">
        <v>46157</v>
      </c>
      <c r="E48" s="121">
        <f>IF($D48="","",WORKDAY($D48,1,$Y$33:$Y$47))</f>
        <v>46160</v>
      </c>
      <c r="F48" s="121">
        <f>IF($D48="","",WORKDAY($D48,10,$Y$33:$Y$47))</f>
        <v>46171</v>
      </c>
      <c r="G48" s="121">
        <f>IF($D48="","",WORKDAY($D48,20,$Y$33:$Y$47))</f>
        <v>46185</v>
      </c>
      <c r="H48" s="121">
        <f>IF($D48="","",WORKDAY($D48,40,$Y$33:$Y$47))</f>
        <v>46213</v>
      </c>
      <c r="I48" s="121" t="str">
        <f t="shared" si="2"/>
        <v>May</v>
      </c>
      <c r="J48" s="120" t="s">
        <v>4</v>
      </c>
      <c r="K48" s="120"/>
      <c r="L48" s="120" t="s">
        <v>12</v>
      </c>
      <c r="M48" s="120">
        <v>46161</v>
      </c>
      <c r="N48" s="123">
        <f>IF($M48="","",NETWORKDAYS($D48,$M48,$Y$33:$Y$47)-1)</f>
        <v>2</v>
      </c>
      <c r="O48" s="124" t="str">
        <f t="shared" si="3"/>
        <v>Yes</v>
      </c>
      <c r="P48" s="139"/>
      <c r="Q48" s="137" t="s">
        <v>42</v>
      </c>
      <c r="R48" s="136" t="s">
        <v>44</v>
      </c>
      <c r="S48" s="132"/>
      <c r="T48" s="139"/>
      <c r="U48" s="139"/>
      <c r="V48" s="132"/>
      <c r="W48" s="40"/>
      <c r="AV48" s="38" t="str">
        <v>Quarter 1</v>
      </c>
    </row>
    <row r="49" spans="1:48" ht="30" customHeight="1" x14ac:dyDescent="0.35">
      <c r="A49" s="135">
        <v>48</v>
      </c>
      <c r="B49" s="132" t="s">
        <v>6</v>
      </c>
      <c r="C49" s="132" t="s">
        <v>433</v>
      </c>
      <c r="D49" s="121">
        <v>46159</v>
      </c>
      <c r="E49" s="121">
        <f>IF($D49="","",WORKDAY($D49,1,$Y$33:$Y$47))</f>
        <v>46160</v>
      </c>
      <c r="F49" s="121">
        <f>IF($D49="","",WORKDAY($D49,10,$Y$33:$Y$47))</f>
        <v>46171</v>
      </c>
      <c r="G49" s="121">
        <f>IF($D49="","",WORKDAY($D49,20,$Y$33:$Y$47))</f>
        <v>46185</v>
      </c>
      <c r="H49" s="121">
        <f>IF($D49="","",WORKDAY($D49,40,$Y$33:$Y$47))</f>
        <v>46213</v>
      </c>
      <c r="I49" s="121" t="str">
        <f t="shared" si="2"/>
        <v>May</v>
      </c>
      <c r="J49" s="120" t="s">
        <v>3</v>
      </c>
      <c r="K49" s="120"/>
      <c r="L49" s="120" t="s">
        <v>15</v>
      </c>
      <c r="M49" s="120">
        <v>46185</v>
      </c>
      <c r="N49" s="123">
        <f>IF($M49="","",NETWORKDAYS($D49,$M49,$Y$33:$Y$47)-1)</f>
        <v>19</v>
      </c>
      <c r="O49" s="124" t="str">
        <f t="shared" si="3"/>
        <v>Yes</v>
      </c>
      <c r="P49" s="139"/>
      <c r="Q49" s="137" t="s">
        <v>42</v>
      </c>
      <c r="R49" s="136" t="s">
        <v>44</v>
      </c>
      <c r="S49" s="132"/>
      <c r="T49" s="139"/>
      <c r="U49" s="139"/>
      <c r="V49" s="132"/>
      <c r="W49" s="40"/>
      <c r="AV49" s="38" t="str">
        <v>Quarter 1</v>
      </c>
    </row>
    <row r="50" spans="1:48" ht="30" customHeight="1" x14ac:dyDescent="0.35">
      <c r="A50" s="135">
        <v>49</v>
      </c>
      <c r="B50" s="119" t="s">
        <v>434</v>
      </c>
      <c r="C50" s="119" t="s">
        <v>435</v>
      </c>
      <c r="D50" s="121">
        <v>46160</v>
      </c>
      <c r="E50" s="121">
        <f>IF($D50="","",WORKDAY($D50,1,$Y$33:$Y$47))</f>
        <v>46161</v>
      </c>
      <c r="F50" s="121">
        <f>IF($D50="","",WORKDAY($D50,10,$Y$33:$Y$47))</f>
        <v>46174</v>
      </c>
      <c r="G50" s="121">
        <f>IF($D50="","",WORKDAY($D50,20,$Y$33:$Y$47))</f>
        <v>46188</v>
      </c>
      <c r="H50" s="121">
        <f>IF($D50="","",WORKDAY($D50,40,$Y$33:$Y$47))</f>
        <v>46216</v>
      </c>
      <c r="I50" s="121" t="str">
        <f t="shared" si="2"/>
        <v>May</v>
      </c>
      <c r="J50" s="120" t="s">
        <v>4</v>
      </c>
      <c r="K50" s="120"/>
      <c r="L50" s="120" t="s">
        <v>14</v>
      </c>
      <c r="M50" s="120">
        <v>46190</v>
      </c>
      <c r="N50" s="123">
        <f>IF($M50="","",NETWORKDAYS($D50,$M50,$Y$33:$Y$47)-1)</f>
        <v>22</v>
      </c>
      <c r="O50" s="124" t="str">
        <f t="shared" si="3"/>
        <v>No</v>
      </c>
      <c r="P50" s="139"/>
      <c r="Q50" s="137" t="s">
        <v>42</v>
      </c>
      <c r="R50" s="136" t="s">
        <v>44</v>
      </c>
      <c r="S50" s="132"/>
      <c r="T50" s="139"/>
      <c r="U50" s="139" t="s">
        <v>122</v>
      </c>
      <c r="V50" s="132"/>
      <c r="W50" s="40"/>
      <c r="Y50" s="42"/>
      <c r="Z50" s="42"/>
      <c r="AA50" s="42"/>
      <c r="AB50" s="42"/>
      <c r="AC50" s="42"/>
      <c r="AD50" s="42"/>
      <c r="AE50" s="42"/>
      <c r="AF50" s="42"/>
      <c r="AG50" s="42"/>
      <c r="AV50" s="38" t="str">
        <v>Quarter 1</v>
      </c>
    </row>
    <row r="51" spans="1:48" ht="30" customHeight="1" x14ac:dyDescent="0.35">
      <c r="A51" s="135">
        <v>50</v>
      </c>
      <c r="B51" s="132" t="s">
        <v>434</v>
      </c>
      <c r="C51" s="132" t="s">
        <v>436</v>
      </c>
      <c r="D51" s="121">
        <v>46160</v>
      </c>
      <c r="E51" s="121">
        <f>IF($D51="","",WORKDAY($D51,1,$Y$33:$Y$47))</f>
        <v>46161</v>
      </c>
      <c r="F51" s="121">
        <f>IF($D51="","",WORKDAY($D51,10,$Y$33:$Y$47))</f>
        <v>46174</v>
      </c>
      <c r="G51" s="121">
        <f>IF($D51="","",WORKDAY($D51,20,$Y$33:$Y$47))</f>
        <v>46188</v>
      </c>
      <c r="H51" s="121">
        <f>IF($D51="","",WORKDAY($D51,40,$Y$33:$Y$47))</f>
        <v>46216</v>
      </c>
      <c r="I51" s="121" t="str">
        <f t="shared" si="2"/>
        <v>May</v>
      </c>
      <c r="J51" s="120" t="s">
        <v>4</v>
      </c>
      <c r="K51" s="120"/>
      <c r="L51" s="120" t="s">
        <v>14</v>
      </c>
      <c r="M51" s="120">
        <v>46182</v>
      </c>
      <c r="N51" s="123">
        <f>IF($M51="","",NETWORKDAYS($D51,$M51,$Y$33:$Y$47)-1)</f>
        <v>16</v>
      </c>
      <c r="O51" s="124" t="str">
        <f t="shared" si="3"/>
        <v>Yes</v>
      </c>
      <c r="P51" s="139"/>
      <c r="Q51" s="137" t="s">
        <v>42</v>
      </c>
      <c r="R51" s="136" t="s">
        <v>44</v>
      </c>
      <c r="S51" s="132"/>
      <c r="T51" s="139"/>
      <c r="U51" s="139" t="s">
        <v>122</v>
      </c>
      <c r="V51" s="132"/>
      <c r="W51" s="40"/>
      <c r="AV51" s="38" t="str">
        <v>Quarter 1</v>
      </c>
    </row>
    <row r="52" spans="1:48" ht="30" customHeight="1" x14ac:dyDescent="0.35">
      <c r="A52" s="135">
        <v>51</v>
      </c>
      <c r="B52" s="132" t="s">
        <v>437</v>
      </c>
      <c r="C52" s="132" t="s">
        <v>438</v>
      </c>
      <c r="D52" s="121"/>
      <c r="E52" s="121"/>
      <c r="F52" s="121"/>
      <c r="G52" s="121"/>
      <c r="H52" s="121"/>
      <c r="I52" s="121" t="s">
        <v>117</v>
      </c>
      <c r="J52" s="120" t="s">
        <v>4</v>
      </c>
      <c r="K52" s="120"/>
      <c r="L52" s="120" t="s">
        <v>14</v>
      </c>
      <c r="M52" s="120"/>
      <c r="N52" s="123" t="str">
        <f>IF($M52="","",NETWORKDAYS($D52,$M52,$Y$33:$Y$47)-1)</f>
        <v/>
      </c>
      <c r="O52" s="124" t="str">
        <f t="shared" si="3"/>
        <v/>
      </c>
      <c r="P52" s="139"/>
      <c r="Q52" s="137" t="s">
        <v>57</v>
      </c>
      <c r="R52" s="136"/>
      <c r="S52" s="132"/>
      <c r="T52" s="139"/>
      <c r="U52" s="139"/>
      <c r="V52" s="132"/>
      <c r="W52" s="40"/>
      <c r="AV52" s="38" t="str">
        <v>Quarter 1</v>
      </c>
    </row>
    <row r="53" spans="1:48" ht="30" customHeight="1" x14ac:dyDescent="0.35">
      <c r="A53" s="135">
        <v>52</v>
      </c>
      <c r="B53" s="132" t="s">
        <v>6</v>
      </c>
      <c r="C53" s="132" t="s">
        <v>439</v>
      </c>
      <c r="D53" s="121">
        <v>46163</v>
      </c>
      <c r="E53" s="121">
        <f>IF($D53="","",WORKDAY($D53,1,$Y$33:$Y$47))</f>
        <v>46164</v>
      </c>
      <c r="F53" s="121">
        <f>IF($D53="","",WORKDAY($D53,10,$Y$33:$Y$47))</f>
        <v>46177</v>
      </c>
      <c r="G53" s="121">
        <f>IF($D53="","",WORKDAY($D53,20,$Y$33:$Y$47))</f>
        <v>46191</v>
      </c>
      <c r="H53" s="121">
        <f>IF($D53="","",WORKDAY($D53,40,$Y$33:$Y$47))</f>
        <v>46219</v>
      </c>
      <c r="I53" s="121" t="str">
        <f t="shared" si="2"/>
        <v>May</v>
      </c>
      <c r="J53" s="120" t="s">
        <v>4</v>
      </c>
      <c r="K53" s="120"/>
      <c r="L53" s="120" t="s">
        <v>12</v>
      </c>
      <c r="M53" s="120">
        <v>46175</v>
      </c>
      <c r="N53" s="123">
        <f>IF($M53="","",NETWORKDAYS($D53,$M53,$Y$33:$Y$47)-1)</f>
        <v>8</v>
      </c>
      <c r="O53" s="124" t="str">
        <f t="shared" si="3"/>
        <v>Yes</v>
      </c>
      <c r="P53" s="139"/>
      <c r="Q53" s="137" t="s">
        <v>42</v>
      </c>
      <c r="R53" s="136" t="s">
        <v>52</v>
      </c>
      <c r="S53" s="132"/>
      <c r="T53" s="139" t="s">
        <v>370</v>
      </c>
      <c r="U53" s="139" t="s">
        <v>122</v>
      </c>
      <c r="V53" s="132" t="s">
        <v>440</v>
      </c>
      <c r="W53" s="40"/>
      <c r="AV53" s="38" t="str">
        <v>Quarter 1</v>
      </c>
    </row>
    <row r="54" spans="1:48" ht="30" customHeight="1" x14ac:dyDescent="0.35">
      <c r="A54" s="135">
        <v>53</v>
      </c>
      <c r="B54" s="132" t="s">
        <v>441</v>
      </c>
      <c r="C54" s="132" t="s">
        <v>442</v>
      </c>
      <c r="D54" s="121">
        <v>46161</v>
      </c>
      <c r="E54" s="121">
        <f>IF($D54="","",WORKDAY($D54,1,$Y$33:$Y$47))</f>
        <v>46162</v>
      </c>
      <c r="F54" s="121">
        <f>IF($D54="","",WORKDAY($D54,10,$Y$33:$Y$47))</f>
        <v>46175</v>
      </c>
      <c r="G54" s="121">
        <f>IF($D54="","",WORKDAY($D54,20,$Y$33:$Y$47))</f>
        <v>46189</v>
      </c>
      <c r="H54" s="121">
        <f>IF($D54="","",WORKDAY($D54,40,$Y$33:$Y$47))</f>
        <v>46217</v>
      </c>
      <c r="I54" s="121" t="str">
        <f t="shared" si="2"/>
        <v>May</v>
      </c>
      <c r="J54" s="120" t="s">
        <v>4</v>
      </c>
      <c r="K54" s="120"/>
      <c r="L54" s="120" t="s">
        <v>14</v>
      </c>
      <c r="M54" s="120">
        <v>46189</v>
      </c>
      <c r="N54" s="123">
        <f>IF($M54="","",NETWORKDAYS($D54,$M54,$Y$33:$Y$47)-1)</f>
        <v>20</v>
      </c>
      <c r="O54" s="124" t="str">
        <f t="shared" si="3"/>
        <v>Yes</v>
      </c>
      <c r="P54" s="139"/>
      <c r="Q54" s="137" t="s">
        <v>42</v>
      </c>
      <c r="R54" s="136" t="s">
        <v>44</v>
      </c>
      <c r="S54" s="132"/>
      <c r="T54" s="139"/>
      <c r="U54" s="139"/>
      <c r="V54" s="132"/>
      <c r="W54" s="40"/>
      <c r="AV54" s="38" t="str">
        <v>Quarter 1</v>
      </c>
    </row>
    <row r="55" spans="1:48" ht="30" customHeight="1" x14ac:dyDescent="0.35">
      <c r="A55" s="135">
        <v>54</v>
      </c>
      <c r="B55" s="132" t="s">
        <v>49</v>
      </c>
      <c r="C55" s="132" t="s">
        <v>443</v>
      </c>
      <c r="D55" s="121">
        <v>46164</v>
      </c>
      <c r="E55" s="121">
        <f>IF($D55="","",WORKDAY($D55,1,$Y$33:$Y$47))</f>
        <v>46167</v>
      </c>
      <c r="F55" s="121">
        <f>IF($D55="","",WORKDAY($D55,10,$Y$33:$Y$47))</f>
        <v>46178</v>
      </c>
      <c r="G55" s="121">
        <f>IF($D55="","",WORKDAY($D55,20,$Y$33:$Y$47))</f>
        <v>46192</v>
      </c>
      <c r="H55" s="121">
        <f>IF($D55="","",WORKDAY($D55,40,$Y$33:$Y$47))</f>
        <v>46220</v>
      </c>
      <c r="I55" s="121" t="str">
        <f t="shared" si="2"/>
        <v>May</v>
      </c>
      <c r="J55" s="120" t="s">
        <v>3</v>
      </c>
      <c r="K55" s="120"/>
      <c r="L55" s="120" t="s">
        <v>15</v>
      </c>
      <c r="M55" s="120">
        <v>46168</v>
      </c>
      <c r="N55" s="123">
        <f>IF($M55="","",NETWORKDAYS($D55,$M55,$Y$33:$Y$47)-1)</f>
        <v>2</v>
      </c>
      <c r="O55" s="124" t="str">
        <f t="shared" si="3"/>
        <v>Yes</v>
      </c>
      <c r="P55" s="139"/>
      <c r="Q55" s="137" t="s">
        <v>42</v>
      </c>
      <c r="R55" s="136" t="s">
        <v>44</v>
      </c>
      <c r="S55" s="132"/>
      <c r="T55" s="139"/>
      <c r="U55" s="139" t="s">
        <v>122</v>
      </c>
      <c r="V55" s="132"/>
      <c r="W55" s="40"/>
      <c r="AV55" s="38" t="str">
        <v>Quarter 1</v>
      </c>
    </row>
    <row r="56" spans="1:48" ht="30" customHeight="1" x14ac:dyDescent="0.35">
      <c r="A56" s="135">
        <v>55</v>
      </c>
      <c r="B56" s="132" t="s">
        <v>444</v>
      </c>
      <c r="C56" s="132" t="s">
        <v>445</v>
      </c>
      <c r="D56" s="121">
        <v>46164</v>
      </c>
      <c r="E56" s="121">
        <f>IF($D56="","",WORKDAY($D56,1,$Y$33:$Y$47))</f>
        <v>46167</v>
      </c>
      <c r="F56" s="121">
        <f>IF($D56="","",WORKDAY($D56,10,$Y$33:$Y$47))</f>
        <v>46178</v>
      </c>
      <c r="G56" s="121">
        <f>IF($D56="","",WORKDAY($D56,20,$Y$33:$Y$47))</f>
        <v>46192</v>
      </c>
      <c r="H56" s="121">
        <f>IF($D56="","",WORKDAY($D56,40,$Y$33:$Y$47))</f>
        <v>46220</v>
      </c>
      <c r="I56" s="121" t="str">
        <f t="shared" si="2"/>
        <v>May</v>
      </c>
      <c r="J56" s="120" t="s">
        <v>4</v>
      </c>
      <c r="K56" s="120"/>
      <c r="L56" s="120" t="s">
        <v>11</v>
      </c>
      <c r="M56" s="120">
        <v>46190</v>
      </c>
      <c r="N56" s="123">
        <f>IF($M56="","",NETWORKDAYS($D56,$M56,$Y$33:$Y$47)-1)</f>
        <v>18</v>
      </c>
      <c r="O56" s="124" t="str">
        <f t="shared" si="3"/>
        <v>Yes</v>
      </c>
      <c r="P56" s="139"/>
      <c r="Q56" s="137" t="s">
        <v>42</v>
      </c>
      <c r="R56" s="136" t="s">
        <v>44</v>
      </c>
      <c r="S56" s="132"/>
      <c r="T56" s="139"/>
      <c r="U56" s="139"/>
      <c r="V56" s="132"/>
      <c r="W56" s="40"/>
      <c r="AV56" s="38" t="str">
        <v>Quarter 1</v>
      </c>
    </row>
    <row r="57" spans="1:48" ht="30" customHeight="1" x14ac:dyDescent="0.35">
      <c r="A57" s="135">
        <v>56</v>
      </c>
      <c r="B57" s="132" t="s">
        <v>446</v>
      </c>
      <c r="C57" s="132" t="s">
        <v>447</v>
      </c>
      <c r="D57" s="121">
        <v>46168</v>
      </c>
      <c r="E57" s="121">
        <f>IF($D57="","",WORKDAY($D57,1,$Y$33:$Y$47))</f>
        <v>46169</v>
      </c>
      <c r="F57" s="121">
        <f>IF($D57="","",WORKDAY($D57,10,$Y$33:$Y$47))</f>
        <v>46182</v>
      </c>
      <c r="G57" s="121">
        <f>IF($D57="","",WORKDAY($D57,20,$Y$33:$Y$47))</f>
        <v>46196</v>
      </c>
      <c r="H57" s="121">
        <f>IF($D57="","",WORKDAY($D57,40,$Y$33:$Y$47))</f>
        <v>46224</v>
      </c>
      <c r="I57" s="121" t="str">
        <f t="shared" si="2"/>
        <v>May</v>
      </c>
      <c r="J57" s="120" t="s">
        <v>4</v>
      </c>
      <c r="K57" s="120"/>
      <c r="L57" s="120" t="s">
        <v>14</v>
      </c>
      <c r="M57" s="120">
        <v>46209</v>
      </c>
      <c r="N57" s="123">
        <f>IF($M57="","",NETWORKDAYS($D57,$M57,$Y$33:$Y$47)-1)</f>
        <v>29</v>
      </c>
      <c r="O57" s="124" t="str">
        <f t="shared" si="3"/>
        <v>No</v>
      </c>
      <c r="P57" s="139"/>
      <c r="Q57" s="137" t="s">
        <v>42</v>
      </c>
      <c r="R57" s="136" t="s">
        <v>44</v>
      </c>
      <c r="S57" s="132"/>
      <c r="T57" s="139" t="s">
        <v>368</v>
      </c>
      <c r="U57" s="139" t="s">
        <v>122</v>
      </c>
      <c r="V57" s="132"/>
      <c r="W57" s="40"/>
      <c r="AV57" s="38" t="str">
        <v>Quarter 1</v>
      </c>
    </row>
    <row r="58" spans="1:48" ht="30" customHeight="1" x14ac:dyDescent="0.35">
      <c r="A58" s="135">
        <v>57</v>
      </c>
      <c r="B58" s="132" t="s">
        <v>6</v>
      </c>
      <c r="C58" s="132" t="s">
        <v>448</v>
      </c>
      <c r="D58" s="121">
        <v>46169</v>
      </c>
      <c r="E58" s="121">
        <f>IF($D58="","",WORKDAY($D58,1,$Y$33:$Y$47))</f>
        <v>46170</v>
      </c>
      <c r="F58" s="121">
        <f>IF($D58="","",WORKDAY($D58,10,$Y$33:$Y$47))</f>
        <v>46183</v>
      </c>
      <c r="G58" s="121">
        <f>IF($D58="","",WORKDAY($D58,20,$Y$33:$Y$47))</f>
        <v>46197</v>
      </c>
      <c r="H58" s="121">
        <f>IF($D58="","",WORKDAY($D58,40,$Y$33:$Y$47))</f>
        <v>46225</v>
      </c>
      <c r="I58" s="121" t="str">
        <f t="shared" si="2"/>
        <v>May</v>
      </c>
      <c r="J58" s="120" t="s">
        <v>3</v>
      </c>
      <c r="K58" s="120"/>
      <c r="L58" s="120" t="s">
        <v>15</v>
      </c>
      <c r="M58" s="120">
        <v>46185</v>
      </c>
      <c r="N58" s="123">
        <f>IF($M58="","",NETWORKDAYS($D58,$M58,$Y$33:$Y$47)-1)</f>
        <v>12</v>
      </c>
      <c r="O58" s="124" t="str">
        <f t="shared" si="3"/>
        <v>Yes</v>
      </c>
      <c r="P58" s="139"/>
      <c r="Q58" s="137" t="s">
        <v>42</v>
      </c>
      <c r="R58" s="136" t="s">
        <v>44</v>
      </c>
      <c r="S58" s="132"/>
      <c r="T58" s="139" t="s">
        <v>368</v>
      </c>
      <c r="U58" s="139" t="s">
        <v>122</v>
      </c>
      <c r="V58" s="132"/>
      <c r="W58" s="40"/>
      <c r="AV58" s="38" t="str">
        <v>Quarter 1</v>
      </c>
    </row>
    <row r="59" spans="1:48" ht="30" customHeight="1" x14ac:dyDescent="0.35">
      <c r="A59" s="135">
        <v>58</v>
      </c>
      <c r="B59" s="132" t="s">
        <v>6</v>
      </c>
      <c r="C59" s="132" t="s">
        <v>449</v>
      </c>
      <c r="D59" s="121">
        <v>46168</v>
      </c>
      <c r="E59" s="121">
        <f>IF($D59="","",WORKDAY($D59,1,$Y$33:$Y$47))</f>
        <v>46169</v>
      </c>
      <c r="F59" s="121">
        <f>IF($D59="","",WORKDAY($D59,10,$Y$33:$Y$47))</f>
        <v>46182</v>
      </c>
      <c r="G59" s="121">
        <f>IF($D59="","",WORKDAY($D59,20,$Y$33:$Y$47))</f>
        <v>46196</v>
      </c>
      <c r="H59" s="121">
        <f>IF($D59="","",WORKDAY($D59,40,$Y$33:$Y$47))</f>
        <v>46224</v>
      </c>
      <c r="I59" s="121" t="str">
        <f t="shared" si="2"/>
        <v>May</v>
      </c>
      <c r="J59" s="120" t="s">
        <v>3</v>
      </c>
      <c r="K59" s="120"/>
      <c r="L59" s="120" t="s">
        <v>15</v>
      </c>
      <c r="M59" s="120">
        <v>46171</v>
      </c>
      <c r="N59" s="123">
        <f>IF($M59="","",NETWORKDAYS($D59,$M59,$Y$33:$Y$47)-1)</f>
        <v>3</v>
      </c>
      <c r="O59" s="124" t="str">
        <f t="shared" si="3"/>
        <v>Yes</v>
      </c>
      <c r="P59" s="139"/>
      <c r="Q59" s="137" t="s">
        <v>42</v>
      </c>
      <c r="R59" s="136" t="s">
        <v>44</v>
      </c>
      <c r="S59" s="132"/>
      <c r="T59" s="139"/>
      <c r="U59" s="139"/>
      <c r="V59" s="132"/>
      <c r="W59" s="40"/>
      <c r="AV59" s="38" t="str">
        <v>Quarter 1</v>
      </c>
    </row>
    <row r="60" spans="1:48" ht="30" customHeight="1" x14ac:dyDescent="0.35">
      <c r="A60" s="135">
        <v>59</v>
      </c>
      <c r="B60" s="132" t="s">
        <v>6</v>
      </c>
      <c r="C60" s="132" t="s">
        <v>402</v>
      </c>
      <c r="D60" s="121">
        <v>46169</v>
      </c>
      <c r="E60" s="121">
        <f>IF($D60="","",WORKDAY($D60,1,$Y$33:$Y$47))</f>
        <v>46170</v>
      </c>
      <c r="F60" s="121">
        <f>IF($D60="","",WORKDAY($D60,10,$Y$33:$Y$47))</f>
        <v>46183</v>
      </c>
      <c r="G60" s="121">
        <f>IF($D60="","",WORKDAY($D60,20,$Y$33:$Y$47))</f>
        <v>46197</v>
      </c>
      <c r="H60" s="121">
        <f>IF($D60="","",WORKDAY($D60,40,$Y$33:$Y$47))</f>
        <v>46225</v>
      </c>
      <c r="I60" s="121" t="str">
        <f t="shared" si="2"/>
        <v>May</v>
      </c>
      <c r="J60" s="120" t="s">
        <v>4</v>
      </c>
      <c r="K60" s="120"/>
      <c r="L60" s="120" t="s">
        <v>14</v>
      </c>
      <c r="M60" s="120">
        <v>46189</v>
      </c>
      <c r="N60" s="123">
        <f>IF($M60="","",NETWORKDAYS($D60,$M60,$Y$33:$Y$47)-1)</f>
        <v>14</v>
      </c>
      <c r="O60" s="124" t="str">
        <f t="shared" si="3"/>
        <v>Yes</v>
      </c>
      <c r="P60" s="139"/>
      <c r="Q60" s="137" t="s">
        <v>42</v>
      </c>
      <c r="R60" s="136" t="s">
        <v>43</v>
      </c>
      <c r="S60" s="132"/>
      <c r="T60" s="139" t="s">
        <v>372</v>
      </c>
      <c r="U60" s="139"/>
      <c r="V60" s="132"/>
      <c r="W60" s="40"/>
      <c r="AV60" s="38" t="str">
        <v>Quarter 1</v>
      </c>
    </row>
    <row r="61" spans="1:48" ht="30" customHeight="1" x14ac:dyDescent="0.35">
      <c r="A61" s="135">
        <v>60</v>
      </c>
      <c r="B61" s="132" t="s">
        <v>6</v>
      </c>
      <c r="C61" s="132" t="s">
        <v>450</v>
      </c>
      <c r="D61" s="121">
        <v>46171</v>
      </c>
      <c r="E61" s="121">
        <f>IF($D61="","",WORKDAY($D61,1,$Y$33:$Y$47))</f>
        <v>46174</v>
      </c>
      <c r="F61" s="121">
        <f>IF($D61="","",WORKDAY($D61,10,$Y$33:$Y$47))</f>
        <v>46185</v>
      </c>
      <c r="G61" s="121">
        <f>IF($D61="","",WORKDAY($D61,20,$Y$33:$Y$47))</f>
        <v>46199</v>
      </c>
      <c r="H61" s="121">
        <f>IF($D61="","",WORKDAY($D61,40,$Y$33:$Y$47))</f>
        <v>46227</v>
      </c>
      <c r="I61" s="121" t="str">
        <f t="shared" si="2"/>
        <v>May</v>
      </c>
      <c r="J61" s="120" t="s">
        <v>4</v>
      </c>
      <c r="K61" s="120"/>
      <c r="L61" s="120" t="s">
        <v>14</v>
      </c>
      <c r="M61" s="120">
        <v>46217</v>
      </c>
      <c r="N61" s="123">
        <f>IF($M61="","",NETWORKDAYS($D61,$M61,$Y$33:$Y$47)-1)</f>
        <v>32</v>
      </c>
      <c r="O61" s="124" t="str">
        <f t="shared" si="3"/>
        <v>No</v>
      </c>
      <c r="P61" s="139"/>
      <c r="Q61" s="137" t="s">
        <v>42</v>
      </c>
      <c r="R61" s="136" t="s">
        <v>44</v>
      </c>
      <c r="S61" s="132"/>
      <c r="T61" s="139"/>
      <c r="U61" s="139"/>
      <c r="V61" s="132"/>
      <c r="W61" s="40"/>
      <c r="AV61" s="38" t="str">
        <v>Quarter 1</v>
      </c>
    </row>
    <row r="62" spans="1:48" ht="30" customHeight="1" x14ac:dyDescent="0.35">
      <c r="A62" s="135">
        <v>61</v>
      </c>
      <c r="B62" s="132" t="s">
        <v>6</v>
      </c>
      <c r="C62" s="132" t="s">
        <v>451</v>
      </c>
      <c r="D62" s="121">
        <v>46175</v>
      </c>
      <c r="E62" s="121">
        <f>IF($D62="","",WORKDAY($D62,1,$Y$33:$Y$47))</f>
        <v>46176</v>
      </c>
      <c r="F62" s="121">
        <f>IF($D62="","",WORKDAY($D62,10,$Y$33:$Y$47))</f>
        <v>46189</v>
      </c>
      <c r="G62" s="121">
        <f>IF($D62="","",WORKDAY($D62,20,$Y$33:$Y$47))</f>
        <v>46203</v>
      </c>
      <c r="H62" s="121">
        <f>IF($D62="","",WORKDAY($D62,40,$Y$33:$Y$47))</f>
        <v>46231</v>
      </c>
      <c r="I62" s="121" t="str">
        <f t="shared" si="2"/>
        <v>Jun</v>
      </c>
      <c r="J62" s="120" t="s">
        <v>4</v>
      </c>
      <c r="K62" s="120"/>
      <c r="L62" s="120" t="s">
        <v>12</v>
      </c>
      <c r="M62" s="120">
        <v>46189</v>
      </c>
      <c r="N62" s="123">
        <f>IF($M62="","",NETWORKDAYS($D62,$M62,$Y$33:$Y$47)-1)</f>
        <v>10</v>
      </c>
      <c r="O62" s="124" t="str">
        <f t="shared" si="3"/>
        <v>Yes</v>
      </c>
      <c r="P62" s="139"/>
      <c r="Q62" s="137" t="s">
        <v>42</v>
      </c>
      <c r="R62" s="136" t="s">
        <v>44</v>
      </c>
      <c r="S62" s="132"/>
      <c r="T62" s="139"/>
      <c r="U62" s="139"/>
      <c r="V62" s="132"/>
      <c r="W62" s="40"/>
      <c r="AV62" s="38" t="str">
        <v>Quarter 1</v>
      </c>
    </row>
    <row r="63" spans="1:48" ht="30" customHeight="1" x14ac:dyDescent="0.35">
      <c r="A63" s="135">
        <v>62</v>
      </c>
      <c r="B63" s="132" t="s">
        <v>6</v>
      </c>
      <c r="C63" s="132" t="s">
        <v>452</v>
      </c>
      <c r="D63" s="121">
        <v>46175</v>
      </c>
      <c r="E63" s="121">
        <f>IF($D63="","",WORKDAY($D63,1,$Y$33:$Y$47))</f>
        <v>46176</v>
      </c>
      <c r="F63" s="121">
        <f>IF($D63="","",WORKDAY($D63,10,$Y$33:$Y$47))</f>
        <v>46189</v>
      </c>
      <c r="G63" s="121">
        <f>IF($D63="","",WORKDAY($D63,20,$Y$33:$Y$47))</f>
        <v>46203</v>
      </c>
      <c r="H63" s="121">
        <f>IF($D63="","",WORKDAY($D63,40,$Y$33:$Y$47))</f>
        <v>46231</v>
      </c>
      <c r="I63" s="121" t="str">
        <f t="shared" si="2"/>
        <v>Jun</v>
      </c>
      <c r="J63" s="120" t="s">
        <v>4</v>
      </c>
      <c r="K63" s="120"/>
      <c r="L63" s="120" t="s">
        <v>14</v>
      </c>
      <c r="M63" s="120">
        <v>46190</v>
      </c>
      <c r="N63" s="123">
        <f>IF($M63="","",NETWORKDAYS($D63,$M63,$Y$33:$Y$47)-1)</f>
        <v>11</v>
      </c>
      <c r="O63" s="124" t="str">
        <f t="shared" si="3"/>
        <v>Yes</v>
      </c>
      <c r="P63" s="139"/>
      <c r="Q63" s="137" t="s">
        <v>42</v>
      </c>
      <c r="R63" s="136" t="s">
        <v>44</v>
      </c>
      <c r="S63" s="132"/>
      <c r="T63" s="139"/>
      <c r="U63" s="139"/>
      <c r="V63" s="132"/>
      <c r="W63" s="40"/>
      <c r="AV63" s="38" t="str">
        <v>Quarter 1</v>
      </c>
    </row>
    <row r="64" spans="1:48" ht="30" customHeight="1" x14ac:dyDescent="0.35">
      <c r="A64" s="135">
        <v>63</v>
      </c>
      <c r="B64" s="132" t="s">
        <v>381</v>
      </c>
      <c r="C64" s="132" t="s">
        <v>453</v>
      </c>
      <c r="D64" s="121">
        <v>46181</v>
      </c>
      <c r="E64" s="121">
        <f>IF($D64="","",WORKDAY($D64,1,$Y$33:$Y$47))</f>
        <v>46182</v>
      </c>
      <c r="F64" s="121">
        <f>IF($D64="","",WORKDAY($D64,10,$Y$33:$Y$47))</f>
        <v>46195</v>
      </c>
      <c r="G64" s="121">
        <f>IF($D64="","",WORKDAY($D64,20,$Y$33:$Y$47))</f>
        <v>46209</v>
      </c>
      <c r="H64" s="121">
        <f>IF($D64="","",WORKDAY($D64,40,$Y$33:$Y$47))</f>
        <v>46237</v>
      </c>
      <c r="I64" s="121" t="str">
        <f t="shared" si="2"/>
        <v>Jun</v>
      </c>
      <c r="J64" s="120" t="s">
        <v>4</v>
      </c>
      <c r="K64" s="120"/>
      <c r="L64" s="120" t="s">
        <v>14</v>
      </c>
      <c r="M64" s="120">
        <v>46181</v>
      </c>
      <c r="N64" s="123">
        <f>IF($M64="","",NETWORKDAYS($D64,$M64,$Y$33:$Y$47)-1)</f>
        <v>0</v>
      </c>
      <c r="O64" s="124" t="str">
        <f t="shared" si="3"/>
        <v>Yes</v>
      </c>
      <c r="P64" s="139"/>
      <c r="Q64" s="137" t="s">
        <v>42</v>
      </c>
      <c r="R64" s="136" t="s">
        <v>44</v>
      </c>
      <c r="S64" s="132"/>
      <c r="T64" s="139"/>
      <c r="U64" s="139"/>
      <c r="V64" s="132"/>
      <c r="W64" s="40"/>
      <c r="AV64" s="38" t="str">
        <v>Quarter 1</v>
      </c>
    </row>
    <row r="65" spans="1:48" ht="30" customHeight="1" x14ac:dyDescent="0.35">
      <c r="A65" s="135">
        <v>64</v>
      </c>
      <c r="B65" s="132" t="s">
        <v>434</v>
      </c>
      <c r="C65" s="132" t="s">
        <v>454</v>
      </c>
      <c r="D65" s="121">
        <v>46178</v>
      </c>
      <c r="E65" s="121">
        <f>IF($D65="","",WORKDAY($D65,1,$Y$33:$Y$47))</f>
        <v>46181</v>
      </c>
      <c r="F65" s="121">
        <f>IF($D65="","",WORKDAY($D65,10,$Y$33:$Y$47))</f>
        <v>46192</v>
      </c>
      <c r="G65" s="121">
        <f>IF($D65="","",WORKDAY($D65,20,$Y$33:$Y$47))</f>
        <v>46206</v>
      </c>
      <c r="H65" s="121">
        <f>IF($D65="","",WORKDAY($D65,40,$Y$33:$Y$47))</f>
        <v>46234</v>
      </c>
      <c r="I65" s="121" t="str">
        <f t="shared" si="2"/>
        <v>Jun</v>
      </c>
      <c r="J65" s="120" t="s">
        <v>4</v>
      </c>
      <c r="K65" s="120"/>
      <c r="L65" s="120" t="s">
        <v>11</v>
      </c>
      <c r="M65" s="120">
        <v>46189</v>
      </c>
      <c r="N65" s="123">
        <f>IF($M65="","",NETWORKDAYS($D65,$M65,$Y$33:$Y$47)-1)</f>
        <v>7</v>
      </c>
      <c r="O65" s="124" t="str">
        <f t="shared" si="3"/>
        <v>Yes</v>
      </c>
      <c r="P65" s="139"/>
      <c r="Q65" s="137" t="s">
        <v>42</v>
      </c>
      <c r="R65" s="136" t="s">
        <v>44</v>
      </c>
      <c r="S65" s="132"/>
      <c r="T65" s="139"/>
      <c r="U65" s="139"/>
      <c r="V65" s="132"/>
      <c r="W65" s="40"/>
      <c r="AV65" s="38" t="str">
        <v>Quarter 1</v>
      </c>
    </row>
    <row r="66" spans="1:48" ht="30" customHeight="1" x14ac:dyDescent="0.35">
      <c r="A66" s="135">
        <v>65</v>
      </c>
      <c r="B66" s="132" t="s">
        <v>387</v>
      </c>
      <c r="C66" s="132" t="s">
        <v>455</v>
      </c>
      <c r="D66" s="121">
        <v>46178</v>
      </c>
      <c r="E66" s="121">
        <f>IF($D66="","",WORKDAY($D66,1,$Y$33:$Y$47))</f>
        <v>46181</v>
      </c>
      <c r="F66" s="121">
        <f>IF($D66="","",WORKDAY($D66,10,$Y$33:$Y$47))</f>
        <v>46192</v>
      </c>
      <c r="G66" s="121">
        <f>IF($D66="","",WORKDAY($D66,20,$Y$33:$Y$47))</f>
        <v>46206</v>
      </c>
      <c r="H66" s="121">
        <f>IF($D66="","",WORKDAY($D66,40,$Y$33:$Y$47))</f>
        <v>46234</v>
      </c>
      <c r="I66" s="121" t="str">
        <f t="shared" ref="I66:I95" si="4">IF(ISBLANK($D66),"",TEXT($D66,"mmm"))</f>
        <v>Jun</v>
      </c>
      <c r="J66" s="120" t="s">
        <v>4</v>
      </c>
      <c r="K66" s="120"/>
      <c r="L66" s="120" t="s">
        <v>11</v>
      </c>
      <c r="M66" s="120">
        <v>46181</v>
      </c>
      <c r="N66" s="123">
        <f>IF($M66="","",NETWORKDAYS($D66,$M66,$Y$33:$Y$47)-1)</f>
        <v>1</v>
      </c>
      <c r="O66" s="124" t="str">
        <f t="shared" si="3"/>
        <v>Yes</v>
      </c>
      <c r="P66" s="139"/>
      <c r="Q66" s="137" t="s">
        <v>42</v>
      </c>
      <c r="R66" s="136" t="s">
        <v>44</v>
      </c>
      <c r="S66" s="132"/>
      <c r="T66" s="139"/>
      <c r="U66" s="139"/>
      <c r="V66" s="132"/>
      <c r="W66" s="40"/>
      <c r="AV66" s="38" t="str">
        <v>Quarter 1</v>
      </c>
    </row>
    <row r="67" spans="1:48" ht="30" customHeight="1" x14ac:dyDescent="0.35">
      <c r="A67" s="135">
        <v>66</v>
      </c>
      <c r="B67" s="132" t="s">
        <v>6</v>
      </c>
      <c r="C67" s="132" t="s">
        <v>456</v>
      </c>
      <c r="D67" s="121">
        <v>46180</v>
      </c>
      <c r="E67" s="121">
        <f>IF($D67="","",WORKDAY($D67,1,$Y$33:$Y$47))</f>
        <v>46181</v>
      </c>
      <c r="F67" s="121">
        <f>IF($D67="","",WORKDAY($D67,10,$Y$33:$Y$47))</f>
        <v>46192</v>
      </c>
      <c r="G67" s="121">
        <f>IF($D67="","",WORKDAY($D67,20,$Y$33:$Y$47))</f>
        <v>46206</v>
      </c>
      <c r="H67" s="121">
        <f>IF($D67="","",WORKDAY($D67,40,$Y$33:$Y$47))</f>
        <v>46234</v>
      </c>
      <c r="I67" s="121" t="str">
        <f t="shared" si="4"/>
        <v>Jun</v>
      </c>
      <c r="J67" s="120" t="s">
        <v>3</v>
      </c>
      <c r="K67" s="120"/>
      <c r="L67" s="120" t="s">
        <v>16</v>
      </c>
      <c r="M67" s="120">
        <v>46182</v>
      </c>
      <c r="N67" s="123">
        <f>IF($M67="","",NETWORKDAYS($D67,$M67,$Y$33:$Y$47)-1)</f>
        <v>1</v>
      </c>
      <c r="O67" s="124" t="str">
        <f t="shared" ref="O67:O95" si="5">IF(ISBLANK($M67),"",IF($N67&lt;21,"Yes","No"))</f>
        <v>Yes</v>
      </c>
      <c r="P67" s="139"/>
      <c r="Q67" s="137" t="s">
        <v>42</v>
      </c>
      <c r="R67" s="136" t="s">
        <v>44</v>
      </c>
      <c r="S67" s="132"/>
      <c r="T67" s="139"/>
      <c r="U67" s="139" t="s">
        <v>122</v>
      </c>
      <c r="V67" s="132"/>
      <c r="W67" s="40"/>
      <c r="AV67" s="38" t="str">
        <v>Quarter 1</v>
      </c>
    </row>
    <row r="68" spans="1:48" ht="30" customHeight="1" x14ac:dyDescent="0.35">
      <c r="A68" s="135">
        <v>67</v>
      </c>
      <c r="B68" s="132" t="s">
        <v>6</v>
      </c>
      <c r="C68" s="124" t="s">
        <v>457</v>
      </c>
      <c r="D68" s="121">
        <v>46177</v>
      </c>
      <c r="E68" s="121">
        <f>IF($D68="","",WORKDAY($D68,1,$Y$33:$Y$47))</f>
        <v>46178</v>
      </c>
      <c r="F68" s="121">
        <f>IF($D68="","",WORKDAY($D68,10,$Y$33:$Y$47))</f>
        <v>46191</v>
      </c>
      <c r="G68" s="121">
        <f>IF($D68="","",WORKDAY($D68,20,$Y$33:$Y$47))</f>
        <v>46205</v>
      </c>
      <c r="H68" s="121">
        <f>IF($D68="","",WORKDAY($D68,40,$Y$33:$Y$47))</f>
        <v>46233</v>
      </c>
      <c r="I68" s="121" t="str">
        <f t="shared" si="4"/>
        <v>Jun</v>
      </c>
      <c r="J68" s="120" t="s">
        <v>4</v>
      </c>
      <c r="K68" s="120"/>
      <c r="L68" s="120" t="s">
        <v>14</v>
      </c>
      <c r="M68" s="120">
        <v>46185</v>
      </c>
      <c r="N68" s="123">
        <f>IF($M68="","",NETWORKDAYS($D68,$M68,$Y$33:$Y$47)-1)</f>
        <v>6</v>
      </c>
      <c r="O68" s="124" t="str">
        <f t="shared" si="5"/>
        <v>Yes</v>
      </c>
      <c r="P68" s="139"/>
      <c r="Q68" s="137" t="s">
        <v>42</v>
      </c>
      <c r="R68" s="136" t="s">
        <v>44</v>
      </c>
      <c r="S68" s="132"/>
      <c r="T68" s="139" t="s">
        <v>368</v>
      </c>
      <c r="U68" s="139" t="s">
        <v>122</v>
      </c>
      <c r="V68" s="132"/>
      <c r="W68" s="40"/>
      <c r="AV68" s="38" t="str">
        <v>Quarter 1</v>
      </c>
    </row>
    <row r="69" spans="1:48" ht="30" customHeight="1" x14ac:dyDescent="0.35">
      <c r="A69" s="135">
        <v>68</v>
      </c>
      <c r="B69" s="139" t="s">
        <v>458</v>
      </c>
      <c r="C69" s="139" t="s">
        <v>424</v>
      </c>
      <c r="D69" s="121">
        <v>46182</v>
      </c>
      <c r="E69" s="121">
        <f>IF($D69="","",WORKDAY($D69,1,$Y$33:$Y$47))</f>
        <v>46183</v>
      </c>
      <c r="F69" s="121">
        <f>IF($D69="","",WORKDAY($D69,10,$Y$33:$Y$47))</f>
        <v>46196</v>
      </c>
      <c r="G69" s="121">
        <f>IF($D69="","",WORKDAY($D69,20,$Y$33:$Y$47))</f>
        <v>46210</v>
      </c>
      <c r="H69" s="121">
        <f>IF($D69="","",WORKDAY($D69,40,$Y$33:$Y$47))</f>
        <v>46238</v>
      </c>
      <c r="I69" s="121" t="str">
        <f t="shared" si="4"/>
        <v>Jun</v>
      </c>
      <c r="J69" s="120" t="s">
        <v>4</v>
      </c>
      <c r="K69" s="120"/>
      <c r="L69" s="120" t="s">
        <v>14</v>
      </c>
      <c r="M69" s="120">
        <v>46209</v>
      </c>
      <c r="N69" s="123">
        <f>IF($M69="","",NETWORKDAYS($D69,$M69,$Y$33:$Y$47)-1)</f>
        <v>19</v>
      </c>
      <c r="O69" s="124" t="str">
        <f t="shared" si="5"/>
        <v>Yes</v>
      </c>
      <c r="P69" s="139"/>
      <c r="Q69" s="137" t="s">
        <v>42</v>
      </c>
      <c r="R69" s="136" t="s">
        <v>44</v>
      </c>
      <c r="S69" s="132"/>
      <c r="T69" s="139" t="s">
        <v>370</v>
      </c>
      <c r="U69" s="139"/>
      <c r="V69" s="132"/>
      <c r="W69" s="40"/>
      <c r="AV69" s="38" t="str">
        <v>Quarter 1</v>
      </c>
    </row>
    <row r="70" spans="1:48" ht="30" customHeight="1" x14ac:dyDescent="0.35">
      <c r="A70" s="135">
        <v>69</v>
      </c>
      <c r="B70" s="132" t="s">
        <v>49</v>
      </c>
      <c r="C70" s="124" t="s">
        <v>577</v>
      </c>
      <c r="D70" s="121">
        <v>46182</v>
      </c>
      <c r="E70" s="121">
        <f>IF($D70="","",WORKDAY($D70,1,$Y$33:$Y$47))</f>
        <v>46183</v>
      </c>
      <c r="F70" s="121">
        <f>IF($D70="","",WORKDAY($D70,10,$Y$33:$Y$47))</f>
        <v>46196</v>
      </c>
      <c r="G70" s="121">
        <f>IF($D70="","",WORKDAY($D70,20,$Y$33:$Y$47))</f>
        <v>46210</v>
      </c>
      <c r="H70" s="121">
        <f>IF($D70="","",WORKDAY($D70,40,$Y$33:$Y$47))</f>
        <v>46238</v>
      </c>
      <c r="I70" s="121" t="str">
        <f t="shared" si="4"/>
        <v>Jun</v>
      </c>
      <c r="J70" s="120" t="s">
        <v>4</v>
      </c>
      <c r="K70" s="120"/>
      <c r="L70" s="120" t="s">
        <v>14</v>
      </c>
      <c r="M70" s="120">
        <v>46189</v>
      </c>
      <c r="N70" s="123">
        <f>IF($M70="","",NETWORKDAYS($D70,$M70,$Y$33:$Y$47)-1)</f>
        <v>5</v>
      </c>
      <c r="O70" s="124" t="str">
        <f t="shared" si="5"/>
        <v>Yes</v>
      </c>
      <c r="P70" s="139"/>
      <c r="Q70" s="137" t="s">
        <v>42</v>
      </c>
      <c r="R70" s="136" t="s">
        <v>44</v>
      </c>
      <c r="S70" s="132"/>
      <c r="T70" s="139"/>
      <c r="U70" s="139"/>
      <c r="V70" s="132"/>
      <c r="W70" s="40"/>
      <c r="AV70" s="38" t="str">
        <v>Quarter 1</v>
      </c>
    </row>
    <row r="71" spans="1:48" ht="30" customHeight="1" x14ac:dyDescent="0.35">
      <c r="A71" s="135">
        <v>70</v>
      </c>
      <c r="B71" s="132" t="s">
        <v>578</v>
      </c>
      <c r="C71" s="132" t="s">
        <v>579</v>
      </c>
      <c r="D71" s="121">
        <v>46183</v>
      </c>
      <c r="E71" s="121">
        <f>IF($D71="","",WORKDAY($D71,1,$Y$33:$Y$47))</f>
        <v>46184</v>
      </c>
      <c r="F71" s="121">
        <f>IF($D71="","",WORKDAY($D71,10,$Y$33:$Y$47))</f>
        <v>46197</v>
      </c>
      <c r="G71" s="121">
        <f>IF($D71="","",WORKDAY($D71,20,$Y$33:$Y$47))</f>
        <v>46211</v>
      </c>
      <c r="H71" s="121">
        <f>IF($D71="","",WORKDAY($D71,40,$Y$33:$Y$47))</f>
        <v>46239</v>
      </c>
      <c r="I71" s="121" t="str">
        <f t="shared" si="4"/>
        <v>Jun</v>
      </c>
      <c r="J71" s="120" t="s">
        <v>4</v>
      </c>
      <c r="K71" s="120"/>
      <c r="L71" s="120" t="s">
        <v>14</v>
      </c>
      <c r="M71" s="120">
        <v>46185</v>
      </c>
      <c r="N71" s="123">
        <f>IF($M71="","",NETWORKDAYS($D71,$M71,$Y$33:$Y$47)-1)</f>
        <v>2</v>
      </c>
      <c r="O71" s="124" t="str">
        <f t="shared" si="5"/>
        <v>Yes</v>
      </c>
      <c r="P71" s="139"/>
      <c r="Q71" s="137" t="s">
        <v>42</v>
      </c>
      <c r="R71" s="136" t="s">
        <v>44</v>
      </c>
      <c r="S71" s="132"/>
      <c r="T71" s="139" t="s">
        <v>368</v>
      </c>
      <c r="U71" s="139"/>
      <c r="V71" s="132"/>
      <c r="W71" s="40"/>
      <c r="AV71" s="38" t="str">
        <v>Quarter 1</v>
      </c>
    </row>
    <row r="72" spans="1:48" ht="30" customHeight="1" x14ac:dyDescent="0.35">
      <c r="A72" s="135">
        <v>71</v>
      </c>
      <c r="B72" s="132" t="s">
        <v>581</v>
      </c>
      <c r="C72" s="132" t="s">
        <v>582</v>
      </c>
      <c r="D72" s="121">
        <v>46183</v>
      </c>
      <c r="E72" s="121">
        <f>IF($D72="","",WORKDAY($D72,1,$Y$33:$Y$47))</f>
        <v>46184</v>
      </c>
      <c r="F72" s="121">
        <f>IF($D72="","",WORKDAY($D72,10,$Y$33:$Y$47))</f>
        <v>46197</v>
      </c>
      <c r="G72" s="121">
        <f>IF($D72="","",WORKDAY($D72,20,$Y$33:$Y$47))</f>
        <v>46211</v>
      </c>
      <c r="H72" s="121">
        <f>IF($D72="","",WORKDAY($D72,40,$Y$33:$Y$47))</f>
        <v>46239</v>
      </c>
      <c r="I72" s="121" t="str">
        <f t="shared" si="4"/>
        <v>Jun</v>
      </c>
      <c r="J72" s="120" t="s">
        <v>4</v>
      </c>
      <c r="K72" s="120"/>
      <c r="L72" s="120" t="s">
        <v>12</v>
      </c>
      <c r="M72" s="120">
        <v>46195</v>
      </c>
      <c r="N72" s="123">
        <f>IF($M72="","",NETWORKDAYS($D72,$M72,$Y$33:$Y$47)-1)</f>
        <v>8</v>
      </c>
      <c r="O72" s="124" t="str">
        <f t="shared" si="5"/>
        <v>Yes</v>
      </c>
      <c r="P72" s="139"/>
      <c r="Q72" s="137" t="s">
        <v>42</v>
      </c>
      <c r="R72" s="136" t="s">
        <v>44</v>
      </c>
      <c r="S72" s="132"/>
      <c r="T72" s="139"/>
      <c r="U72" s="139"/>
      <c r="V72" s="132"/>
      <c r="W72" s="40"/>
      <c r="AV72" s="38" t="str">
        <v>Quarter 1</v>
      </c>
    </row>
    <row r="73" spans="1:48" ht="30" customHeight="1" x14ac:dyDescent="0.35">
      <c r="A73" s="135">
        <v>72</v>
      </c>
      <c r="B73" s="132" t="s">
        <v>578</v>
      </c>
      <c r="C73" s="132" t="s">
        <v>141</v>
      </c>
      <c r="D73" s="121">
        <v>46183</v>
      </c>
      <c r="E73" s="121">
        <f>IF($D73="","",WORKDAY($D73,1,$Y$33:$Y$47))</f>
        <v>46184</v>
      </c>
      <c r="F73" s="121">
        <f>IF($D73="","",WORKDAY($D73,10,$Y$33:$Y$47))</f>
        <v>46197</v>
      </c>
      <c r="G73" s="121">
        <f>IF($D73="","",WORKDAY($D73,20,$Y$33:$Y$47))</f>
        <v>46211</v>
      </c>
      <c r="H73" s="121">
        <f>IF($D73="","",WORKDAY($D73,40,$Y$33:$Y$47))</f>
        <v>46239</v>
      </c>
      <c r="I73" s="121" t="str">
        <f t="shared" si="4"/>
        <v>Jun</v>
      </c>
      <c r="J73" s="120" t="s">
        <v>4</v>
      </c>
      <c r="K73" s="120"/>
      <c r="L73" s="120" t="s">
        <v>14</v>
      </c>
      <c r="M73" s="120">
        <v>46213</v>
      </c>
      <c r="N73" s="123">
        <f>IF($M73="","",NETWORKDAYS($D73,$M73,$Y$33:$Y$47)-1)</f>
        <v>22</v>
      </c>
      <c r="O73" s="124" t="str">
        <f t="shared" si="5"/>
        <v>No</v>
      </c>
      <c r="P73" s="139"/>
      <c r="Q73" s="137" t="s">
        <v>42</v>
      </c>
      <c r="R73" s="136" t="s">
        <v>44</v>
      </c>
      <c r="S73" s="132"/>
      <c r="T73" s="139"/>
      <c r="U73" s="139" t="s">
        <v>122</v>
      </c>
      <c r="V73" s="132"/>
      <c r="W73" s="40"/>
      <c r="AV73" s="38" t="str">
        <v>Quarter 1</v>
      </c>
    </row>
    <row r="74" spans="1:48" ht="30" customHeight="1" x14ac:dyDescent="0.35">
      <c r="A74" s="135">
        <v>75</v>
      </c>
      <c r="B74" s="132" t="s">
        <v>593</v>
      </c>
      <c r="C74" s="132" t="s">
        <v>594</v>
      </c>
      <c r="D74" s="121">
        <v>46184</v>
      </c>
      <c r="E74" s="121">
        <f>IF($D74="","",WORKDAY($D74,1,$Y$33:$Y$47))</f>
        <v>46185</v>
      </c>
      <c r="F74" s="121">
        <f>IF($D74="","",WORKDAY($D74,10,$Y$33:$Y$47))</f>
        <v>46198</v>
      </c>
      <c r="G74" s="121">
        <f>IF($D74="","",WORKDAY($D74,20,$Y$33:$Y$47))</f>
        <v>46212</v>
      </c>
      <c r="H74" s="121">
        <f>IF($D74="","",WORKDAY($D74,40,$Y$33:$Y$47))</f>
        <v>46240</v>
      </c>
      <c r="I74" s="121" t="str">
        <f t="shared" si="4"/>
        <v>Jun</v>
      </c>
      <c r="J74" s="120" t="s">
        <v>4</v>
      </c>
      <c r="K74" s="120"/>
      <c r="L74" s="120" t="s">
        <v>14</v>
      </c>
      <c r="M74" s="120">
        <v>46211</v>
      </c>
      <c r="N74" s="123">
        <f>IF($M74="","",NETWORKDAYS($D74,$M74,$Y$33:$Y$47)-1)</f>
        <v>19</v>
      </c>
      <c r="O74" s="124" t="str">
        <f t="shared" si="5"/>
        <v>Yes</v>
      </c>
      <c r="P74" s="139"/>
      <c r="Q74" s="137" t="s">
        <v>42</v>
      </c>
      <c r="R74" s="136" t="s">
        <v>44</v>
      </c>
      <c r="S74" s="132"/>
      <c r="T74" s="139"/>
      <c r="U74" s="139" t="s">
        <v>122</v>
      </c>
      <c r="V74" s="132"/>
      <c r="W74" s="40"/>
      <c r="AV74" s="38" t="str">
        <v>Quarter 1</v>
      </c>
    </row>
    <row r="75" spans="1:48" ht="30" customHeight="1" x14ac:dyDescent="0.35">
      <c r="A75" s="135">
        <v>76</v>
      </c>
      <c r="B75" s="132" t="s">
        <v>49</v>
      </c>
      <c r="C75" s="132" t="s">
        <v>595</v>
      </c>
      <c r="D75" s="121">
        <v>46184</v>
      </c>
      <c r="E75" s="121">
        <f>IF($D75="","",WORKDAY($D75,1,$Y$33:$Y$47))</f>
        <v>46185</v>
      </c>
      <c r="F75" s="121">
        <f>IF($D75="","",WORKDAY($D75,10,$Y$33:$Y$47))</f>
        <v>46198</v>
      </c>
      <c r="G75" s="121">
        <f>IF($D75="","",WORKDAY($D75,20,$Y$33:$Y$47))</f>
        <v>46212</v>
      </c>
      <c r="H75" s="121">
        <f>IF($D75="","",WORKDAY($D75,40,$Y$33:$Y$47))</f>
        <v>46240</v>
      </c>
      <c r="I75" s="121" t="str">
        <f t="shared" si="4"/>
        <v>Jun</v>
      </c>
      <c r="J75" s="120" t="s">
        <v>4</v>
      </c>
      <c r="K75" s="120"/>
      <c r="L75" s="120" t="s">
        <v>14</v>
      </c>
      <c r="M75" s="120">
        <v>46185</v>
      </c>
      <c r="N75" s="123">
        <f>IF($M75="","",NETWORKDAYS($D75,$M75,$Y$33:$Y$47)-1)</f>
        <v>1</v>
      </c>
      <c r="O75" s="124" t="str">
        <f t="shared" si="5"/>
        <v>Yes</v>
      </c>
      <c r="P75" s="139"/>
      <c r="Q75" s="137" t="s">
        <v>42</v>
      </c>
      <c r="R75" s="136" t="s">
        <v>44</v>
      </c>
      <c r="S75" s="132"/>
      <c r="T75" s="139"/>
      <c r="U75" s="139" t="s">
        <v>122</v>
      </c>
      <c r="V75" s="132"/>
      <c r="W75" s="40"/>
      <c r="AV75" s="38" t="str">
        <v>Quarter 1</v>
      </c>
    </row>
    <row r="76" spans="1:48" ht="30" customHeight="1" x14ac:dyDescent="0.35">
      <c r="A76" s="135">
        <v>77</v>
      </c>
      <c r="B76" s="119" t="s">
        <v>6</v>
      </c>
      <c r="C76" s="119" t="s">
        <v>596</v>
      </c>
      <c r="D76" s="121">
        <v>46184</v>
      </c>
      <c r="E76" s="121">
        <f>IF($D76="","",WORKDAY($D76,1,$Y$33:$Y$47))</f>
        <v>46185</v>
      </c>
      <c r="F76" s="121">
        <f>IF($D76="","",WORKDAY($D76,10,$Y$33:$Y$47))</f>
        <v>46198</v>
      </c>
      <c r="G76" s="121">
        <f>IF($D76="","",WORKDAY($D76,20,$Y$33:$Y$47))</f>
        <v>46212</v>
      </c>
      <c r="H76" s="121">
        <f>IF($D76="","",WORKDAY($D76,40,$Y$33:$Y$47))</f>
        <v>46240</v>
      </c>
      <c r="I76" s="121" t="str">
        <f t="shared" si="4"/>
        <v>Jun</v>
      </c>
      <c r="J76" s="120" t="s">
        <v>3</v>
      </c>
      <c r="K76" s="120"/>
      <c r="L76" s="120" t="s">
        <v>15</v>
      </c>
      <c r="M76" s="120">
        <v>46199</v>
      </c>
      <c r="N76" s="123">
        <f>IF($M76="","",NETWORKDAYS($D76,$M76,$Y$33:$Y$47)-1)</f>
        <v>11</v>
      </c>
      <c r="O76" s="124" t="str">
        <f t="shared" si="5"/>
        <v>Yes</v>
      </c>
      <c r="P76" s="139"/>
      <c r="Q76" s="137" t="s">
        <v>42</v>
      </c>
      <c r="R76" s="136" t="s">
        <v>44</v>
      </c>
      <c r="S76" s="132"/>
      <c r="T76" s="139"/>
      <c r="U76" s="139" t="s">
        <v>122</v>
      </c>
      <c r="V76" s="132"/>
      <c r="W76" s="40"/>
      <c r="AV76" s="38" t="str">
        <v>Quarter 1</v>
      </c>
    </row>
    <row r="77" spans="1:48" ht="30" customHeight="1" x14ac:dyDescent="0.35">
      <c r="A77" s="135">
        <v>78</v>
      </c>
      <c r="B77" s="132" t="s">
        <v>49</v>
      </c>
      <c r="C77" s="132" t="s">
        <v>609</v>
      </c>
      <c r="D77" s="121">
        <v>46189</v>
      </c>
      <c r="E77" s="121">
        <f>IF($D77="","",WORKDAY($D77,1,$Y$33:$Y$47))</f>
        <v>46190</v>
      </c>
      <c r="F77" s="121">
        <f>IF($D77="","",WORKDAY($D77,10,$Y$33:$Y$47))</f>
        <v>46203</v>
      </c>
      <c r="G77" s="121">
        <f>IF($D77="","",WORKDAY($D77,20,$Y$33:$Y$47))</f>
        <v>46217</v>
      </c>
      <c r="H77" s="121">
        <f>IF($D77="","",WORKDAY($D77,40,$Y$33:$Y$47))</f>
        <v>46245</v>
      </c>
      <c r="I77" s="121" t="str">
        <f t="shared" si="4"/>
        <v>Jun</v>
      </c>
      <c r="J77" s="120" t="s">
        <v>4</v>
      </c>
      <c r="K77" s="120"/>
      <c r="L77" s="120" t="s">
        <v>11</v>
      </c>
      <c r="M77" s="120">
        <v>46198</v>
      </c>
      <c r="N77" s="123">
        <f>IF($M77="","",NETWORKDAYS($D77,$M77,$Y$33:$Y$47)-1)</f>
        <v>7</v>
      </c>
      <c r="O77" s="124" t="str">
        <f t="shared" si="5"/>
        <v>Yes</v>
      </c>
      <c r="P77" s="139"/>
      <c r="Q77" s="137" t="s">
        <v>42</v>
      </c>
      <c r="R77" s="136" t="s">
        <v>44</v>
      </c>
      <c r="S77" s="132"/>
      <c r="T77" s="139"/>
      <c r="U77" s="139"/>
      <c r="V77" s="132"/>
      <c r="W77" s="40"/>
      <c r="AV77" s="38" t="str">
        <v>Quarter 1</v>
      </c>
    </row>
    <row r="78" spans="1:48" ht="30" customHeight="1" x14ac:dyDescent="0.35">
      <c r="A78" s="135">
        <v>79</v>
      </c>
      <c r="B78" s="132" t="s">
        <v>6</v>
      </c>
      <c r="C78" s="132" t="s">
        <v>402</v>
      </c>
      <c r="D78" s="121">
        <v>46190</v>
      </c>
      <c r="E78" s="121">
        <f>IF($D78="","",WORKDAY($D78,1,$Y$33:$Y$47))</f>
        <v>46191</v>
      </c>
      <c r="F78" s="121">
        <f>IF($D78="","",WORKDAY($D78,10,$Y$33:$Y$47))</f>
        <v>46204</v>
      </c>
      <c r="G78" s="121">
        <f>IF($D78="","",WORKDAY($D78,20,$Y$33:$Y$47))</f>
        <v>46218</v>
      </c>
      <c r="H78" s="121">
        <f>IF($D78="","",WORKDAY($D78,40,$Y$33:$Y$47))</f>
        <v>46246</v>
      </c>
      <c r="I78" s="121" t="str">
        <f t="shared" si="4"/>
        <v>Jun</v>
      </c>
      <c r="J78" s="120" t="s">
        <v>4</v>
      </c>
      <c r="K78" s="120"/>
      <c r="L78" s="120" t="s">
        <v>14</v>
      </c>
      <c r="M78" s="120">
        <v>46203</v>
      </c>
      <c r="N78" s="123">
        <f>IF($M78="","",NETWORKDAYS($D78,$M78,$Y$33:$Y$47)-1)</f>
        <v>9</v>
      </c>
      <c r="O78" s="124" t="str">
        <f t="shared" si="5"/>
        <v>Yes</v>
      </c>
      <c r="P78" s="139"/>
      <c r="Q78" s="137" t="s">
        <v>42</v>
      </c>
      <c r="R78" s="136" t="s">
        <v>44</v>
      </c>
      <c r="S78" s="132"/>
      <c r="T78" s="139" t="s">
        <v>368</v>
      </c>
      <c r="U78" s="139" t="s">
        <v>674</v>
      </c>
      <c r="V78" s="132"/>
      <c r="W78" s="40"/>
      <c r="AV78" s="38" t="str">
        <v>Quarter 1</v>
      </c>
    </row>
    <row r="79" spans="1:48" ht="30" customHeight="1" x14ac:dyDescent="0.35">
      <c r="A79" s="135">
        <v>80</v>
      </c>
      <c r="B79" s="132" t="s">
        <v>49</v>
      </c>
      <c r="C79" s="132" t="s">
        <v>625</v>
      </c>
      <c r="D79" s="121">
        <v>46190</v>
      </c>
      <c r="E79" s="121">
        <f>IF($D79="","",WORKDAY($D79,1,$Y$33:$Y$47))</f>
        <v>46191</v>
      </c>
      <c r="F79" s="121">
        <f>IF($D79="","",WORKDAY($D79,10,$Y$33:$Y$47))</f>
        <v>46204</v>
      </c>
      <c r="G79" s="121">
        <f>IF($D79="","",WORKDAY($D79,20,$Y$33:$Y$47))</f>
        <v>46218</v>
      </c>
      <c r="H79" s="121">
        <f>IF($D79="","",WORKDAY($D79,40,$Y$33:$Y$47))</f>
        <v>46246</v>
      </c>
      <c r="I79" s="121" t="str">
        <f t="shared" si="4"/>
        <v>Jun</v>
      </c>
      <c r="J79" s="120" t="s">
        <v>4</v>
      </c>
      <c r="K79" s="120"/>
      <c r="L79" s="120" t="s">
        <v>14</v>
      </c>
      <c r="M79" s="120"/>
      <c r="N79" s="123" t="str">
        <f>IF($M79="","",NETWORKDAYS($D79,$M79,$Y$33:$Y$47)-1)</f>
        <v/>
      </c>
      <c r="O79" s="124" t="str">
        <f t="shared" si="5"/>
        <v/>
      </c>
      <c r="P79" s="139"/>
      <c r="Q79" s="137" t="s">
        <v>51</v>
      </c>
      <c r="R79" s="136"/>
      <c r="S79" s="132"/>
      <c r="T79" s="139"/>
      <c r="U79" s="139"/>
      <c r="V79" s="132"/>
      <c r="W79" s="40"/>
      <c r="AV79" s="38" t="str">
        <v>Quarter 1</v>
      </c>
    </row>
    <row r="80" spans="1:48" ht="30" customHeight="1" x14ac:dyDescent="0.35">
      <c r="A80" s="135">
        <v>81</v>
      </c>
      <c r="B80" s="132" t="s">
        <v>68</v>
      </c>
      <c r="C80" s="132" t="s">
        <v>626</v>
      </c>
      <c r="D80" s="121">
        <v>46191</v>
      </c>
      <c r="E80" s="121">
        <f>IF($D80="","",WORKDAY($D80,1,$Y$33:$Y$47))</f>
        <v>46192</v>
      </c>
      <c r="F80" s="121">
        <f>IF($D80="","",WORKDAY($D80,10,$Y$33:$Y$47))</f>
        <v>46205</v>
      </c>
      <c r="G80" s="121">
        <f>IF($D80="","",WORKDAY($D80,20,$Y$33:$Y$47))</f>
        <v>46219</v>
      </c>
      <c r="H80" s="121">
        <f>IF($D80="","",WORKDAY($D80,40,$Y$33:$Y$47))</f>
        <v>46247</v>
      </c>
      <c r="I80" s="121" t="str">
        <f t="shared" si="4"/>
        <v>Jun</v>
      </c>
      <c r="J80" s="120" t="s">
        <v>4</v>
      </c>
      <c r="K80" s="120"/>
      <c r="L80" s="120" t="s">
        <v>12</v>
      </c>
      <c r="M80" s="120">
        <v>46203</v>
      </c>
      <c r="N80" s="123">
        <f>IF($M80="","",NETWORKDAYS($D80,$M80,$Y$33:$Y$47)-1)</f>
        <v>8</v>
      </c>
      <c r="O80" s="124" t="str">
        <f t="shared" si="5"/>
        <v>Yes</v>
      </c>
      <c r="P80" s="139"/>
      <c r="Q80" s="137" t="s">
        <v>42</v>
      </c>
      <c r="R80" s="136" t="s">
        <v>44</v>
      </c>
      <c r="S80" s="132"/>
      <c r="T80" s="139" t="s">
        <v>370</v>
      </c>
      <c r="U80" s="139"/>
      <c r="V80" s="132"/>
      <c r="W80" s="40"/>
      <c r="AV80" s="38" t="str">
        <v>Quarter 1</v>
      </c>
    </row>
    <row r="81" spans="1:48" ht="30" customHeight="1" x14ac:dyDescent="0.35">
      <c r="A81" s="135">
        <v>82</v>
      </c>
      <c r="B81" s="132" t="s">
        <v>647</v>
      </c>
      <c r="C81" s="132" t="s">
        <v>632</v>
      </c>
      <c r="D81" s="121">
        <v>46191</v>
      </c>
      <c r="E81" s="121">
        <f>IF($D81="","",WORKDAY($D81,1,$Y$33:$Y$47))</f>
        <v>46192</v>
      </c>
      <c r="F81" s="121">
        <f>IF($D81="","",WORKDAY($D81,10,$Y$33:$Y$47))</f>
        <v>46205</v>
      </c>
      <c r="G81" s="121">
        <f>IF($D81="","",WORKDAY($D81,20,$Y$33:$Y$47))</f>
        <v>46219</v>
      </c>
      <c r="H81" s="121">
        <f>IF($D81="","",WORKDAY($D81,40,$Y$33:$Y$47))</f>
        <v>46247</v>
      </c>
      <c r="I81" s="121" t="str">
        <f t="shared" si="4"/>
        <v>Jun</v>
      </c>
      <c r="J81" s="120" t="s">
        <v>4</v>
      </c>
      <c r="K81" s="120"/>
      <c r="L81" s="120" t="s">
        <v>14</v>
      </c>
      <c r="M81" s="120">
        <v>46206</v>
      </c>
      <c r="N81" s="123">
        <f>IF($M81="","",NETWORKDAYS($D81,$M81,$Y$33:$Y$47)-1)</f>
        <v>11</v>
      </c>
      <c r="O81" s="124" t="str">
        <f t="shared" si="5"/>
        <v>Yes</v>
      </c>
      <c r="P81" s="139"/>
      <c r="Q81" s="137" t="s">
        <v>42</v>
      </c>
      <c r="R81" s="136" t="s">
        <v>44</v>
      </c>
      <c r="S81" s="132"/>
      <c r="T81" s="139" t="s">
        <v>368</v>
      </c>
      <c r="U81" s="139"/>
      <c r="V81" s="132"/>
      <c r="W81" s="40"/>
      <c r="AV81" s="38" t="str">
        <v>Quarter 1</v>
      </c>
    </row>
    <row r="82" spans="1:48" ht="30" customHeight="1" x14ac:dyDescent="0.35">
      <c r="A82" s="135">
        <v>83</v>
      </c>
      <c r="B82" s="132" t="s">
        <v>628</v>
      </c>
      <c r="C82" s="132" t="s">
        <v>629</v>
      </c>
      <c r="D82" s="121">
        <v>46191</v>
      </c>
      <c r="E82" s="121">
        <v>46192</v>
      </c>
      <c r="F82" s="121">
        <v>46205</v>
      </c>
      <c r="G82" s="121">
        <v>46219</v>
      </c>
      <c r="H82" s="121">
        <v>46247</v>
      </c>
      <c r="I82" s="121" t="s">
        <v>592</v>
      </c>
      <c r="J82" s="120" t="s">
        <v>4</v>
      </c>
      <c r="K82" s="120"/>
      <c r="L82" s="120" t="s">
        <v>12</v>
      </c>
      <c r="M82" s="120">
        <v>46220</v>
      </c>
      <c r="N82" s="123">
        <f>IF($M82="","",NETWORKDAYS($D82,$M82,$Y$33:$Y$47)-1)</f>
        <v>21</v>
      </c>
      <c r="O82" s="124" t="str">
        <f t="shared" si="5"/>
        <v>No</v>
      </c>
      <c r="P82" s="139"/>
      <c r="Q82" s="137" t="s">
        <v>42</v>
      </c>
      <c r="R82" s="136" t="s">
        <v>44</v>
      </c>
      <c r="S82" s="132"/>
      <c r="T82" s="139" t="s">
        <v>370</v>
      </c>
      <c r="U82" s="139" t="s">
        <v>122</v>
      </c>
      <c r="V82" s="132"/>
      <c r="W82" s="40"/>
      <c r="AV82" s="38" t="str">
        <v>Quarter 1</v>
      </c>
    </row>
    <row r="83" spans="1:48" ht="30" customHeight="1" x14ac:dyDescent="0.35">
      <c r="A83" s="135">
        <v>84</v>
      </c>
      <c r="B83" s="132" t="s">
        <v>262</v>
      </c>
      <c r="C83" s="132" t="s">
        <v>631</v>
      </c>
      <c r="D83" s="121">
        <v>46192</v>
      </c>
      <c r="E83" s="121">
        <f>IF($D83="","",WORKDAY($D83,1,$Y$33:$Y$47))</f>
        <v>46195</v>
      </c>
      <c r="F83" s="121">
        <f>IF($D83="","",WORKDAY($D83,10,$Y$33:$Y$47))</f>
        <v>46206</v>
      </c>
      <c r="G83" s="121">
        <f>IF($D83="","",WORKDAY($D83,20,$Y$33:$Y$47))</f>
        <v>46220</v>
      </c>
      <c r="H83" s="121">
        <f>IF($D83="","",WORKDAY($D83,40,$Y$33:$Y$47))</f>
        <v>46248</v>
      </c>
      <c r="I83" s="121" t="str">
        <f t="shared" si="4"/>
        <v>Jun</v>
      </c>
      <c r="J83" s="120" t="s">
        <v>4</v>
      </c>
      <c r="K83" s="120"/>
      <c r="L83" s="120" t="s">
        <v>12</v>
      </c>
      <c r="M83" s="120">
        <v>46216</v>
      </c>
      <c r="N83" s="123">
        <f>IF($M83="","",NETWORKDAYS($D83,$M83,$Y$33:$Y$47)-1)</f>
        <v>16</v>
      </c>
      <c r="O83" s="124" t="str">
        <f t="shared" si="5"/>
        <v>Yes</v>
      </c>
      <c r="P83" s="139"/>
      <c r="Q83" s="137" t="s">
        <v>42</v>
      </c>
      <c r="R83" s="136" t="s">
        <v>44</v>
      </c>
      <c r="S83" s="132"/>
      <c r="T83" s="139" t="s">
        <v>368</v>
      </c>
      <c r="U83" s="139"/>
      <c r="V83" s="132"/>
      <c r="W83" s="40"/>
      <c r="AV83" s="38" t="str">
        <v>Quarter 1</v>
      </c>
    </row>
    <row r="84" spans="1:48" ht="30" customHeight="1" x14ac:dyDescent="0.35">
      <c r="A84" s="135">
        <v>85</v>
      </c>
      <c r="B84" s="132" t="s">
        <v>6</v>
      </c>
      <c r="C84" s="132" t="s">
        <v>635</v>
      </c>
      <c r="D84" s="121">
        <v>46194</v>
      </c>
      <c r="E84" s="121">
        <f>IF($D84="","",WORKDAY($D84,1,$Y$33:$Y$47))</f>
        <v>46195</v>
      </c>
      <c r="F84" s="121">
        <f>IF($D84="","",WORKDAY($D84,10,$Y$33:$Y$47))</f>
        <v>46206</v>
      </c>
      <c r="G84" s="121">
        <f>IF($D84="","",WORKDAY($D84,20,$Y$33:$Y$47))</f>
        <v>46220</v>
      </c>
      <c r="H84" s="121">
        <f>IF($D84="","",WORKDAY($D84,40,$Y$33:$Y$47))</f>
        <v>46248</v>
      </c>
      <c r="I84" s="121" t="str">
        <f t="shared" si="4"/>
        <v>Jun</v>
      </c>
      <c r="J84" s="120" t="s">
        <v>4</v>
      </c>
      <c r="K84" s="120"/>
      <c r="L84" s="120" t="s">
        <v>14</v>
      </c>
      <c r="M84" s="120">
        <v>46203</v>
      </c>
      <c r="N84" s="123">
        <f>IF($M84="","",NETWORKDAYS($D84,$M84,$Y$33:$Y$47)-1)</f>
        <v>6</v>
      </c>
      <c r="O84" s="124" t="str">
        <f t="shared" si="5"/>
        <v>Yes</v>
      </c>
      <c r="P84" s="139"/>
      <c r="Q84" s="137" t="s">
        <v>42</v>
      </c>
      <c r="R84" s="136" t="s">
        <v>44</v>
      </c>
      <c r="S84" s="132"/>
      <c r="T84" s="139"/>
      <c r="U84" s="139" t="s">
        <v>122</v>
      </c>
      <c r="V84" s="132"/>
      <c r="W84" s="40"/>
      <c r="AV84" s="38" t="str">
        <v>Quarter 1</v>
      </c>
    </row>
    <row r="85" spans="1:48" ht="30" customHeight="1" x14ac:dyDescent="0.35">
      <c r="A85" s="135">
        <v>86</v>
      </c>
      <c r="B85" s="132" t="s">
        <v>6</v>
      </c>
      <c r="C85" s="132" t="s">
        <v>639</v>
      </c>
      <c r="D85" s="121">
        <v>46195</v>
      </c>
      <c r="E85" s="121">
        <f>IF($D85="","",WORKDAY($D85,1,$Y$33:$Y$47))</f>
        <v>46196</v>
      </c>
      <c r="F85" s="121">
        <f>IF($D85="","",WORKDAY($D85,10,$Y$33:$Y$47))</f>
        <v>46209</v>
      </c>
      <c r="G85" s="121">
        <f>IF($D85="","",WORKDAY($D85,20,$Y$33:$Y$47))</f>
        <v>46223</v>
      </c>
      <c r="H85" s="121">
        <f>IF($D85="","",WORKDAY($D85,40,$Y$33:$Y$47))</f>
        <v>46251</v>
      </c>
      <c r="I85" s="121" t="str">
        <f t="shared" si="4"/>
        <v>Jun</v>
      </c>
      <c r="J85" s="120" t="s">
        <v>4</v>
      </c>
      <c r="K85" s="120"/>
      <c r="L85" s="120" t="s">
        <v>12</v>
      </c>
      <c r="M85" s="120">
        <v>46216</v>
      </c>
      <c r="N85" s="123">
        <f>IF($M85="","",NETWORKDAYS($D85,$M85,$Y$33:$Y$47)-1)</f>
        <v>15</v>
      </c>
      <c r="O85" s="124" t="str">
        <f t="shared" si="5"/>
        <v>Yes</v>
      </c>
      <c r="P85" s="139"/>
      <c r="Q85" s="137" t="s">
        <v>42</v>
      </c>
      <c r="R85" s="136" t="s">
        <v>44</v>
      </c>
      <c r="S85" s="132"/>
      <c r="T85" s="139" t="s">
        <v>368</v>
      </c>
      <c r="U85" s="139"/>
      <c r="V85" s="132"/>
      <c r="W85" s="40"/>
      <c r="AV85" s="38" t="str">
        <v>Quarter 1</v>
      </c>
    </row>
    <row r="86" spans="1:48" ht="30" customHeight="1" x14ac:dyDescent="0.35">
      <c r="A86" s="135">
        <v>87</v>
      </c>
      <c r="B86" s="132" t="s">
        <v>6</v>
      </c>
      <c r="C86" s="132" t="s">
        <v>649</v>
      </c>
      <c r="D86" s="121">
        <v>46196</v>
      </c>
      <c r="E86" s="121">
        <f>IF($D86="","",WORKDAY($D86,1,$Y$33:$Y$47))</f>
        <v>46197</v>
      </c>
      <c r="F86" s="121">
        <f>IF($D86="","",WORKDAY($D86,10,$Y$33:$Y$47))</f>
        <v>46210</v>
      </c>
      <c r="G86" s="121">
        <f>IF($D86="","",WORKDAY($D86,20,$Y$33:$Y$47))</f>
        <v>46224</v>
      </c>
      <c r="H86" s="121">
        <f>IF($D86="","",WORKDAY($D86,40,$Y$33:$Y$47))</f>
        <v>46252</v>
      </c>
      <c r="I86" s="121" t="str">
        <f t="shared" si="4"/>
        <v>Jun</v>
      </c>
      <c r="J86" s="120" t="s">
        <v>4</v>
      </c>
      <c r="K86" s="120"/>
      <c r="L86" s="120" t="s">
        <v>14</v>
      </c>
      <c r="M86" s="120">
        <v>46196</v>
      </c>
      <c r="N86" s="123">
        <f>IF($M86="","",NETWORKDAYS($D86,$M86,$Y$33:$Y$47)-1)</f>
        <v>0</v>
      </c>
      <c r="O86" s="124" t="str">
        <f t="shared" si="5"/>
        <v>Yes</v>
      </c>
      <c r="P86" s="139"/>
      <c r="Q86" s="137" t="s">
        <v>42</v>
      </c>
      <c r="R86" s="136" t="s">
        <v>44</v>
      </c>
      <c r="S86" s="132"/>
      <c r="T86" s="139"/>
      <c r="U86" s="139" t="s">
        <v>122</v>
      </c>
      <c r="V86" s="132"/>
      <c r="W86" s="40"/>
      <c r="AV86" s="38" t="str">
        <v>Quarter 1</v>
      </c>
    </row>
    <row r="87" spans="1:48" ht="30" customHeight="1" x14ac:dyDescent="0.35">
      <c r="A87" s="135">
        <v>88</v>
      </c>
      <c r="B87" s="132" t="s">
        <v>650</v>
      </c>
      <c r="C87" s="132" t="s">
        <v>651</v>
      </c>
      <c r="D87" s="121">
        <v>46196</v>
      </c>
      <c r="E87" s="121">
        <f>IF($D87="","",WORKDAY($D87,1,$Y$33:$Y$47))</f>
        <v>46197</v>
      </c>
      <c r="F87" s="121">
        <f>IF($D87="","",WORKDAY($D87,10,$Y$33:$Y$47))</f>
        <v>46210</v>
      </c>
      <c r="G87" s="121">
        <f>IF($D87="","",WORKDAY($D87,20,$Y$33:$Y$47))</f>
        <v>46224</v>
      </c>
      <c r="H87" s="121">
        <f>IF($D87="","",WORKDAY($D87,40,$Y$33:$Y$47))</f>
        <v>46252</v>
      </c>
      <c r="I87" s="121" t="str">
        <f t="shared" si="4"/>
        <v>Jun</v>
      </c>
      <c r="J87" s="120" t="s">
        <v>4</v>
      </c>
      <c r="K87" s="120"/>
      <c r="L87" s="120" t="s">
        <v>14</v>
      </c>
      <c r="M87" s="120">
        <v>46225</v>
      </c>
      <c r="N87" s="123">
        <f>IF($M87="","",NETWORKDAYS($D87,$M87,$Y$33:$Y$47)-1)</f>
        <v>21</v>
      </c>
      <c r="O87" s="124" t="str">
        <f t="shared" si="5"/>
        <v>No</v>
      </c>
      <c r="P87" s="139"/>
      <c r="Q87" s="137" t="s">
        <v>42</v>
      </c>
      <c r="R87" s="136" t="s">
        <v>44</v>
      </c>
      <c r="S87" s="132"/>
      <c r="T87" s="139"/>
      <c r="U87" s="139"/>
      <c r="V87" s="132"/>
      <c r="W87" s="40"/>
      <c r="AV87" s="38" t="str">
        <v>Quarter 1</v>
      </c>
    </row>
    <row r="88" spans="1:48" ht="30" customHeight="1" x14ac:dyDescent="0.35">
      <c r="A88" s="135">
        <v>89</v>
      </c>
      <c r="B88" s="132" t="s">
        <v>653</v>
      </c>
      <c r="C88" s="132" t="s">
        <v>388</v>
      </c>
      <c r="D88" s="121">
        <v>46197</v>
      </c>
      <c r="E88" s="121">
        <f>IF($D88="","",WORKDAY($D88,1,$Y$33:$Y$47))</f>
        <v>46198</v>
      </c>
      <c r="F88" s="121">
        <f>IF($D88="","",WORKDAY($D88,10,$Y$33:$Y$47))</f>
        <v>46211</v>
      </c>
      <c r="G88" s="121">
        <f>IF($D88="","",WORKDAY($D88,20,$Y$33:$Y$47))</f>
        <v>46225</v>
      </c>
      <c r="H88" s="121">
        <f>IF($D88="","",WORKDAY($D88,40,$Y$33:$Y$47))</f>
        <v>46253</v>
      </c>
      <c r="I88" s="121" t="str">
        <f t="shared" si="4"/>
        <v>Jun</v>
      </c>
      <c r="J88" s="120" t="s">
        <v>3</v>
      </c>
      <c r="K88" s="120"/>
      <c r="L88" s="120" t="s">
        <v>15</v>
      </c>
      <c r="M88" s="120">
        <v>46224</v>
      </c>
      <c r="N88" s="123">
        <f>IF($M88="","",NETWORKDAYS($D88,$M88,$Y$33:$Y$47)-1)</f>
        <v>19</v>
      </c>
      <c r="O88" s="124" t="str">
        <f t="shared" si="5"/>
        <v>Yes</v>
      </c>
      <c r="P88" s="139"/>
      <c r="Q88" s="137" t="s">
        <v>42</v>
      </c>
      <c r="R88" s="136" t="s">
        <v>44</v>
      </c>
      <c r="S88" s="132"/>
      <c r="T88" s="139"/>
      <c r="U88" s="139" t="s">
        <v>122</v>
      </c>
      <c r="V88" s="132"/>
      <c r="W88" s="40"/>
      <c r="AV88" s="38" t="str">
        <v>Quarter 1</v>
      </c>
    </row>
    <row r="89" spans="1:48" ht="30" customHeight="1" x14ac:dyDescent="0.35">
      <c r="A89" s="135">
        <v>90</v>
      </c>
      <c r="B89" s="132" t="s">
        <v>6</v>
      </c>
      <c r="C89" s="132" t="s">
        <v>657</v>
      </c>
      <c r="D89" s="121">
        <v>46197</v>
      </c>
      <c r="E89" s="121">
        <f>IF($D89="","",WORKDAY($D89,1,$Y$33:$Y$47))</f>
        <v>46198</v>
      </c>
      <c r="F89" s="121">
        <f>IF($D89="","",WORKDAY($D89,10,$Y$33:$Y$47))</f>
        <v>46211</v>
      </c>
      <c r="G89" s="121">
        <f>IF($D89="","",WORKDAY($D89,20,$Y$33:$Y$47))</f>
        <v>46225</v>
      </c>
      <c r="H89" s="121">
        <f>IF($D89="","",WORKDAY($D89,40,$Y$33:$Y$47))</f>
        <v>46253</v>
      </c>
      <c r="I89" s="121" t="str">
        <f t="shared" si="4"/>
        <v>Jun</v>
      </c>
      <c r="J89" s="120" t="s">
        <v>4</v>
      </c>
      <c r="K89" s="120"/>
      <c r="L89" s="120" t="s">
        <v>11</v>
      </c>
      <c r="M89" s="120">
        <v>46212</v>
      </c>
      <c r="N89" s="123">
        <f>IF($M89="","",NETWORKDAYS($D89,$M89,$Y$33:$Y$47)-1)</f>
        <v>11</v>
      </c>
      <c r="O89" s="124" t="str">
        <f t="shared" si="5"/>
        <v>Yes</v>
      </c>
      <c r="P89" s="139"/>
      <c r="Q89" s="137" t="s">
        <v>42</v>
      </c>
      <c r="R89" s="136" t="s">
        <v>52</v>
      </c>
      <c r="S89" s="132"/>
      <c r="T89" s="139" t="s">
        <v>370</v>
      </c>
      <c r="U89" s="139"/>
      <c r="V89" s="132"/>
      <c r="W89" s="40"/>
      <c r="AV89" s="38" t="str">
        <v>Quarter 1</v>
      </c>
    </row>
    <row r="90" spans="1:48" ht="30" customHeight="1" x14ac:dyDescent="0.35">
      <c r="A90" s="135">
        <v>91</v>
      </c>
      <c r="B90" s="132" t="s">
        <v>6</v>
      </c>
      <c r="C90" s="132" t="s">
        <v>639</v>
      </c>
      <c r="D90" s="121">
        <v>46202</v>
      </c>
      <c r="E90" s="121">
        <f>IF($D90="","",WORKDAY($D90,1,$Y$33:$Y$47))</f>
        <v>46203</v>
      </c>
      <c r="F90" s="121">
        <f>IF($D90="","",WORKDAY($D90,10,$Y$33:$Y$47))</f>
        <v>46216</v>
      </c>
      <c r="G90" s="121">
        <f>IF($D90="","",WORKDAY($D90,20,$Y$33:$Y$47))</f>
        <v>46230</v>
      </c>
      <c r="H90" s="121">
        <f>IF($D90="","",WORKDAY($D90,40,$Y$33:$Y$47))</f>
        <v>46258</v>
      </c>
      <c r="I90" s="121" t="str">
        <f t="shared" si="4"/>
        <v>Jun</v>
      </c>
      <c r="J90" s="120" t="s">
        <v>4</v>
      </c>
      <c r="K90" s="120"/>
      <c r="L90" s="120" t="s">
        <v>12</v>
      </c>
      <c r="M90" s="120">
        <v>46216</v>
      </c>
      <c r="N90" s="123">
        <f>IF($M90="","",NETWORKDAYS($D90,$M90,$Y$33:$Y$47)-1)</f>
        <v>10</v>
      </c>
      <c r="O90" s="124" t="str">
        <f t="shared" si="5"/>
        <v>Yes</v>
      </c>
      <c r="P90" s="139"/>
      <c r="Q90" s="137" t="s">
        <v>42</v>
      </c>
      <c r="R90" s="136" t="s">
        <v>44</v>
      </c>
      <c r="S90" s="132"/>
      <c r="T90" s="139"/>
      <c r="U90" s="139" t="s">
        <v>122</v>
      </c>
      <c r="V90" s="132"/>
      <c r="W90" s="40"/>
      <c r="AV90" s="38" t="str">
        <v>Quarter 1</v>
      </c>
    </row>
    <row r="91" spans="1:48" ht="30" customHeight="1" x14ac:dyDescent="0.35">
      <c r="A91" s="135">
        <v>92</v>
      </c>
      <c r="B91" s="132" t="s">
        <v>676</v>
      </c>
      <c r="C91" s="132" t="s">
        <v>677</v>
      </c>
      <c r="D91" s="121">
        <v>46203</v>
      </c>
      <c r="E91" s="121">
        <f>IF($D91="","",WORKDAY($D91,1,$Y$33:$Y$47))</f>
        <v>46204</v>
      </c>
      <c r="F91" s="121">
        <f>IF($D91="","",WORKDAY($D91,10,$Y$33:$Y$47))</f>
        <v>46217</v>
      </c>
      <c r="G91" s="121">
        <f>IF($D91="","",WORKDAY($D91,20,$Y$33:$Y$47))</f>
        <v>46231</v>
      </c>
      <c r="H91" s="121">
        <f>IF($D91="","",WORKDAY($D91,40,$Y$33:$Y$47))</f>
        <v>46259</v>
      </c>
      <c r="I91" s="121" t="str">
        <f t="shared" si="4"/>
        <v>Jun</v>
      </c>
      <c r="J91" s="120" t="s">
        <v>4</v>
      </c>
      <c r="K91" s="120"/>
      <c r="L91" s="120" t="s">
        <v>14</v>
      </c>
      <c r="M91" s="120">
        <v>46223</v>
      </c>
      <c r="N91" s="123">
        <f>IF($M91="","",NETWORKDAYS($D91,$M91,$Y$33:$Y$47)-1)</f>
        <v>14</v>
      </c>
      <c r="O91" s="124" t="str">
        <f t="shared" si="5"/>
        <v>Yes</v>
      </c>
      <c r="P91" s="139"/>
      <c r="Q91" s="137" t="s">
        <v>42</v>
      </c>
      <c r="R91" s="136" t="s">
        <v>44</v>
      </c>
      <c r="S91" s="132"/>
      <c r="T91" s="139"/>
      <c r="U91" s="139" t="s">
        <v>122</v>
      </c>
      <c r="V91" s="132"/>
      <c r="W91" s="40"/>
      <c r="AV91" s="38" t="str">
        <v>Quarter 1</v>
      </c>
    </row>
    <row r="92" spans="1:48" ht="30" customHeight="1" x14ac:dyDescent="0.35">
      <c r="A92" s="135">
        <v>93</v>
      </c>
      <c r="B92" s="132" t="s">
        <v>6</v>
      </c>
      <c r="C92" s="132" t="s">
        <v>678</v>
      </c>
      <c r="D92" s="121">
        <v>46203</v>
      </c>
      <c r="E92" s="121">
        <f>IF($D92="","",WORKDAY($D92,1,$Y$33:$Y$47))</f>
        <v>46204</v>
      </c>
      <c r="F92" s="121">
        <f>IF($D92="","",WORKDAY($D92,10,$Y$33:$Y$47))</f>
        <v>46217</v>
      </c>
      <c r="G92" s="121">
        <f>IF($D92="","",WORKDAY($D92,20,$Y$33:$Y$47))</f>
        <v>46231</v>
      </c>
      <c r="H92" s="121">
        <f>IF($D92="","",WORKDAY($D92,40,$Y$33:$Y$47))</f>
        <v>46259</v>
      </c>
      <c r="I92" s="121" t="str">
        <f t="shared" si="4"/>
        <v>Jun</v>
      </c>
      <c r="J92" s="120" t="s">
        <v>3</v>
      </c>
      <c r="K92" s="120"/>
      <c r="L92" s="120" t="s">
        <v>16</v>
      </c>
      <c r="M92" s="120">
        <v>46204</v>
      </c>
      <c r="N92" s="123">
        <f>IF($M92="","",NETWORKDAYS($D92,$M92,$Y$33:$Y$47)-1)</f>
        <v>1</v>
      </c>
      <c r="O92" s="124" t="str">
        <f t="shared" si="5"/>
        <v>Yes</v>
      </c>
      <c r="P92" s="139"/>
      <c r="Q92" s="137" t="s">
        <v>42</v>
      </c>
      <c r="R92" s="136" t="s">
        <v>44</v>
      </c>
      <c r="S92" s="132"/>
      <c r="T92" s="139"/>
      <c r="U92" s="139" t="s">
        <v>122</v>
      </c>
      <c r="V92" s="132"/>
      <c r="W92" s="40"/>
      <c r="AV92" s="38" t="str">
        <v>Quarter 1</v>
      </c>
    </row>
    <row r="93" spans="1:48" ht="30" customHeight="1" x14ac:dyDescent="0.35">
      <c r="A93" s="135">
        <v>94</v>
      </c>
      <c r="B93" s="132" t="s">
        <v>680</v>
      </c>
      <c r="C93" s="132" t="s">
        <v>681</v>
      </c>
      <c r="D93" s="121">
        <v>46203</v>
      </c>
      <c r="E93" s="121">
        <f>IF($D93="","",WORKDAY($D93,1,$Y$33:$Y$47))</f>
        <v>46204</v>
      </c>
      <c r="F93" s="121">
        <f>IF($D93="","",WORKDAY($D93,10,$Y$33:$Y$47))</f>
        <v>46217</v>
      </c>
      <c r="G93" s="121">
        <f>IF($D93="","",WORKDAY($D93,20,$Y$33:$Y$47))</f>
        <v>46231</v>
      </c>
      <c r="H93" s="121">
        <f>IF($D93="","",WORKDAY($D93,40,$Y$33:$Y$47))</f>
        <v>46259</v>
      </c>
      <c r="I93" s="121" t="str">
        <f t="shared" si="4"/>
        <v>Jun</v>
      </c>
      <c r="J93" s="120" t="s">
        <v>4</v>
      </c>
      <c r="K93" s="120"/>
      <c r="L93" s="120" t="s">
        <v>14</v>
      </c>
      <c r="M93" s="120">
        <v>46209</v>
      </c>
      <c r="N93" s="123">
        <f>IF($M93="","",NETWORKDAYS($D93,$M93,$Y$33:$Y$47)-1)</f>
        <v>4</v>
      </c>
      <c r="O93" s="124" t="str">
        <f t="shared" si="5"/>
        <v>Yes</v>
      </c>
      <c r="P93" s="139"/>
      <c r="Q93" s="137" t="s">
        <v>42</v>
      </c>
      <c r="R93" s="136" t="s">
        <v>44</v>
      </c>
      <c r="S93" s="132"/>
      <c r="T93" s="139"/>
      <c r="U93" s="139" t="s">
        <v>122</v>
      </c>
      <c r="V93" s="132"/>
      <c r="W93" s="40"/>
      <c r="AV93" s="38" t="str">
        <v>Quarter 1</v>
      </c>
    </row>
    <row r="94" spans="1:48" ht="30" customHeight="1" x14ac:dyDescent="0.35">
      <c r="A94" s="135">
        <v>95</v>
      </c>
      <c r="B94" s="132" t="s">
        <v>6</v>
      </c>
      <c r="C94" s="132" t="s">
        <v>686</v>
      </c>
      <c r="D94" s="121">
        <v>46203</v>
      </c>
      <c r="E94" s="121">
        <f>IF($D94="","",WORKDAY($D94,1,$Y$33:$Y$47))</f>
        <v>46204</v>
      </c>
      <c r="F94" s="121">
        <f>IF($D94="","",WORKDAY($D94,10,$Y$33:$Y$47))</f>
        <v>46217</v>
      </c>
      <c r="G94" s="121">
        <f>IF($D94="","",WORKDAY($D94,20,$Y$33:$Y$47))</f>
        <v>46231</v>
      </c>
      <c r="H94" s="121">
        <f>IF($D94="","",WORKDAY($D94,40,$Y$33:$Y$47))</f>
        <v>46259</v>
      </c>
      <c r="I94" s="121" t="str">
        <f t="shared" si="4"/>
        <v>Jun</v>
      </c>
      <c r="J94" s="120" t="s">
        <v>4</v>
      </c>
      <c r="K94" s="120"/>
      <c r="L94" s="120" t="s">
        <v>12</v>
      </c>
      <c r="M94" s="120">
        <v>46219</v>
      </c>
      <c r="N94" s="123">
        <f>IF($M94="","",NETWORKDAYS($D94,$M94,$Y$33:$Y$47)-1)</f>
        <v>12</v>
      </c>
      <c r="O94" s="124" t="str">
        <f t="shared" si="5"/>
        <v>Yes</v>
      </c>
      <c r="P94" s="139"/>
      <c r="Q94" s="137" t="s">
        <v>51</v>
      </c>
      <c r="R94" s="136" t="s">
        <v>70</v>
      </c>
      <c r="S94" s="132"/>
      <c r="T94" s="139"/>
      <c r="U94" s="139"/>
      <c r="V94" s="132"/>
      <c r="W94" s="40"/>
      <c r="AV94" s="38" t="str">
        <v>Quarter 1</v>
      </c>
    </row>
    <row r="95" spans="1:48" ht="30" customHeight="1" x14ac:dyDescent="0.35">
      <c r="A95" s="135">
        <v>99</v>
      </c>
      <c r="B95" s="119" t="s">
        <v>6</v>
      </c>
      <c r="C95" s="119" t="s">
        <v>689</v>
      </c>
      <c r="D95" s="121">
        <v>46202</v>
      </c>
      <c r="E95" s="121">
        <f>IF($D95="","",WORKDAY($D95,1,$Y$33:$Y$47))</f>
        <v>46203</v>
      </c>
      <c r="F95" s="121">
        <f>IF($D95="","",WORKDAY($D95,10,$Y$33:$Y$47))</f>
        <v>46216</v>
      </c>
      <c r="G95" s="121">
        <f>IF($D95="","",WORKDAY($D95,20,$Y$33:$Y$47))</f>
        <v>46230</v>
      </c>
      <c r="H95" s="121">
        <f>IF($D95="","",WORKDAY($D95,40,$Y$33:$Y$47))</f>
        <v>46258</v>
      </c>
      <c r="I95" s="121" t="str">
        <f t="shared" si="4"/>
        <v>Jun</v>
      </c>
      <c r="J95" s="120" t="s">
        <v>3</v>
      </c>
      <c r="K95" s="120"/>
      <c r="L95" s="120" t="s">
        <v>16</v>
      </c>
      <c r="M95" s="120">
        <v>46205</v>
      </c>
      <c r="N95" s="123">
        <f>IF($M95="","",NETWORKDAYS($D95,$M95,$Y$33:$Y$47)-1)</f>
        <v>3</v>
      </c>
      <c r="O95" s="124" t="str">
        <f t="shared" si="5"/>
        <v>Yes</v>
      </c>
      <c r="P95" s="139"/>
      <c r="Q95" s="137" t="s">
        <v>42</v>
      </c>
      <c r="R95" s="136" t="s">
        <v>44</v>
      </c>
      <c r="S95" s="132"/>
      <c r="T95" s="139"/>
      <c r="U95" s="139"/>
      <c r="V95" s="132"/>
      <c r="W95" s="40"/>
      <c r="AV95" s="38" t="str">
        <v>Quarter 1</v>
      </c>
    </row>
    <row r="96" spans="1:48" ht="30" customHeight="1" x14ac:dyDescent="0.35">
      <c r="A96" s="135"/>
      <c r="B96" s="132"/>
      <c r="C96" s="132"/>
      <c r="D96" s="121"/>
      <c r="E96" s="121"/>
      <c r="F96" s="121"/>
      <c r="G96" s="121"/>
      <c r="H96" s="121"/>
      <c r="I96" s="121"/>
      <c r="J96" s="120"/>
      <c r="K96" s="120"/>
      <c r="L96" s="120"/>
      <c r="M96" s="120"/>
      <c r="N96" s="123"/>
      <c r="O96" s="124"/>
      <c r="P96" s="139"/>
      <c r="Q96" s="137"/>
      <c r="R96" s="136"/>
      <c r="S96" s="132"/>
      <c r="T96" s="139"/>
      <c r="U96" s="139"/>
      <c r="V96" s="132"/>
      <c r="W96" s="40"/>
      <c r="AV96" s="38" t="e">
        <v>#N/A</v>
      </c>
    </row>
    <row r="97" spans="1:48" ht="30" customHeight="1" x14ac:dyDescent="0.35">
      <c r="A97" s="135"/>
      <c r="B97" s="132"/>
      <c r="C97" s="132"/>
      <c r="D97" s="121"/>
      <c r="E97" s="121"/>
      <c r="F97" s="121"/>
      <c r="G97" s="121"/>
      <c r="H97" s="121"/>
      <c r="I97" s="121"/>
      <c r="J97" s="120"/>
      <c r="K97" s="120"/>
      <c r="L97" s="120"/>
      <c r="M97" s="120"/>
      <c r="N97" s="123"/>
      <c r="O97" s="124"/>
      <c r="P97" s="139"/>
      <c r="Q97" s="137"/>
      <c r="R97" s="136"/>
      <c r="S97" s="132"/>
      <c r="T97" s="139"/>
      <c r="U97" s="139"/>
      <c r="V97" s="132"/>
      <c r="W97" s="40"/>
      <c r="AV97" s="38" t="e">
        <v>#N/A</v>
      </c>
    </row>
    <row r="98" spans="1:48" ht="30" customHeight="1" x14ac:dyDescent="0.35">
      <c r="A98" s="135"/>
      <c r="B98" s="132"/>
      <c r="C98" s="132"/>
      <c r="D98" s="121"/>
      <c r="E98" s="121"/>
      <c r="F98" s="121"/>
      <c r="G98" s="121"/>
      <c r="H98" s="121"/>
      <c r="I98" s="121"/>
      <c r="J98" s="120"/>
      <c r="K98" s="120"/>
      <c r="L98" s="120"/>
      <c r="M98" s="120"/>
      <c r="N98" s="123"/>
      <c r="O98" s="124"/>
      <c r="P98" s="139"/>
      <c r="Q98" s="137"/>
      <c r="R98" s="136"/>
      <c r="S98" s="132"/>
      <c r="T98" s="139"/>
      <c r="U98" s="139"/>
      <c r="V98" s="132"/>
      <c r="W98" s="40"/>
      <c r="AV98" s="38" t="e">
        <v>#N/A</v>
      </c>
    </row>
    <row r="99" spans="1:48" ht="30" customHeight="1" x14ac:dyDescent="0.35">
      <c r="A99" s="135"/>
      <c r="B99" s="132"/>
      <c r="C99" s="132"/>
      <c r="D99" s="121"/>
      <c r="E99" s="121"/>
      <c r="F99" s="121"/>
      <c r="G99" s="121"/>
      <c r="H99" s="121"/>
      <c r="I99" s="121"/>
      <c r="J99" s="120"/>
      <c r="K99" s="120"/>
      <c r="L99" s="120"/>
      <c r="M99" s="120"/>
      <c r="N99" s="123"/>
      <c r="O99" s="124"/>
      <c r="P99" s="139"/>
      <c r="Q99" s="137"/>
      <c r="R99" s="136"/>
      <c r="S99" s="132"/>
      <c r="T99" s="139"/>
      <c r="U99" s="139"/>
      <c r="V99" s="132"/>
      <c r="W99" s="40"/>
      <c r="AV99" s="38" t="e">
        <v>#N/A</v>
      </c>
    </row>
    <row r="100" spans="1:48" ht="30" customHeight="1" x14ac:dyDescent="0.35">
      <c r="A100" s="135"/>
      <c r="B100" s="132"/>
      <c r="C100" s="132"/>
      <c r="D100" s="121"/>
      <c r="E100" s="121"/>
      <c r="F100" s="121"/>
      <c r="G100" s="121"/>
      <c r="H100" s="121"/>
      <c r="I100" s="121"/>
      <c r="J100" s="120"/>
      <c r="K100" s="120"/>
      <c r="L100" s="120"/>
      <c r="M100" s="120"/>
      <c r="N100" s="123"/>
      <c r="O100" s="124"/>
      <c r="P100" s="139"/>
      <c r="Q100" s="137"/>
      <c r="R100" s="136"/>
      <c r="S100" s="132"/>
      <c r="T100" s="139"/>
      <c r="U100" s="139"/>
      <c r="V100" s="132"/>
      <c r="W100" s="40"/>
      <c r="AV100" s="38" t="e">
        <v>#N/A</v>
      </c>
    </row>
    <row r="101" spans="1:48" ht="30" customHeight="1" x14ac:dyDescent="0.35">
      <c r="A101" s="135"/>
      <c r="B101" s="132"/>
      <c r="C101" s="132"/>
      <c r="D101" s="121"/>
      <c r="E101" s="121"/>
      <c r="F101" s="121"/>
      <c r="G101" s="121"/>
      <c r="H101" s="121"/>
      <c r="I101" s="121"/>
      <c r="J101" s="120"/>
      <c r="K101" s="120"/>
      <c r="L101" s="120"/>
      <c r="M101" s="120"/>
      <c r="N101" s="123"/>
      <c r="O101" s="124"/>
      <c r="P101" s="139"/>
      <c r="Q101" s="137"/>
      <c r="R101" s="136"/>
      <c r="S101" s="132"/>
      <c r="T101" s="139"/>
      <c r="U101" s="139"/>
      <c r="V101" s="132"/>
      <c r="W101" s="40"/>
      <c r="AV101" s="38" t="e">
        <v>#N/A</v>
      </c>
    </row>
    <row r="102" spans="1:48" ht="30" customHeight="1" x14ac:dyDescent="0.35">
      <c r="A102" s="135"/>
      <c r="B102" s="132"/>
      <c r="C102" s="132"/>
      <c r="D102" s="121"/>
      <c r="E102" s="121"/>
      <c r="F102" s="121"/>
      <c r="G102" s="121"/>
      <c r="H102" s="121"/>
      <c r="I102" s="121"/>
      <c r="J102" s="120"/>
      <c r="K102" s="120"/>
      <c r="L102" s="120"/>
      <c r="M102" s="120"/>
      <c r="N102" s="123"/>
      <c r="O102" s="124"/>
      <c r="P102" s="139"/>
      <c r="Q102" s="137"/>
      <c r="R102" s="136"/>
      <c r="S102" s="132"/>
      <c r="T102" s="139"/>
      <c r="U102" s="139"/>
      <c r="V102" s="132"/>
      <c r="W102" s="40"/>
      <c r="AV102" s="38" t="e">
        <v>#N/A</v>
      </c>
    </row>
    <row r="103" spans="1:48" ht="30" customHeight="1" x14ac:dyDescent="0.35">
      <c r="A103" s="135"/>
      <c r="B103" s="132"/>
      <c r="C103" s="132"/>
      <c r="D103" s="121"/>
      <c r="E103" s="121"/>
      <c r="F103" s="121"/>
      <c r="G103" s="121"/>
      <c r="H103" s="121"/>
      <c r="I103" s="121"/>
      <c r="J103" s="120"/>
      <c r="K103" s="120"/>
      <c r="L103" s="120"/>
      <c r="M103" s="120"/>
      <c r="N103" s="123"/>
      <c r="O103" s="124"/>
      <c r="P103" s="139"/>
      <c r="Q103" s="137"/>
      <c r="R103" s="136"/>
      <c r="S103" s="132"/>
      <c r="T103" s="139"/>
      <c r="U103" s="139"/>
      <c r="V103" s="132"/>
      <c r="W103" s="40"/>
      <c r="AV103" s="38" t="e">
        <v>#N/A</v>
      </c>
    </row>
    <row r="104" spans="1:48" ht="30" customHeight="1" x14ac:dyDescent="0.35">
      <c r="A104" s="135"/>
      <c r="B104" s="132"/>
      <c r="C104" s="132"/>
      <c r="D104" s="121"/>
      <c r="E104" s="121"/>
      <c r="F104" s="121"/>
      <c r="G104" s="121"/>
      <c r="H104" s="121"/>
      <c r="I104" s="121"/>
      <c r="J104" s="120"/>
      <c r="K104" s="120"/>
      <c r="L104" s="120"/>
      <c r="M104" s="120"/>
      <c r="N104" s="123"/>
      <c r="O104" s="124"/>
      <c r="P104" s="139"/>
      <c r="Q104" s="137"/>
      <c r="R104" s="136"/>
      <c r="S104" s="132"/>
      <c r="T104" s="139"/>
      <c r="U104" s="139"/>
      <c r="V104" s="132"/>
      <c r="W104" s="40"/>
      <c r="AV104" s="38" t="e">
        <v>#N/A</v>
      </c>
    </row>
    <row r="105" spans="1:48" ht="30" customHeight="1" x14ac:dyDescent="0.35">
      <c r="A105" s="135"/>
      <c r="B105" s="132"/>
      <c r="C105" s="132"/>
      <c r="D105" s="121"/>
      <c r="E105" s="121"/>
      <c r="F105" s="121"/>
      <c r="G105" s="121"/>
      <c r="H105" s="121"/>
      <c r="I105" s="121"/>
      <c r="J105" s="120"/>
      <c r="K105" s="120"/>
      <c r="L105" s="120"/>
      <c r="M105" s="120"/>
      <c r="N105" s="123"/>
      <c r="O105" s="124"/>
      <c r="P105" s="139"/>
      <c r="Q105" s="137"/>
      <c r="R105" s="136"/>
      <c r="S105" s="132"/>
      <c r="T105" s="139"/>
      <c r="U105" s="139"/>
      <c r="V105" s="132"/>
      <c r="W105" s="40"/>
      <c r="AV105" s="38" t="e">
        <v>#N/A</v>
      </c>
    </row>
    <row r="106" spans="1:48" ht="30" customHeight="1" x14ac:dyDescent="0.35">
      <c r="A106" s="135"/>
      <c r="B106" s="132"/>
      <c r="C106" s="132"/>
      <c r="D106" s="121"/>
      <c r="E106" s="121"/>
      <c r="F106" s="121"/>
      <c r="G106" s="121"/>
      <c r="H106" s="121"/>
      <c r="I106" s="121"/>
      <c r="J106" s="120"/>
      <c r="K106" s="120"/>
      <c r="L106" s="120"/>
      <c r="M106" s="120"/>
      <c r="N106" s="123"/>
      <c r="O106" s="124"/>
      <c r="P106" s="139"/>
      <c r="Q106" s="137"/>
      <c r="R106" s="136"/>
      <c r="S106" s="132"/>
      <c r="T106" s="139"/>
      <c r="U106" s="139"/>
      <c r="V106" s="132"/>
      <c r="W106" s="40"/>
      <c r="AV106" s="38" t="e">
        <v>#N/A</v>
      </c>
    </row>
    <row r="107" spans="1:48" ht="30" customHeight="1" x14ac:dyDescent="0.35">
      <c r="A107" s="135"/>
      <c r="B107" s="132"/>
      <c r="C107" s="132"/>
      <c r="D107" s="121"/>
      <c r="E107" s="121"/>
      <c r="F107" s="121"/>
      <c r="G107" s="121"/>
      <c r="H107" s="121"/>
      <c r="I107" s="121"/>
      <c r="J107" s="120"/>
      <c r="K107" s="120"/>
      <c r="L107" s="120"/>
      <c r="M107" s="120"/>
      <c r="N107" s="123"/>
      <c r="O107" s="124"/>
      <c r="P107" s="139"/>
      <c r="Q107" s="137"/>
      <c r="R107" s="136"/>
      <c r="S107" s="132"/>
      <c r="T107" s="139"/>
      <c r="U107" s="139"/>
      <c r="V107" s="132"/>
      <c r="W107" s="40"/>
      <c r="AV107" s="38" t="e">
        <v>#N/A</v>
      </c>
    </row>
    <row r="108" spans="1:48" ht="30" customHeight="1" x14ac:dyDescent="0.35">
      <c r="A108" s="135"/>
      <c r="B108" s="132"/>
      <c r="C108" s="132"/>
      <c r="D108" s="121"/>
      <c r="E108" s="121"/>
      <c r="F108" s="121"/>
      <c r="G108" s="121"/>
      <c r="H108" s="121"/>
      <c r="I108" s="121"/>
      <c r="J108" s="120"/>
      <c r="K108" s="120"/>
      <c r="L108" s="120"/>
      <c r="M108" s="120"/>
      <c r="N108" s="123"/>
      <c r="O108" s="124"/>
      <c r="P108" s="139"/>
      <c r="Q108" s="137"/>
      <c r="R108" s="136"/>
      <c r="S108" s="132"/>
      <c r="T108" s="139"/>
      <c r="U108" s="139"/>
      <c r="V108" s="132"/>
      <c r="W108" s="40"/>
      <c r="AV108" s="38" t="e">
        <v>#N/A</v>
      </c>
    </row>
    <row r="109" spans="1:48" ht="30" customHeight="1" x14ac:dyDescent="0.35">
      <c r="A109" s="135"/>
      <c r="B109" s="119"/>
      <c r="C109" s="119"/>
      <c r="D109" s="121"/>
      <c r="E109" s="121"/>
      <c r="F109" s="121"/>
      <c r="G109" s="121"/>
      <c r="H109" s="121"/>
      <c r="I109" s="121"/>
      <c r="J109" s="120"/>
      <c r="K109" s="120"/>
      <c r="L109" s="120"/>
      <c r="M109" s="120"/>
      <c r="N109" s="123"/>
      <c r="O109" s="124"/>
      <c r="P109" s="139"/>
      <c r="Q109" s="137"/>
      <c r="R109" s="136"/>
      <c r="S109" s="132"/>
      <c r="T109" s="139"/>
      <c r="U109" s="139"/>
      <c r="V109" s="132"/>
      <c r="W109" s="40"/>
      <c r="AV109" s="38" t="e">
        <v>#N/A</v>
      </c>
    </row>
    <row r="110" spans="1:48" ht="30" customHeight="1" x14ac:dyDescent="0.35">
      <c r="A110" s="135"/>
      <c r="B110" s="132"/>
      <c r="C110" s="132"/>
      <c r="D110" s="121"/>
      <c r="E110" s="121"/>
      <c r="F110" s="121"/>
      <c r="G110" s="121"/>
      <c r="H110" s="121"/>
      <c r="I110" s="121"/>
      <c r="J110" s="120"/>
      <c r="K110" s="120"/>
      <c r="L110" s="120"/>
      <c r="M110" s="120"/>
      <c r="N110" s="123"/>
      <c r="O110" s="124"/>
      <c r="P110" s="139"/>
      <c r="Q110" s="137"/>
      <c r="R110" s="136"/>
      <c r="S110" s="132"/>
      <c r="T110" s="139"/>
      <c r="U110" s="139"/>
      <c r="V110" s="132"/>
      <c r="W110" s="40"/>
      <c r="AV110" s="38" t="e">
        <v>#N/A</v>
      </c>
    </row>
    <row r="111" spans="1:48" ht="30" customHeight="1" x14ac:dyDescent="0.35">
      <c r="A111" s="135"/>
      <c r="B111" s="132"/>
      <c r="C111" s="132"/>
      <c r="D111" s="121"/>
      <c r="E111" s="121"/>
      <c r="F111" s="121"/>
      <c r="G111" s="121"/>
      <c r="H111" s="121"/>
      <c r="I111" s="121"/>
      <c r="J111" s="120"/>
      <c r="K111" s="120"/>
      <c r="L111" s="120"/>
      <c r="M111" s="120"/>
      <c r="N111" s="123"/>
      <c r="O111" s="124"/>
      <c r="P111" s="139"/>
      <c r="Q111" s="137"/>
      <c r="R111" s="136"/>
      <c r="S111" s="132"/>
      <c r="T111" s="139"/>
      <c r="U111" s="139"/>
      <c r="V111" s="132"/>
      <c r="W111" s="40"/>
      <c r="AV111" s="38" t="e">
        <v>#N/A</v>
      </c>
    </row>
    <row r="112" spans="1:48" ht="30" customHeight="1" x14ac:dyDescent="0.35">
      <c r="A112" s="135"/>
      <c r="B112" s="132"/>
      <c r="C112" s="132"/>
      <c r="D112" s="121"/>
      <c r="E112" s="121"/>
      <c r="F112" s="121"/>
      <c r="G112" s="121"/>
      <c r="H112" s="121"/>
      <c r="I112" s="121"/>
      <c r="J112" s="120"/>
      <c r="K112" s="120"/>
      <c r="L112" s="120"/>
      <c r="M112" s="120"/>
      <c r="N112" s="123"/>
      <c r="O112" s="124"/>
      <c r="P112" s="139"/>
      <c r="Q112" s="137"/>
      <c r="R112" s="136"/>
      <c r="S112" s="132"/>
      <c r="T112" s="139"/>
      <c r="U112" s="139"/>
      <c r="V112" s="132"/>
      <c r="W112" s="40"/>
      <c r="AV112" s="38" t="e">
        <v>#N/A</v>
      </c>
    </row>
    <row r="113" spans="1:48" ht="30" customHeight="1" x14ac:dyDescent="0.35">
      <c r="A113" s="135"/>
      <c r="B113" s="132"/>
      <c r="C113" s="132"/>
      <c r="D113" s="121"/>
      <c r="E113" s="121"/>
      <c r="F113" s="121"/>
      <c r="G113" s="121"/>
      <c r="H113" s="121"/>
      <c r="I113" s="121"/>
      <c r="J113" s="120"/>
      <c r="K113" s="120"/>
      <c r="L113" s="120"/>
      <c r="M113" s="120"/>
      <c r="N113" s="123"/>
      <c r="O113" s="124"/>
      <c r="P113" s="139"/>
      <c r="Q113" s="137"/>
      <c r="R113" s="136"/>
      <c r="S113" s="132"/>
      <c r="T113" s="139"/>
      <c r="U113" s="139"/>
      <c r="V113" s="132"/>
      <c r="W113" s="40"/>
      <c r="AV113" s="38" t="e">
        <v>#N/A</v>
      </c>
    </row>
    <row r="114" spans="1:48" ht="30" customHeight="1" x14ac:dyDescent="0.35">
      <c r="A114" s="135"/>
      <c r="B114" s="119"/>
      <c r="C114" s="119"/>
      <c r="D114" s="121"/>
      <c r="E114" s="121"/>
      <c r="F114" s="121"/>
      <c r="G114" s="121"/>
      <c r="H114" s="121"/>
      <c r="I114" s="121"/>
      <c r="J114" s="120"/>
      <c r="K114" s="120"/>
      <c r="L114" s="120"/>
      <c r="M114" s="120"/>
      <c r="N114" s="123"/>
      <c r="O114" s="124"/>
      <c r="P114" s="139"/>
      <c r="Q114" s="137"/>
      <c r="R114" s="136"/>
      <c r="S114" s="132"/>
      <c r="T114" s="139"/>
      <c r="U114" s="139"/>
      <c r="V114" s="132"/>
      <c r="W114" s="40"/>
      <c r="AV114" s="38" t="e">
        <v>#N/A</v>
      </c>
    </row>
    <row r="115" spans="1:48" ht="30" customHeight="1" x14ac:dyDescent="0.35">
      <c r="A115" s="135"/>
      <c r="B115" s="132"/>
      <c r="C115" s="132"/>
      <c r="D115" s="121"/>
      <c r="E115" s="121"/>
      <c r="F115" s="121"/>
      <c r="G115" s="121"/>
      <c r="H115" s="121"/>
      <c r="I115" s="121"/>
      <c r="J115" s="120"/>
      <c r="K115" s="120"/>
      <c r="L115" s="120"/>
      <c r="M115" s="120"/>
      <c r="N115" s="123"/>
      <c r="O115" s="124"/>
      <c r="P115" s="139"/>
      <c r="Q115" s="137"/>
      <c r="R115" s="136"/>
      <c r="S115" s="132"/>
      <c r="T115" s="139"/>
      <c r="U115" s="139"/>
      <c r="V115" s="132"/>
      <c r="W115" s="40"/>
      <c r="AV115" s="38" t="e">
        <v>#N/A</v>
      </c>
    </row>
    <row r="116" spans="1:48" ht="30" customHeight="1" x14ac:dyDescent="0.35">
      <c r="A116" s="135"/>
      <c r="B116" s="132"/>
      <c r="C116" s="132"/>
      <c r="D116" s="121"/>
      <c r="E116" s="121"/>
      <c r="F116" s="121"/>
      <c r="G116" s="121"/>
      <c r="H116" s="121"/>
      <c r="I116" s="121"/>
      <c r="J116" s="120"/>
      <c r="K116" s="120"/>
      <c r="L116" s="120"/>
      <c r="M116" s="120"/>
      <c r="N116" s="123"/>
      <c r="O116" s="124"/>
      <c r="P116" s="139"/>
      <c r="Q116" s="137"/>
      <c r="R116" s="136"/>
      <c r="S116" s="132"/>
      <c r="T116" s="139"/>
      <c r="U116" s="139"/>
      <c r="V116" s="132"/>
      <c r="W116" s="40"/>
      <c r="AV116" s="38" t="e">
        <v>#N/A</v>
      </c>
    </row>
    <row r="117" spans="1:48" ht="30" customHeight="1" x14ac:dyDescent="0.35">
      <c r="A117" s="135"/>
      <c r="B117" s="132"/>
      <c r="C117" s="132"/>
      <c r="D117" s="121"/>
      <c r="E117" s="121"/>
      <c r="F117" s="121"/>
      <c r="G117" s="121"/>
      <c r="H117" s="121"/>
      <c r="I117" s="121"/>
      <c r="J117" s="120"/>
      <c r="K117" s="120"/>
      <c r="L117" s="120"/>
      <c r="M117" s="120"/>
      <c r="N117" s="123"/>
      <c r="O117" s="124"/>
      <c r="P117" s="139"/>
      <c r="Q117" s="137"/>
      <c r="R117" s="136"/>
      <c r="S117" s="132"/>
      <c r="T117" s="139"/>
      <c r="U117" s="139"/>
      <c r="V117" s="132"/>
      <c r="W117" s="40"/>
      <c r="AV117" s="38" t="e">
        <v>#N/A</v>
      </c>
    </row>
    <row r="118" spans="1:48" ht="30" customHeight="1" x14ac:dyDescent="0.35">
      <c r="A118" s="135"/>
      <c r="B118" s="132"/>
      <c r="C118" s="132"/>
      <c r="D118" s="121"/>
      <c r="E118" s="121"/>
      <c r="F118" s="121"/>
      <c r="G118" s="121"/>
      <c r="H118" s="121"/>
      <c r="I118" s="121"/>
      <c r="J118" s="120"/>
      <c r="K118" s="120"/>
      <c r="L118" s="120"/>
      <c r="M118" s="120"/>
      <c r="N118" s="123"/>
      <c r="O118" s="124"/>
      <c r="P118" s="139"/>
      <c r="Q118" s="137"/>
      <c r="R118" s="136"/>
      <c r="S118" s="132"/>
      <c r="T118" s="139"/>
      <c r="U118" s="139"/>
      <c r="V118" s="132"/>
      <c r="W118" s="40"/>
      <c r="AV118" s="38" t="e">
        <v>#N/A</v>
      </c>
    </row>
    <row r="119" spans="1:48" ht="30" customHeight="1" x14ac:dyDescent="0.35">
      <c r="A119" s="135"/>
      <c r="B119" s="132"/>
      <c r="C119" s="132"/>
      <c r="D119" s="121"/>
      <c r="E119" s="121"/>
      <c r="F119" s="121"/>
      <c r="G119" s="121"/>
      <c r="H119" s="121"/>
      <c r="I119" s="121"/>
      <c r="J119" s="120"/>
      <c r="K119" s="120"/>
      <c r="L119" s="120"/>
      <c r="M119" s="120"/>
      <c r="N119" s="123"/>
      <c r="O119" s="124"/>
      <c r="P119" s="139"/>
      <c r="Q119" s="137"/>
      <c r="R119" s="136"/>
      <c r="S119" s="132"/>
      <c r="T119" s="139"/>
      <c r="U119" s="139"/>
      <c r="V119" s="132"/>
      <c r="W119" s="40"/>
      <c r="AV119" s="38" t="e">
        <v>#N/A</v>
      </c>
    </row>
    <row r="120" spans="1:48" ht="30" customHeight="1" x14ac:dyDescent="0.35">
      <c r="A120" s="135"/>
      <c r="B120" s="132"/>
      <c r="C120" s="132"/>
      <c r="D120" s="121"/>
      <c r="E120" s="121"/>
      <c r="F120" s="121"/>
      <c r="G120" s="121"/>
      <c r="H120" s="121"/>
      <c r="I120" s="121"/>
      <c r="J120" s="120"/>
      <c r="K120" s="120"/>
      <c r="L120" s="120"/>
      <c r="M120" s="120"/>
      <c r="N120" s="123"/>
      <c r="O120" s="124"/>
      <c r="P120" s="139"/>
      <c r="Q120" s="137"/>
      <c r="R120" s="136"/>
      <c r="S120" s="132"/>
      <c r="T120" s="139"/>
      <c r="U120" s="139"/>
      <c r="V120" s="132"/>
      <c r="W120" s="40"/>
      <c r="AV120" s="38" t="e">
        <v>#N/A</v>
      </c>
    </row>
    <row r="121" spans="1:48" ht="30" customHeight="1" x14ac:dyDescent="0.35">
      <c r="A121" s="135"/>
      <c r="B121" s="132"/>
      <c r="C121" s="132"/>
      <c r="D121" s="121"/>
      <c r="E121" s="121"/>
      <c r="F121" s="121"/>
      <c r="G121" s="121"/>
      <c r="H121" s="121"/>
      <c r="I121" s="121"/>
      <c r="J121" s="120"/>
      <c r="K121" s="120"/>
      <c r="L121" s="120"/>
      <c r="M121" s="120"/>
      <c r="N121" s="123"/>
      <c r="O121" s="124"/>
      <c r="P121" s="139"/>
      <c r="Q121" s="137"/>
      <c r="R121" s="136"/>
      <c r="S121" s="132"/>
      <c r="T121" s="139"/>
      <c r="U121" s="139"/>
      <c r="V121" s="132"/>
      <c r="W121" s="40"/>
      <c r="AV121" s="38" t="e">
        <v>#N/A</v>
      </c>
    </row>
    <row r="122" spans="1:48" ht="30" customHeight="1" x14ac:dyDescent="0.35">
      <c r="A122" s="135"/>
      <c r="B122" s="132"/>
      <c r="C122" s="132"/>
      <c r="D122" s="121"/>
      <c r="E122" s="121"/>
      <c r="F122" s="121"/>
      <c r="G122" s="121"/>
      <c r="H122" s="121"/>
      <c r="I122" s="121"/>
      <c r="J122" s="120"/>
      <c r="K122" s="120"/>
      <c r="L122" s="120"/>
      <c r="M122" s="120"/>
      <c r="N122" s="123"/>
      <c r="O122" s="124"/>
      <c r="P122" s="139"/>
      <c r="Q122" s="137"/>
      <c r="R122" s="136"/>
      <c r="S122" s="132"/>
      <c r="T122" s="139"/>
      <c r="U122" s="139"/>
      <c r="V122" s="132"/>
      <c r="W122" s="40"/>
      <c r="AV122" s="38" t="e">
        <v>#N/A</v>
      </c>
    </row>
    <row r="123" spans="1:48" ht="30" customHeight="1" x14ac:dyDescent="0.35">
      <c r="A123" s="135"/>
      <c r="B123" s="132"/>
      <c r="C123" s="132"/>
      <c r="D123" s="121"/>
      <c r="E123" s="121"/>
      <c r="F123" s="121"/>
      <c r="G123" s="121"/>
      <c r="H123" s="121"/>
      <c r="I123" s="121"/>
      <c r="J123" s="120"/>
      <c r="K123" s="120"/>
      <c r="L123" s="120"/>
      <c r="M123" s="120"/>
      <c r="N123" s="123"/>
      <c r="O123" s="124"/>
      <c r="P123" s="139"/>
      <c r="Q123" s="137"/>
      <c r="R123" s="136"/>
      <c r="S123" s="132"/>
      <c r="T123" s="139"/>
      <c r="U123" s="139"/>
      <c r="V123" s="132"/>
      <c r="W123" s="40"/>
      <c r="AV123" s="38" t="e">
        <v>#N/A</v>
      </c>
    </row>
    <row r="124" spans="1:48" ht="30" customHeight="1" x14ac:dyDescent="0.35">
      <c r="A124" s="135"/>
      <c r="B124" s="132"/>
      <c r="C124" s="132"/>
      <c r="D124" s="121"/>
      <c r="E124" s="121"/>
      <c r="F124" s="121"/>
      <c r="G124" s="121"/>
      <c r="H124" s="121"/>
      <c r="I124" s="121"/>
      <c r="J124" s="120"/>
      <c r="K124" s="120"/>
      <c r="L124" s="120"/>
      <c r="M124" s="120"/>
      <c r="N124" s="123"/>
      <c r="O124" s="124"/>
      <c r="P124" s="139"/>
      <c r="Q124" s="137"/>
      <c r="R124" s="136"/>
      <c r="S124" s="132"/>
      <c r="T124" s="139"/>
      <c r="U124" s="139"/>
      <c r="V124" s="132"/>
      <c r="W124" s="40"/>
      <c r="AV124" s="38" t="e">
        <v>#N/A</v>
      </c>
    </row>
    <row r="125" spans="1:48" ht="30" customHeight="1" x14ac:dyDescent="0.35">
      <c r="A125" s="135"/>
      <c r="B125" s="119"/>
      <c r="C125" s="132"/>
      <c r="D125" s="121"/>
      <c r="E125" s="121"/>
      <c r="F125" s="121"/>
      <c r="G125" s="121"/>
      <c r="H125" s="121"/>
      <c r="I125" s="121"/>
      <c r="J125" s="120"/>
      <c r="K125" s="120"/>
      <c r="L125" s="120"/>
      <c r="M125" s="120"/>
      <c r="N125" s="123"/>
      <c r="O125" s="124"/>
      <c r="P125" s="139"/>
      <c r="Q125" s="137"/>
      <c r="R125" s="136"/>
      <c r="S125" s="132"/>
      <c r="T125" s="139"/>
      <c r="U125" s="139"/>
      <c r="V125" s="132"/>
      <c r="W125" s="40"/>
      <c r="AV125" s="38" t="e">
        <v>#N/A</v>
      </c>
    </row>
    <row r="126" spans="1:48" ht="30" customHeight="1" x14ac:dyDescent="0.35">
      <c r="A126" s="135"/>
      <c r="B126" s="132"/>
      <c r="C126" s="132"/>
      <c r="D126" s="121"/>
      <c r="E126" s="121"/>
      <c r="F126" s="121"/>
      <c r="G126" s="121"/>
      <c r="H126" s="121"/>
      <c r="I126" s="121"/>
      <c r="J126" s="120"/>
      <c r="K126" s="120"/>
      <c r="L126" s="120"/>
      <c r="M126" s="120"/>
      <c r="N126" s="123"/>
      <c r="O126" s="124"/>
      <c r="P126" s="139"/>
      <c r="Q126" s="137"/>
      <c r="R126" s="136"/>
      <c r="S126" s="132"/>
      <c r="T126" s="139"/>
      <c r="U126" s="139"/>
      <c r="V126" s="132"/>
      <c r="W126" s="40"/>
      <c r="AV126" s="38" t="e">
        <v>#N/A</v>
      </c>
    </row>
    <row r="127" spans="1:48" ht="30" customHeight="1" x14ac:dyDescent="0.35">
      <c r="A127" s="135"/>
      <c r="B127" s="132"/>
      <c r="C127" s="132"/>
      <c r="D127" s="121"/>
      <c r="E127" s="121"/>
      <c r="F127" s="121"/>
      <c r="G127" s="121"/>
      <c r="H127" s="121"/>
      <c r="I127" s="121"/>
      <c r="J127" s="120"/>
      <c r="K127" s="120"/>
      <c r="L127" s="120"/>
      <c r="M127" s="120"/>
      <c r="N127" s="123"/>
      <c r="O127" s="124"/>
      <c r="P127" s="139"/>
      <c r="Q127" s="137"/>
      <c r="R127" s="136"/>
      <c r="S127" s="132"/>
      <c r="T127" s="139"/>
      <c r="U127" s="139"/>
      <c r="V127" s="132"/>
      <c r="W127" s="40"/>
      <c r="AV127" s="38" t="e">
        <v>#N/A</v>
      </c>
    </row>
    <row r="128" spans="1:48" ht="30" customHeight="1" x14ac:dyDescent="0.35">
      <c r="A128" s="135"/>
      <c r="B128" s="132"/>
      <c r="C128" s="132"/>
      <c r="D128" s="121"/>
      <c r="E128" s="121"/>
      <c r="F128" s="121"/>
      <c r="G128" s="121"/>
      <c r="H128" s="121"/>
      <c r="I128" s="121"/>
      <c r="J128" s="120"/>
      <c r="K128" s="120"/>
      <c r="L128" s="120"/>
      <c r="M128" s="120"/>
      <c r="N128" s="123"/>
      <c r="O128" s="124"/>
      <c r="P128" s="139"/>
      <c r="Q128" s="137"/>
      <c r="R128" s="136"/>
      <c r="S128" s="132"/>
      <c r="T128" s="139"/>
      <c r="U128" s="139"/>
      <c r="V128" s="132"/>
      <c r="W128" s="40"/>
      <c r="AV128" s="38" t="e">
        <v>#N/A</v>
      </c>
    </row>
    <row r="129" spans="1:48" ht="30" customHeight="1" x14ac:dyDescent="0.35">
      <c r="A129" s="135"/>
      <c r="B129" s="132"/>
      <c r="C129" s="132"/>
      <c r="D129" s="121"/>
      <c r="E129" s="121"/>
      <c r="F129" s="121"/>
      <c r="G129" s="121"/>
      <c r="H129" s="121"/>
      <c r="I129" s="121"/>
      <c r="J129" s="120"/>
      <c r="K129" s="120"/>
      <c r="L129" s="120"/>
      <c r="M129" s="120"/>
      <c r="N129" s="123"/>
      <c r="O129" s="124"/>
      <c r="P129" s="139"/>
      <c r="Q129" s="137"/>
      <c r="R129" s="136"/>
      <c r="S129" s="132"/>
      <c r="T129" s="139"/>
      <c r="U129" s="139"/>
      <c r="V129" s="132"/>
      <c r="W129" s="40"/>
      <c r="AV129" s="38" t="e">
        <v>#N/A</v>
      </c>
    </row>
    <row r="130" spans="1:48" ht="30" customHeight="1" x14ac:dyDescent="0.35">
      <c r="A130" s="135"/>
      <c r="B130" s="132"/>
      <c r="C130" s="132"/>
      <c r="D130" s="121"/>
      <c r="E130" s="121"/>
      <c r="F130" s="121"/>
      <c r="G130" s="121"/>
      <c r="H130" s="121"/>
      <c r="I130" s="121"/>
      <c r="J130" s="120"/>
      <c r="K130" s="120"/>
      <c r="L130" s="120"/>
      <c r="M130" s="120"/>
      <c r="N130" s="123"/>
      <c r="O130" s="124"/>
      <c r="P130" s="139"/>
      <c r="Q130" s="137"/>
      <c r="R130" s="136"/>
      <c r="S130" s="132"/>
      <c r="T130" s="139"/>
      <c r="U130" s="139"/>
      <c r="V130" s="132"/>
      <c r="W130" s="40"/>
      <c r="AV130" s="38" t="e">
        <v>#N/A</v>
      </c>
    </row>
    <row r="131" spans="1:48" ht="30" customHeight="1" x14ac:dyDescent="0.35">
      <c r="A131" s="135"/>
      <c r="B131" s="132"/>
      <c r="C131" s="132"/>
      <c r="D131" s="121"/>
      <c r="E131" s="121"/>
      <c r="F131" s="121"/>
      <c r="G131" s="121"/>
      <c r="H131" s="121"/>
      <c r="I131" s="121"/>
      <c r="J131" s="120"/>
      <c r="K131" s="120"/>
      <c r="L131" s="120"/>
      <c r="M131" s="120"/>
      <c r="N131" s="123"/>
      <c r="O131" s="124"/>
      <c r="P131" s="139"/>
      <c r="Q131" s="137"/>
      <c r="R131" s="136"/>
      <c r="S131" s="132"/>
      <c r="T131" s="139"/>
      <c r="U131" s="139"/>
      <c r="V131" s="132"/>
      <c r="W131" s="40"/>
      <c r="AV131" s="38" t="e">
        <v>#N/A</v>
      </c>
    </row>
    <row r="132" spans="1:48" ht="30" customHeight="1" x14ac:dyDescent="0.35">
      <c r="A132" s="135"/>
      <c r="B132" s="132"/>
      <c r="C132" s="132"/>
      <c r="D132" s="121"/>
      <c r="E132" s="121"/>
      <c r="F132" s="121"/>
      <c r="G132" s="121"/>
      <c r="H132" s="121"/>
      <c r="I132" s="121"/>
      <c r="J132" s="120"/>
      <c r="K132" s="120"/>
      <c r="L132" s="120"/>
      <c r="M132" s="120"/>
      <c r="N132" s="123"/>
      <c r="O132" s="124"/>
      <c r="P132" s="139"/>
      <c r="Q132" s="137"/>
      <c r="R132" s="136"/>
      <c r="S132" s="132"/>
      <c r="T132" s="139"/>
      <c r="U132" s="139"/>
      <c r="V132" s="132"/>
      <c r="W132" s="40"/>
      <c r="AV132" s="38" t="e">
        <v>#N/A</v>
      </c>
    </row>
    <row r="133" spans="1:48" ht="30" customHeight="1" x14ac:dyDescent="0.35">
      <c r="A133" s="135"/>
      <c r="B133" s="132"/>
      <c r="C133" s="132"/>
      <c r="D133" s="121"/>
      <c r="E133" s="121"/>
      <c r="F133" s="121"/>
      <c r="G133" s="121"/>
      <c r="H133" s="121"/>
      <c r="I133" s="121"/>
      <c r="J133" s="120"/>
      <c r="K133" s="120"/>
      <c r="L133" s="120"/>
      <c r="M133" s="120"/>
      <c r="N133" s="123"/>
      <c r="O133" s="124"/>
      <c r="P133" s="139"/>
      <c r="Q133" s="137"/>
      <c r="R133" s="136"/>
      <c r="S133" s="132"/>
      <c r="T133" s="139"/>
      <c r="U133" s="139"/>
      <c r="V133" s="132"/>
      <c r="W133" s="40"/>
      <c r="AV133" s="38" t="e">
        <v>#N/A</v>
      </c>
    </row>
    <row r="134" spans="1:48" ht="30" customHeight="1" x14ac:dyDescent="0.35">
      <c r="A134" s="135"/>
      <c r="B134" s="132"/>
      <c r="C134" s="132"/>
      <c r="D134" s="121"/>
      <c r="E134" s="121"/>
      <c r="F134" s="121"/>
      <c r="G134" s="121"/>
      <c r="H134" s="121"/>
      <c r="I134" s="121"/>
      <c r="J134" s="120"/>
      <c r="K134" s="120"/>
      <c r="L134" s="120"/>
      <c r="M134" s="120"/>
      <c r="N134" s="123"/>
      <c r="O134" s="124"/>
      <c r="P134" s="139"/>
      <c r="Q134" s="137"/>
      <c r="R134" s="136"/>
      <c r="S134" s="132"/>
      <c r="T134" s="139"/>
      <c r="U134" s="139"/>
      <c r="V134" s="132"/>
      <c r="W134" s="40"/>
      <c r="AV134" s="38" t="e">
        <v>#N/A</v>
      </c>
    </row>
    <row r="135" spans="1:48" ht="30" customHeight="1" x14ac:dyDescent="0.35">
      <c r="A135" s="135"/>
      <c r="B135" s="132"/>
      <c r="C135" s="132"/>
      <c r="D135" s="121"/>
      <c r="E135" s="121"/>
      <c r="F135" s="121"/>
      <c r="G135" s="121"/>
      <c r="H135" s="121"/>
      <c r="I135" s="121"/>
      <c r="J135" s="120"/>
      <c r="K135" s="120"/>
      <c r="L135" s="120"/>
      <c r="M135" s="120"/>
      <c r="N135" s="123"/>
      <c r="O135" s="124"/>
      <c r="P135" s="139"/>
      <c r="Q135" s="137"/>
      <c r="R135" s="136"/>
      <c r="S135" s="132"/>
      <c r="T135" s="139"/>
      <c r="U135" s="139"/>
      <c r="V135" s="132"/>
      <c r="W135" s="40"/>
      <c r="AV135" s="38" t="e">
        <v>#N/A</v>
      </c>
    </row>
    <row r="136" spans="1:48" ht="30" customHeight="1" x14ac:dyDescent="0.35">
      <c r="A136" s="135"/>
      <c r="B136" s="132"/>
      <c r="C136" s="132"/>
      <c r="D136" s="121"/>
      <c r="E136" s="121"/>
      <c r="F136" s="121"/>
      <c r="G136" s="121"/>
      <c r="H136" s="121"/>
      <c r="I136" s="121"/>
      <c r="J136" s="120"/>
      <c r="K136" s="120"/>
      <c r="L136" s="120"/>
      <c r="M136" s="120"/>
      <c r="N136" s="123"/>
      <c r="O136" s="124"/>
      <c r="P136" s="139"/>
      <c r="Q136" s="137"/>
      <c r="R136" s="136"/>
      <c r="S136" s="132"/>
      <c r="T136" s="139"/>
      <c r="U136" s="139"/>
      <c r="V136" s="132"/>
      <c r="W136" s="40"/>
      <c r="AV136" s="38" t="e">
        <v>#N/A</v>
      </c>
    </row>
    <row r="137" spans="1:48" ht="30" customHeight="1" x14ac:dyDescent="0.35">
      <c r="A137" s="135"/>
      <c r="B137" s="132"/>
      <c r="C137" s="132"/>
      <c r="D137" s="121"/>
      <c r="E137" s="121"/>
      <c r="F137" s="121"/>
      <c r="G137" s="121"/>
      <c r="H137" s="121"/>
      <c r="I137" s="121"/>
      <c r="J137" s="120"/>
      <c r="K137" s="120"/>
      <c r="L137" s="120"/>
      <c r="M137" s="120"/>
      <c r="N137" s="123"/>
      <c r="O137" s="124"/>
      <c r="P137" s="139"/>
      <c r="Q137" s="137"/>
      <c r="R137" s="136"/>
      <c r="S137" s="132"/>
      <c r="T137" s="139"/>
      <c r="U137" s="139"/>
      <c r="V137" s="132"/>
      <c r="W137" s="40"/>
      <c r="AV137" s="38" t="e">
        <v>#N/A</v>
      </c>
    </row>
    <row r="138" spans="1:48" ht="30" customHeight="1" x14ac:dyDescent="0.35">
      <c r="A138" s="135"/>
      <c r="B138" s="132"/>
      <c r="C138" s="132"/>
      <c r="D138" s="121"/>
      <c r="E138" s="121"/>
      <c r="F138" s="121"/>
      <c r="G138" s="121"/>
      <c r="H138" s="121"/>
      <c r="I138" s="121"/>
      <c r="J138" s="120"/>
      <c r="K138" s="120"/>
      <c r="L138" s="120"/>
      <c r="M138" s="120"/>
      <c r="N138" s="123"/>
      <c r="O138" s="124"/>
      <c r="P138" s="139"/>
      <c r="Q138" s="137"/>
      <c r="R138" s="136"/>
      <c r="S138" s="132"/>
      <c r="T138" s="139"/>
      <c r="U138" s="139"/>
      <c r="V138" s="132"/>
      <c r="W138" s="40"/>
      <c r="AV138" s="38" t="e">
        <v>#N/A</v>
      </c>
    </row>
    <row r="139" spans="1:48" ht="30" customHeight="1" x14ac:dyDescent="0.35">
      <c r="A139" s="135"/>
      <c r="B139" s="132"/>
      <c r="C139" s="132"/>
      <c r="D139" s="121"/>
      <c r="E139" s="121"/>
      <c r="F139" s="121"/>
      <c r="G139" s="121"/>
      <c r="H139" s="121"/>
      <c r="I139" s="121"/>
      <c r="J139" s="120"/>
      <c r="K139" s="120"/>
      <c r="L139" s="120"/>
      <c r="M139" s="120"/>
      <c r="N139" s="123"/>
      <c r="O139" s="124"/>
      <c r="P139" s="139"/>
      <c r="Q139" s="137"/>
      <c r="R139" s="136"/>
      <c r="S139" s="132"/>
      <c r="T139" s="139"/>
      <c r="U139" s="139"/>
      <c r="V139" s="132"/>
      <c r="W139" s="40"/>
      <c r="AV139" s="38" t="e">
        <v>#N/A</v>
      </c>
    </row>
    <row r="140" spans="1:48" ht="30" customHeight="1" x14ac:dyDescent="0.35">
      <c r="A140" s="135"/>
      <c r="B140" s="132"/>
      <c r="C140" s="132"/>
      <c r="D140" s="121"/>
      <c r="E140" s="121"/>
      <c r="F140" s="121"/>
      <c r="G140" s="121"/>
      <c r="H140" s="121"/>
      <c r="I140" s="121"/>
      <c r="J140" s="120"/>
      <c r="K140" s="120"/>
      <c r="L140" s="120"/>
      <c r="M140" s="120"/>
      <c r="N140" s="123"/>
      <c r="O140" s="124"/>
      <c r="P140" s="139"/>
      <c r="Q140" s="137"/>
      <c r="R140" s="136"/>
      <c r="S140" s="132"/>
      <c r="T140" s="139"/>
      <c r="U140" s="139"/>
      <c r="V140" s="132"/>
      <c r="W140" s="40"/>
      <c r="AV140" s="38" t="e">
        <v>#N/A</v>
      </c>
    </row>
    <row r="141" spans="1:48" ht="30" customHeight="1" x14ac:dyDescent="0.35">
      <c r="A141" s="135"/>
      <c r="B141" s="132"/>
      <c r="C141" s="132"/>
      <c r="D141" s="121"/>
      <c r="E141" s="121"/>
      <c r="F141" s="121"/>
      <c r="G141" s="121"/>
      <c r="H141" s="121"/>
      <c r="I141" s="121"/>
      <c r="J141" s="120"/>
      <c r="K141" s="120"/>
      <c r="L141" s="120"/>
      <c r="M141" s="120"/>
      <c r="N141" s="123"/>
      <c r="O141" s="124"/>
      <c r="P141" s="139"/>
      <c r="Q141" s="137"/>
      <c r="R141" s="136"/>
      <c r="S141" s="132"/>
      <c r="T141" s="139"/>
      <c r="U141" s="139"/>
      <c r="V141" s="132"/>
      <c r="W141" s="40"/>
      <c r="AV141" s="38" t="e">
        <v>#N/A</v>
      </c>
    </row>
    <row r="142" spans="1:48" ht="30" customHeight="1" x14ac:dyDescent="0.35">
      <c r="A142" s="135">
        <v>146</v>
      </c>
      <c r="B142" s="132"/>
      <c r="C142" s="132"/>
      <c r="D142" s="121"/>
      <c r="E142" s="121" t="str">
        <f>IF($D142="","",WORKDAY($D142,1,$Y$33:$Y$47))</f>
        <v/>
      </c>
      <c r="F142" s="121" t="str">
        <f>IF($D142="","",WORKDAY($D142,10,$Y$33:$Y$47))</f>
        <v/>
      </c>
      <c r="G142" s="121" t="str">
        <f>IF($D142="","",WORKDAY($D142,20,$Y$33:$Y$47))</f>
        <v/>
      </c>
      <c r="H142" s="121" t="str">
        <f>IF($D142="","",WORKDAY($D142,40,$Y$33:$Y$47))</f>
        <v/>
      </c>
      <c r="I142" s="121" t="str">
        <f t="shared" ref="I142:I188" si="6">IF(ISBLANK($D142),"",TEXT($D142,"mmm"))</f>
        <v/>
      </c>
      <c r="J142" s="120"/>
      <c r="K142" s="120"/>
      <c r="L142" s="120"/>
      <c r="M142" s="120"/>
      <c r="N142" s="123" t="str">
        <f>IF($M142="","",NETWORKDAYS($D142,$M142,$Y$33:$Y$47)-1)</f>
        <v/>
      </c>
      <c r="O142" s="124" t="str">
        <f t="shared" ref="O142:O189" si="7">IF(ISBLANK($M142),"",IF($N142&lt;21,"Yes","No"))</f>
        <v/>
      </c>
      <c r="P142" s="139"/>
      <c r="Q142" s="137" t="s">
        <v>51</v>
      </c>
      <c r="R142" s="136"/>
      <c r="S142" s="132"/>
      <c r="T142" s="139"/>
      <c r="U142" s="139"/>
      <c r="V142" s="132"/>
      <c r="W142" s="40"/>
      <c r="AV142" s="38" t="e">
        <v>#N/A</v>
      </c>
    </row>
    <row r="143" spans="1:48" ht="30" customHeight="1" x14ac:dyDescent="0.35">
      <c r="A143" s="135">
        <v>147</v>
      </c>
      <c r="B143" s="132"/>
      <c r="C143" s="129"/>
      <c r="D143" s="121"/>
      <c r="E143" s="121" t="str">
        <f>IF($D143="","",WORKDAY($D143,1,$Y$33:$Y$47))</f>
        <v/>
      </c>
      <c r="F143" s="121" t="str">
        <f>IF($D143="","",WORKDAY($D143,10,$Y$33:$Y$47))</f>
        <v/>
      </c>
      <c r="G143" s="121" t="str">
        <f>IF($D143="","",WORKDAY($D143,20,$Y$33:$Y$47))</f>
        <v/>
      </c>
      <c r="H143" s="121" t="str">
        <f>IF($D143="","",WORKDAY($D143,40,$Y$33:$Y$47))</f>
        <v/>
      </c>
      <c r="I143" s="121" t="str">
        <f t="shared" si="6"/>
        <v/>
      </c>
      <c r="J143" s="120"/>
      <c r="K143" s="120"/>
      <c r="L143" s="120"/>
      <c r="M143" s="120"/>
      <c r="N143" s="123" t="str">
        <f>IF($M143="","",NETWORKDAYS($D143,$M143,$Y$33:$Y$47)-1)</f>
        <v/>
      </c>
      <c r="O143" s="124" t="str">
        <f t="shared" si="7"/>
        <v/>
      </c>
      <c r="P143" s="139"/>
      <c r="Q143" s="137" t="s">
        <v>51</v>
      </c>
      <c r="R143" s="136"/>
      <c r="S143" s="132"/>
      <c r="T143" s="139"/>
      <c r="U143" s="139"/>
      <c r="V143" s="132"/>
      <c r="W143" s="40"/>
      <c r="AV143" s="38" t="e">
        <v>#N/A</v>
      </c>
    </row>
    <row r="144" spans="1:48" ht="30" customHeight="1" x14ac:dyDescent="0.35">
      <c r="A144" s="135">
        <v>148</v>
      </c>
      <c r="B144" s="132"/>
      <c r="C144" s="132"/>
      <c r="D144" s="121"/>
      <c r="E144" s="121" t="str">
        <f>IF($D144="","",WORKDAY($D144,1,$Y$33:$Y$47))</f>
        <v/>
      </c>
      <c r="F144" s="121" t="str">
        <f>IF($D144="","",WORKDAY($D144,10,$Y$33:$Y$47))</f>
        <v/>
      </c>
      <c r="G144" s="121" t="str">
        <f>IF($D144="","",WORKDAY($D144,20,$Y$33:$Y$47))</f>
        <v/>
      </c>
      <c r="H144" s="121" t="str">
        <f>IF($D144="","",WORKDAY($D144,40,$Y$33:$Y$47))</f>
        <v/>
      </c>
      <c r="I144" s="121" t="str">
        <f t="shared" si="6"/>
        <v/>
      </c>
      <c r="J144" s="120"/>
      <c r="K144" s="120"/>
      <c r="L144" s="120"/>
      <c r="M144" s="120"/>
      <c r="N144" s="123" t="str">
        <f>IF($M144="","",NETWORKDAYS($D144,$M144,$Y$33:$Y$47)-1)</f>
        <v/>
      </c>
      <c r="O144" s="124" t="str">
        <f t="shared" si="7"/>
        <v/>
      </c>
      <c r="P144" s="139"/>
      <c r="Q144" s="137" t="s">
        <v>51</v>
      </c>
      <c r="R144" s="136"/>
      <c r="S144" s="132"/>
      <c r="T144" s="139"/>
      <c r="U144" s="139"/>
      <c r="V144" s="132"/>
      <c r="W144" s="40"/>
      <c r="AV144" s="38" t="e">
        <v>#N/A</v>
      </c>
    </row>
    <row r="145" spans="1:48" ht="30" customHeight="1" x14ac:dyDescent="0.35">
      <c r="A145" s="135">
        <v>149</v>
      </c>
      <c r="B145" s="132"/>
      <c r="C145" s="132"/>
      <c r="D145" s="121"/>
      <c r="E145" s="121" t="str">
        <f>IF($D145="","",WORKDAY($D145,1,$Y$33:$Y$47))</f>
        <v/>
      </c>
      <c r="F145" s="121" t="str">
        <f>IF($D145="","",WORKDAY($D145,10,$Y$33:$Y$47))</f>
        <v/>
      </c>
      <c r="G145" s="121" t="str">
        <f>IF($D145="","",WORKDAY($D145,20,$Y$33:$Y$47))</f>
        <v/>
      </c>
      <c r="H145" s="121" t="str">
        <f>IF($D145="","",WORKDAY($D145,40,$Y$33:$Y$47))</f>
        <v/>
      </c>
      <c r="I145" s="121" t="str">
        <f t="shared" si="6"/>
        <v/>
      </c>
      <c r="J145" s="120"/>
      <c r="K145" s="120"/>
      <c r="L145" s="120"/>
      <c r="M145" s="120"/>
      <c r="N145" s="123" t="str">
        <f>IF($M145="","",NETWORKDAYS($D145,$M145,$Y$33:$Y$47)-1)</f>
        <v/>
      </c>
      <c r="O145" s="124" t="str">
        <f t="shared" si="7"/>
        <v/>
      </c>
      <c r="P145" s="139"/>
      <c r="Q145" s="137" t="s">
        <v>51</v>
      </c>
      <c r="R145" s="136"/>
      <c r="S145" s="132"/>
      <c r="T145" s="139"/>
      <c r="U145" s="139"/>
      <c r="V145" s="132"/>
      <c r="W145" s="40"/>
      <c r="AV145" s="38" t="e">
        <v>#N/A</v>
      </c>
    </row>
    <row r="146" spans="1:48" ht="30" customHeight="1" x14ac:dyDescent="0.35">
      <c r="A146" s="135">
        <v>150</v>
      </c>
      <c r="B146" s="132"/>
      <c r="C146" s="132"/>
      <c r="D146" s="121"/>
      <c r="E146" s="121" t="str">
        <f>IF($D146="","",WORKDAY($D146,1,$Y$33:$Y$47))</f>
        <v/>
      </c>
      <c r="F146" s="121" t="str">
        <f>IF($D146="","",WORKDAY($D146,10,$Y$33:$Y$47))</f>
        <v/>
      </c>
      <c r="G146" s="121" t="str">
        <f>IF($D146="","",WORKDAY($D146,20,$Y$33:$Y$47))</f>
        <v/>
      </c>
      <c r="H146" s="121" t="str">
        <f>IF($D146="","",WORKDAY($D146,40,$Y$33:$Y$47))</f>
        <v/>
      </c>
      <c r="I146" s="121" t="str">
        <f t="shared" si="6"/>
        <v/>
      </c>
      <c r="J146" s="120"/>
      <c r="K146" s="120"/>
      <c r="L146" s="120"/>
      <c r="M146" s="120"/>
      <c r="N146" s="123" t="str">
        <f>IF($M146="","",NETWORKDAYS($D146,$M146,$Y$33:$Y$47)-1)</f>
        <v/>
      </c>
      <c r="O146" s="124" t="str">
        <f t="shared" si="7"/>
        <v/>
      </c>
      <c r="P146" s="139"/>
      <c r="Q146" s="137" t="s">
        <v>51</v>
      </c>
      <c r="R146" s="136"/>
      <c r="S146" s="132"/>
      <c r="T146" s="139"/>
      <c r="U146" s="139"/>
      <c r="V146" s="132"/>
      <c r="W146" s="40"/>
      <c r="AV146" s="38" t="e">
        <v>#N/A</v>
      </c>
    </row>
    <row r="147" spans="1:48" ht="30" customHeight="1" x14ac:dyDescent="0.35">
      <c r="A147" s="135"/>
      <c r="B147" s="132"/>
      <c r="C147" s="132"/>
      <c r="D147" s="121"/>
      <c r="E147" s="121" t="str">
        <f>IF($D147="","",WORKDAY($D147,1,$Y$33:$Y$47))</f>
        <v/>
      </c>
      <c r="F147" s="121" t="str">
        <f>IF($D147="","",WORKDAY($D147,10,$Y$33:$Y$47))</f>
        <v/>
      </c>
      <c r="G147" s="121" t="str">
        <f>IF($D147="","",WORKDAY($D147,20,$Y$33:$Y$47))</f>
        <v/>
      </c>
      <c r="H147" s="121" t="str">
        <f>IF($D147="","",WORKDAY($D147,40,$Y$33:$Y$47))</f>
        <v/>
      </c>
      <c r="I147" s="121" t="str">
        <f t="shared" si="6"/>
        <v/>
      </c>
      <c r="J147" s="120"/>
      <c r="K147" s="120"/>
      <c r="L147" s="120"/>
      <c r="M147" s="120"/>
      <c r="N147" s="123" t="str">
        <f>IF($M147="","",NETWORKDAYS($D147,$M147,$Y$33:$Y$47)-1)</f>
        <v/>
      </c>
      <c r="O147" s="124" t="str">
        <f t="shared" si="7"/>
        <v/>
      </c>
      <c r="P147" s="139"/>
      <c r="Q147" s="137" t="s">
        <v>51</v>
      </c>
      <c r="R147" s="136"/>
      <c r="S147" s="132"/>
      <c r="T147" s="139"/>
      <c r="U147" s="139"/>
      <c r="V147" s="132"/>
      <c r="W147" s="40"/>
      <c r="AV147" s="38" t="e">
        <v>#N/A</v>
      </c>
    </row>
    <row r="148" spans="1:48" ht="30" customHeight="1" x14ac:dyDescent="0.35">
      <c r="A148" s="135"/>
      <c r="B148" s="132"/>
      <c r="C148" s="132"/>
      <c r="D148" s="121"/>
      <c r="E148" s="121" t="str">
        <f>IF($D148="","",WORKDAY($D148,1,$Y$33:$Y$47))</f>
        <v/>
      </c>
      <c r="F148" s="121" t="str">
        <f>IF($D148="","",WORKDAY($D148,10,$Y$33:$Y$47))</f>
        <v/>
      </c>
      <c r="G148" s="121" t="str">
        <f>IF($D148="","",WORKDAY($D148,20,$Y$33:$Y$47))</f>
        <v/>
      </c>
      <c r="H148" s="121" t="str">
        <f>IF($D148="","",WORKDAY($D148,40,$Y$33:$Y$47))</f>
        <v/>
      </c>
      <c r="I148" s="121" t="str">
        <f t="shared" si="6"/>
        <v/>
      </c>
      <c r="J148" s="120"/>
      <c r="K148" s="120"/>
      <c r="L148" s="120"/>
      <c r="M148" s="120"/>
      <c r="N148" s="123" t="str">
        <f>IF($M148="","",NETWORKDAYS($D148,$M148,$Y$33:$Y$47)-1)</f>
        <v/>
      </c>
      <c r="O148" s="124" t="str">
        <f t="shared" si="7"/>
        <v/>
      </c>
      <c r="P148" s="139"/>
      <c r="Q148" s="137" t="s">
        <v>51</v>
      </c>
      <c r="R148" s="136"/>
      <c r="S148" s="132"/>
      <c r="T148" s="139"/>
      <c r="U148" s="139"/>
      <c r="V148" s="132"/>
      <c r="W148" s="40"/>
      <c r="AV148" s="38" t="e">
        <v>#N/A</v>
      </c>
    </row>
    <row r="149" spans="1:48" ht="30" customHeight="1" x14ac:dyDescent="0.35">
      <c r="A149" s="135"/>
      <c r="B149" s="132"/>
      <c r="C149" s="132"/>
      <c r="D149" s="121"/>
      <c r="E149" s="121" t="str">
        <f>IF($D149="","",WORKDAY($D149,1,$Y$33:$Y$47))</f>
        <v/>
      </c>
      <c r="F149" s="121" t="str">
        <f>IF($D149="","",WORKDAY($D149,10,$Y$33:$Y$47))</f>
        <v/>
      </c>
      <c r="G149" s="121" t="str">
        <f>IF($D149="","",WORKDAY($D149,20,$Y$33:$Y$47))</f>
        <v/>
      </c>
      <c r="H149" s="121" t="str">
        <f>IF($D149="","",WORKDAY($D149,40,$Y$33:$Y$47))</f>
        <v/>
      </c>
      <c r="I149" s="121" t="str">
        <f t="shared" si="6"/>
        <v/>
      </c>
      <c r="J149" s="120"/>
      <c r="K149" s="120"/>
      <c r="L149" s="120"/>
      <c r="M149" s="120"/>
      <c r="N149" s="123" t="str">
        <f>IF($M149="","",NETWORKDAYS($D149,$M149,$Y$33:$Y$47)-1)</f>
        <v/>
      </c>
      <c r="O149" s="124" t="str">
        <f t="shared" si="7"/>
        <v/>
      </c>
      <c r="P149" s="139"/>
      <c r="Q149" s="137" t="s">
        <v>51</v>
      </c>
      <c r="R149" s="136"/>
      <c r="S149" s="132"/>
      <c r="T149" s="139"/>
      <c r="U149" s="139"/>
      <c r="V149" s="132"/>
      <c r="W149" s="40"/>
      <c r="AV149" s="38" t="e">
        <v>#N/A</v>
      </c>
    </row>
    <row r="150" spans="1:48" ht="30" customHeight="1" x14ac:dyDescent="0.35">
      <c r="A150" s="135"/>
      <c r="B150" s="132"/>
      <c r="C150" s="132"/>
      <c r="D150" s="121"/>
      <c r="E150" s="121" t="str">
        <f>IF($D150="","",WORKDAY($D150,1,$Y$33:$Y$47))</f>
        <v/>
      </c>
      <c r="F150" s="121" t="str">
        <f>IF($D150="","",WORKDAY($D150,10,$Y$33:$Y$47))</f>
        <v/>
      </c>
      <c r="G150" s="121" t="str">
        <f>IF($D150="","",WORKDAY($D150,20,$Y$33:$Y$47))</f>
        <v/>
      </c>
      <c r="H150" s="121" t="str">
        <f>IF($D150="","",WORKDAY($D150,40,$Y$33:$Y$47))</f>
        <v/>
      </c>
      <c r="I150" s="121" t="str">
        <f t="shared" si="6"/>
        <v/>
      </c>
      <c r="J150" s="120"/>
      <c r="K150" s="120"/>
      <c r="L150" s="120"/>
      <c r="M150" s="120"/>
      <c r="N150" s="123" t="str">
        <f>IF($M150="","",NETWORKDAYS($D150,$M150,$Y$33:$Y$47)-1)</f>
        <v/>
      </c>
      <c r="O150" s="124" t="str">
        <f t="shared" si="7"/>
        <v/>
      </c>
      <c r="P150" s="139"/>
      <c r="Q150" s="137" t="s">
        <v>51</v>
      </c>
      <c r="R150" s="136"/>
      <c r="S150" s="132"/>
      <c r="T150" s="139"/>
      <c r="U150" s="139"/>
      <c r="V150" s="132"/>
      <c r="W150" s="40"/>
      <c r="AV150" s="38" t="e">
        <v>#N/A</v>
      </c>
    </row>
    <row r="151" spans="1:48" ht="30" customHeight="1" x14ac:dyDescent="0.35">
      <c r="A151" s="135"/>
      <c r="B151" s="132"/>
      <c r="C151" s="132"/>
      <c r="D151" s="121"/>
      <c r="E151" s="121" t="str">
        <f>IF($D151="","",WORKDAY($D151,1,$Y$33:$Y$47))</f>
        <v/>
      </c>
      <c r="F151" s="121" t="str">
        <f>IF($D151="","",WORKDAY($D151,10,$Y$33:$Y$47))</f>
        <v/>
      </c>
      <c r="G151" s="121" t="str">
        <f>IF($D151="","",WORKDAY($D151,20,$Y$33:$Y$47))</f>
        <v/>
      </c>
      <c r="H151" s="121" t="str">
        <f>IF($D151="","",WORKDAY($D151,40,$Y$33:$Y$47))</f>
        <v/>
      </c>
      <c r="I151" s="121" t="str">
        <f t="shared" si="6"/>
        <v/>
      </c>
      <c r="J151" s="120"/>
      <c r="K151" s="120"/>
      <c r="L151" s="120"/>
      <c r="M151" s="120"/>
      <c r="N151" s="123" t="str">
        <f>IF($M151="","",NETWORKDAYS($D151,$M151,$Y$33:$Y$47)-1)</f>
        <v/>
      </c>
      <c r="O151" s="124" t="str">
        <f t="shared" si="7"/>
        <v/>
      </c>
      <c r="P151" s="139"/>
      <c r="Q151" s="137" t="s">
        <v>51</v>
      </c>
      <c r="R151" s="136"/>
      <c r="S151" s="132"/>
      <c r="T151" s="139"/>
      <c r="U151" s="139"/>
      <c r="V151" s="132"/>
      <c r="W151" s="40"/>
      <c r="AV151" s="38" t="e">
        <v>#N/A</v>
      </c>
    </row>
    <row r="152" spans="1:48" ht="30" customHeight="1" x14ac:dyDescent="0.35">
      <c r="A152" s="135"/>
      <c r="B152" s="132"/>
      <c r="C152" s="132"/>
      <c r="D152" s="121"/>
      <c r="E152" s="121" t="str">
        <f>IF($D152="","",WORKDAY($D152,1,$Y$33:$Y$47))</f>
        <v/>
      </c>
      <c r="F152" s="121" t="str">
        <f>IF($D152="","",WORKDAY($D152,10,$Y$33:$Y$47))</f>
        <v/>
      </c>
      <c r="G152" s="121" t="str">
        <f>IF($D152="","",WORKDAY($D152,20,$Y$33:$Y$47))</f>
        <v/>
      </c>
      <c r="H152" s="121" t="str">
        <f>IF($D152="","",WORKDAY($D152,40,$Y$33:$Y$47))</f>
        <v/>
      </c>
      <c r="I152" s="121" t="str">
        <f t="shared" si="6"/>
        <v/>
      </c>
      <c r="J152" s="120"/>
      <c r="K152" s="120"/>
      <c r="L152" s="120"/>
      <c r="M152" s="120"/>
      <c r="N152" s="123" t="str">
        <f>IF($M152="","",NETWORKDAYS($D152,$M152,$Y$33:$Y$47)-1)</f>
        <v/>
      </c>
      <c r="O152" s="124" t="str">
        <f t="shared" si="7"/>
        <v/>
      </c>
      <c r="P152" s="139"/>
      <c r="Q152" s="137" t="s">
        <v>51</v>
      </c>
      <c r="R152" s="136"/>
      <c r="S152" s="132"/>
      <c r="T152" s="139"/>
      <c r="U152" s="139"/>
      <c r="V152" s="132"/>
      <c r="W152" s="40"/>
      <c r="AV152" s="38" t="e">
        <v>#N/A</v>
      </c>
    </row>
    <row r="153" spans="1:48" ht="30" customHeight="1" x14ac:dyDescent="0.35">
      <c r="A153" s="135"/>
      <c r="B153" s="132"/>
      <c r="C153" s="132"/>
      <c r="D153" s="121"/>
      <c r="E153" s="121" t="str">
        <f>IF($D153="","",WORKDAY($D153,1,$Y$33:$Y$47))</f>
        <v/>
      </c>
      <c r="F153" s="121" t="str">
        <f>IF($D153="","",WORKDAY($D153,10,$Y$33:$Y$47))</f>
        <v/>
      </c>
      <c r="G153" s="121" t="str">
        <f>IF($D153="","",WORKDAY($D153,20,$Y$33:$Y$47))</f>
        <v/>
      </c>
      <c r="H153" s="121" t="str">
        <f>IF($D153="","",WORKDAY($D153,40,$Y$33:$Y$47))</f>
        <v/>
      </c>
      <c r="I153" s="121" t="str">
        <f t="shared" si="6"/>
        <v/>
      </c>
      <c r="J153" s="120"/>
      <c r="K153" s="120"/>
      <c r="L153" s="120"/>
      <c r="M153" s="120"/>
      <c r="N153" s="123" t="str">
        <f>IF($M153="","",NETWORKDAYS($D153,$M153,$Y$33:$Y$47)-1)</f>
        <v/>
      </c>
      <c r="O153" s="124" t="str">
        <f t="shared" si="7"/>
        <v/>
      </c>
      <c r="P153" s="139"/>
      <c r="Q153" s="137" t="s">
        <v>51</v>
      </c>
      <c r="R153" s="136"/>
      <c r="S153" s="132"/>
      <c r="T153" s="139"/>
      <c r="U153" s="139"/>
      <c r="V153" s="132"/>
      <c r="W153" s="40"/>
      <c r="AV153" s="38" t="e">
        <v>#N/A</v>
      </c>
    </row>
    <row r="154" spans="1:48" ht="30" customHeight="1" x14ac:dyDescent="0.35">
      <c r="A154" s="135"/>
      <c r="B154" s="132"/>
      <c r="C154" s="132"/>
      <c r="D154" s="121"/>
      <c r="E154" s="121" t="str">
        <f>IF($D154="","",WORKDAY($D154,1,$Y$33:$Y$47))</f>
        <v/>
      </c>
      <c r="F154" s="121" t="str">
        <f>IF($D154="","",WORKDAY($D154,10,$Y$33:$Y$47))</f>
        <v/>
      </c>
      <c r="G154" s="121" t="str">
        <f>IF($D154="","",WORKDAY($D154,20,$Y$33:$Y$47))</f>
        <v/>
      </c>
      <c r="H154" s="121" t="str">
        <f>IF($D154="","",WORKDAY($D154,40,$Y$33:$Y$47))</f>
        <v/>
      </c>
      <c r="I154" s="121" t="str">
        <f t="shared" si="6"/>
        <v/>
      </c>
      <c r="J154" s="120"/>
      <c r="K154" s="120"/>
      <c r="L154" s="120"/>
      <c r="M154" s="120"/>
      <c r="N154" s="123" t="str">
        <f>IF($M154="","",NETWORKDAYS($D154,$M154,$Y$33:$Y$47)-1)</f>
        <v/>
      </c>
      <c r="O154" s="124" t="str">
        <f t="shared" si="7"/>
        <v/>
      </c>
      <c r="P154" s="139"/>
      <c r="Q154" s="137" t="s">
        <v>51</v>
      </c>
      <c r="R154" s="136"/>
      <c r="S154" s="132"/>
      <c r="T154" s="139"/>
      <c r="U154" s="139"/>
      <c r="V154" s="132"/>
      <c r="W154" s="40"/>
      <c r="AV154" s="38" t="e">
        <v>#N/A</v>
      </c>
    </row>
    <row r="155" spans="1:48" ht="30" customHeight="1" x14ac:dyDescent="0.35">
      <c r="A155" s="135"/>
      <c r="B155" s="132"/>
      <c r="C155" s="132"/>
      <c r="D155" s="121"/>
      <c r="E155" s="121" t="str">
        <f>IF($D155="","",WORKDAY($D155,1,$Y$33:$Y$47))</f>
        <v/>
      </c>
      <c r="F155" s="121" t="str">
        <f>IF($D155="","",WORKDAY($D155,10,$Y$33:$Y$47))</f>
        <v/>
      </c>
      <c r="G155" s="121" t="str">
        <f>IF($D155="","",WORKDAY($D155,20,$Y$33:$Y$47))</f>
        <v/>
      </c>
      <c r="H155" s="121" t="str">
        <f>IF($D155="","",WORKDAY($D155,40,$Y$33:$Y$47))</f>
        <v/>
      </c>
      <c r="I155" s="121" t="str">
        <f t="shared" si="6"/>
        <v/>
      </c>
      <c r="J155" s="120"/>
      <c r="K155" s="120"/>
      <c r="L155" s="120"/>
      <c r="M155" s="120"/>
      <c r="N155" s="123" t="str">
        <f>IF($M155="","",NETWORKDAYS($D155,$M155,$Y$33:$Y$47)-1)</f>
        <v/>
      </c>
      <c r="O155" s="124" t="str">
        <f t="shared" si="7"/>
        <v/>
      </c>
      <c r="P155" s="139"/>
      <c r="Q155" s="137" t="s">
        <v>51</v>
      </c>
      <c r="R155" s="136"/>
      <c r="S155" s="132"/>
      <c r="T155" s="139"/>
      <c r="U155" s="139"/>
      <c r="V155" s="132"/>
      <c r="W155" s="40"/>
      <c r="AV155" s="38" t="e">
        <v>#N/A</v>
      </c>
    </row>
    <row r="156" spans="1:48" ht="30" customHeight="1" x14ac:dyDescent="0.35">
      <c r="A156" s="135"/>
      <c r="B156" s="132"/>
      <c r="C156" s="132"/>
      <c r="D156" s="121"/>
      <c r="E156" s="121" t="str">
        <f>IF($D156="","",WORKDAY($D156,1,$Y$33:$Y$47))</f>
        <v/>
      </c>
      <c r="F156" s="121" t="str">
        <f>IF($D156="","",WORKDAY($D156,10,$Y$33:$Y$47))</f>
        <v/>
      </c>
      <c r="G156" s="121" t="str">
        <f>IF($D156="","",WORKDAY($D156,20,$Y$33:$Y$47))</f>
        <v/>
      </c>
      <c r="H156" s="121" t="str">
        <f>IF($D156="","",WORKDAY($D156,40,$Y$33:$Y$47))</f>
        <v/>
      </c>
      <c r="I156" s="121" t="str">
        <f t="shared" si="6"/>
        <v/>
      </c>
      <c r="J156" s="120"/>
      <c r="K156" s="120"/>
      <c r="L156" s="120"/>
      <c r="M156" s="120"/>
      <c r="N156" s="123" t="str">
        <f>IF($M156="","",NETWORKDAYS($D156,$M156,$Y$33:$Y$47)-1)</f>
        <v/>
      </c>
      <c r="O156" s="124" t="str">
        <f t="shared" si="7"/>
        <v/>
      </c>
      <c r="P156" s="139"/>
      <c r="Q156" s="137" t="s">
        <v>51</v>
      </c>
      <c r="R156" s="136"/>
      <c r="S156" s="132"/>
      <c r="T156" s="139"/>
      <c r="U156" s="139"/>
      <c r="V156" s="132"/>
      <c r="W156" s="40"/>
      <c r="AV156" s="38" t="e">
        <v>#N/A</v>
      </c>
    </row>
    <row r="157" spans="1:48" ht="30" customHeight="1" x14ac:dyDescent="0.35">
      <c r="A157" s="135"/>
      <c r="B157" s="119"/>
      <c r="C157" s="132"/>
      <c r="D157" s="121"/>
      <c r="E157" s="121" t="str">
        <f>IF($D157="","",WORKDAY($D157,1,$Y$33:$Y$47))</f>
        <v/>
      </c>
      <c r="F157" s="121" t="str">
        <f>IF($D157="","",WORKDAY($D157,10,$Y$33:$Y$47))</f>
        <v/>
      </c>
      <c r="G157" s="121" t="str">
        <f>IF($D157="","",WORKDAY($D157,20,$Y$33:$Y$47))</f>
        <v/>
      </c>
      <c r="H157" s="121" t="str">
        <f>IF($D157="","",WORKDAY($D157,40,$Y$33:$Y$47))</f>
        <v/>
      </c>
      <c r="I157" s="121" t="str">
        <f t="shared" si="6"/>
        <v/>
      </c>
      <c r="J157" s="120"/>
      <c r="K157" s="120"/>
      <c r="L157" s="120"/>
      <c r="M157" s="120"/>
      <c r="N157" s="123" t="str">
        <f>IF($M157="","",NETWORKDAYS($D157,$M157,$Y$33:$Y$47)-1)</f>
        <v/>
      </c>
      <c r="O157" s="124" t="str">
        <f t="shared" si="7"/>
        <v/>
      </c>
      <c r="P157" s="139"/>
      <c r="Q157" s="137" t="s">
        <v>51</v>
      </c>
      <c r="R157" s="136"/>
      <c r="S157" s="132"/>
      <c r="T157" s="139"/>
      <c r="U157" s="139"/>
      <c r="V157" s="132"/>
      <c r="W157" s="40"/>
      <c r="AV157" s="38" t="e">
        <v>#N/A</v>
      </c>
    </row>
    <row r="158" spans="1:48" ht="30" customHeight="1" x14ac:dyDescent="0.35">
      <c r="A158" s="135"/>
      <c r="B158" s="132"/>
      <c r="C158" s="132"/>
      <c r="D158" s="121"/>
      <c r="E158" s="121" t="str">
        <f>IF($D158="","",WORKDAY($D158,1,$Y$33:$Y$47))</f>
        <v/>
      </c>
      <c r="F158" s="121" t="str">
        <f>IF($D158="","",WORKDAY($D158,10,$Y$33:$Y$47))</f>
        <v/>
      </c>
      <c r="G158" s="121" t="str">
        <f>IF($D158="","",WORKDAY($D158,20,$Y$33:$Y$47))</f>
        <v/>
      </c>
      <c r="H158" s="121" t="str">
        <f>IF($D158="","",WORKDAY($D158,40,$Y$33:$Y$47))</f>
        <v/>
      </c>
      <c r="I158" s="121" t="str">
        <f t="shared" si="6"/>
        <v/>
      </c>
      <c r="J158" s="120"/>
      <c r="K158" s="120"/>
      <c r="L158" s="120"/>
      <c r="M158" s="120"/>
      <c r="N158" s="123" t="str">
        <f>IF($M158="","",NETWORKDAYS($D158,$M158,$Y$33:$Y$47)-1)</f>
        <v/>
      </c>
      <c r="O158" s="124" t="str">
        <f t="shared" si="7"/>
        <v/>
      </c>
      <c r="P158" s="139"/>
      <c r="Q158" s="137" t="s">
        <v>51</v>
      </c>
      <c r="R158" s="136"/>
      <c r="S158" s="132"/>
      <c r="T158" s="139"/>
      <c r="U158" s="139"/>
      <c r="V158" s="132"/>
      <c r="W158" s="40"/>
      <c r="AV158" s="38" t="e">
        <v>#N/A</v>
      </c>
    </row>
    <row r="159" spans="1:48" ht="30" customHeight="1" x14ac:dyDescent="0.35">
      <c r="A159" s="135"/>
      <c r="B159" s="132"/>
      <c r="C159" s="132"/>
      <c r="D159" s="121"/>
      <c r="E159" s="121" t="str">
        <f>IF($D159="","",WORKDAY($D159,1,$Y$33:$Y$47))</f>
        <v/>
      </c>
      <c r="F159" s="121" t="str">
        <f>IF($D159="","",WORKDAY($D159,10,$Y$33:$Y$47))</f>
        <v/>
      </c>
      <c r="G159" s="121" t="str">
        <f>IF($D159="","",WORKDAY($D159,20,$Y$33:$Y$47))</f>
        <v/>
      </c>
      <c r="H159" s="121" t="str">
        <f>IF($D159="","",WORKDAY($D159,40,$Y$33:$Y$47))</f>
        <v/>
      </c>
      <c r="I159" s="121" t="str">
        <f t="shared" si="6"/>
        <v/>
      </c>
      <c r="J159" s="120"/>
      <c r="K159" s="120"/>
      <c r="L159" s="120"/>
      <c r="M159" s="120"/>
      <c r="N159" s="123" t="str">
        <f>IF($M159="","",NETWORKDAYS($D159,$M159,$Y$33:$Y$47)-1)</f>
        <v/>
      </c>
      <c r="O159" s="124" t="str">
        <f t="shared" si="7"/>
        <v/>
      </c>
      <c r="P159" s="139"/>
      <c r="Q159" s="137" t="s">
        <v>51</v>
      </c>
      <c r="R159" s="136"/>
      <c r="S159" s="132"/>
      <c r="T159" s="139"/>
      <c r="U159" s="139"/>
      <c r="V159" s="132"/>
      <c r="W159" s="40"/>
      <c r="AV159" s="38" t="e">
        <v>#N/A</v>
      </c>
    </row>
    <row r="160" spans="1:48" ht="30" customHeight="1" x14ac:dyDescent="0.35">
      <c r="A160" s="135"/>
      <c r="B160" s="132"/>
      <c r="C160" s="132"/>
      <c r="D160" s="121"/>
      <c r="E160" s="121" t="str">
        <f>IF($D160="","",WORKDAY($D160,1,$Y$33:$Y$47))</f>
        <v/>
      </c>
      <c r="F160" s="121" t="str">
        <f>IF($D160="","",WORKDAY($D160,10,$Y$33:$Y$47))</f>
        <v/>
      </c>
      <c r="G160" s="121" t="str">
        <f>IF($D160="","",WORKDAY($D160,20,$Y$33:$Y$47))</f>
        <v/>
      </c>
      <c r="H160" s="121" t="str">
        <f>IF($D160="","",WORKDAY($D160,40,$Y$33:$Y$47))</f>
        <v/>
      </c>
      <c r="I160" s="121" t="str">
        <f t="shared" si="6"/>
        <v/>
      </c>
      <c r="J160" s="120"/>
      <c r="K160" s="120"/>
      <c r="L160" s="120"/>
      <c r="M160" s="120"/>
      <c r="N160" s="123" t="str">
        <f>IF($M160="","",NETWORKDAYS($D160,$M160,$Y$33:$Y$47)-1)</f>
        <v/>
      </c>
      <c r="O160" s="124" t="str">
        <f t="shared" si="7"/>
        <v/>
      </c>
      <c r="P160" s="139"/>
      <c r="Q160" s="137" t="s">
        <v>51</v>
      </c>
      <c r="R160" s="136"/>
      <c r="S160" s="132"/>
      <c r="T160" s="139"/>
      <c r="U160" s="139"/>
      <c r="V160" s="132"/>
      <c r="W160" s="40"/>
      <c r="AV160" s="38" t="e">
        <v>#N/A</v>
      </c>
    </row>
    <row r="161" spans="1:48" ht="30" customHeight="1" x14ac:dyDescent="0.35">
      <c r="A161" s="135"/>
      <c r="B161" s="132"/>
      <c r="C161" s="132"/>
      <c r="D161" s="121"/>
      <c r="E161" s="121" t="str">
        <f>IF($D161="","",WORKDAY($D161,1,$Y$33:$Y$47))</f>
        <v/>
      </c>
      <c r="F161" s="121" t="str">
        <f>IF($D161="","",WORKDAY($D161,10,$Y$33:$Y$47))</f>
        <v/>
      </c>
      <c r="G161" s="121" t="str">
        <f>IF($D161="","",WORKDAY($D161,20,$Y$33:$Y$47))</f>
        <v/>
      </c>
      <c r="H161" s="121" t="str">
        <f>IF($D161="","",WORKDAY($D161,40,$Y$33:$Y$47))</f>
        <v/>
      </c>
      <c r="I161" s="121" t="str">
        <f t="shared" si="6"/>
        <v/>
      </c>
      <c r="J161" s="120"/>
      <c r="K161" s="120"/>
      <c r="L161" s="120"/>
      <c r="M161" s="120"/>
      <c r="N161" s="123" t="str">
        <f>IF($M161="","",NETWORKDAYS($D161,$M161,$Y$33:$Y$47)-1)</f>
        <v/>
      </c>
      <c r="O161" s="124" t="str">
        <f t="shared" si="7"/>
        <v/>
      </c>
      <c r="P161" s="139"/>
      <c r="Q161" s="137" t="s">
        <v>51</v>
      </c>
      <c r="R161" s="136"/>
      <c r="S161" s="132"/>
      <c r="T161" s="139"/>
      <c r="U161" s="139"/>
      <c r="V161" s="132"/>
      <c r="W161" s="40"/>
      <c r="AV161" s="38" t="e">
        <v>#N/A</v>
      </c>
    </row>
    <row r="162" spans="1:48" ht="30" customHeight="1" x14ac:dyDescent="0.35">
      <c r="A162" s="135"/>
      <c r="B162" s="132"/>
      <c r="C162" s="132"/>
      <c r="D162" s="121"/>
      <c r="E162" s="121" t="str">
        <f>IF($D162="","",WORKDAY($D162,1,$Y$33:$Y$47))</f>
        <v/>
      </c>
      <c r="F162" s="121" t="str">
        <f>IF($D162="","",WORKDAY($D162,10,$Y$33:$Y$47))</f>
        <v/>
      </c>
      <c r="G162" s="121" t="str">
        <f>IF($D162="","",WORKDAY($D162,20,$Y$33:$Y$47))</f>
        <v/>
      </c>
      <c r="H162" s="121" t="str">
        <f>IF($D162="","",WORKDAY($D162,40,$Y$33:$Y$47))</f>
        <v/>
      </c>
      <c r="I162" s="121" t="str">
        <f t="shared" si="6"/>
        <v/>
      </c>
      <c r="J162" s="120"/>
      <c r="K162" s="120"/>
      <c r="L162" s="120"/>
      <c r="M162" s="120"/>
      <c r="N162" s="123" t="str">
        <f>IF($M162="","",NETWORKDAYS($D162,$M162,$Y$33:$Y$47)-1)</f>
        <v/>
      </c>
      <c r="O162" s="124" t="str">
        <f t="shared" si="7"/>
        <v/>
      </c>
      <c r="P162" s="139"/>
      <c r="Q162" s="137" t="s">
        <v>51</v>
      </c>
      <c r="R162" s="136"/>
      <c r="S162" s="132"/>
      <c r="T162" s="139"/>
      <c r="U162" s="139"/>
      <c r="V162" s="132"/>
      <c r="W162" s="40"/>
      <c r="AV162" s="38" t="e">
        <v>#N/A</v>
      </c>
    </row>
    <row r="163" spans="1:48" ht="30" customHeight="1" x14ac:dyDescent="0.35">
      <c r="A163" s="135"/>
      <c r="B163" s="132"/>
      <c r="C163" s="132"/>
      <c r="D163" s="121"/>
      <c r="E163" s="121" t="str">
        <f>IF($D163="","",WORKDAY($D163,1,$Y$33:$Y$47))</f>
        <v/>
      </c>
      <c r="F163" s="121" t="str">
        <f>IF($D163="","",WORKDAY($D163,10,$Y$33:$Y$47))</f>
        <v/>
      </c>
      <c r="G163" s="121" t="str">
        <f>IF($D163="","",WORKDAY($D163,20,$Y$33:$Y$47))</f>
        <v/>
      </c>
      <c r="H163" s="121" t="str">
        <f>IF($D163="","",WORKDAY($D163,40,$Y$33:$Y$47))</f>
        <v/>
      </c>
      <c r="I163" s="121" t="str">
        <f t="shared" si="6"/>
        <v/>
      </c>
      <c r="J163" s="120"/>
      <c r="K163" s="120"/>
      <c r="L163" s="120"/>
      <c r="M163" s="120"/>
      <c r="N163" s="123" t="str">
        <f>IF($M163="","",NETWORKDAYS($D163,$M163,$Y$33:$Y$47)-1)</f>
        <v/>
      </c>
      <c r="O163" s="124" t="str">
        <f t="shared" si="7"/>
        <v/>
      </c>
      <c r="P163" s="139"/>
      <c r="Q163" s="137" t="s">
        <v>51</v>
      </c>
      <c r="R163" s="136"/>
      <c r="S163" s="132"/>
      <c r="T163" s="139"/>
      <c r="U163" s="139"/>
      <c r="V163" s="132"/>
      <c r="W163" s="40"/>
      <c r="AV163" s="38" t="e">
        <v>#N/A</v>
      </c>
    </row>
    <row r="164" spans="1:48" ht="30" customHeight="1" x14ac:dyDescent="0.35">
      <c r="A164" s="135"/>
      <c r="B164" s="132"/>
      <c r="C164" s="132"/>
      <c r="D164" s="121"/>
      <c r="E164" s="121" t="str">
        <f>IF($D164="","",WORKDAY($D164,1,$Y$33:$Y$47))</f>
        <v/>
      </c>
      <c r="F164" s="121" t="str">
        <f>IF($D164="","",WORKDAY($D164,10,$Y$33:$Y$47))</f>
        <v/>
      </c>
      <c r="G164" s="121" t="str">
        <f>IF($D164="","",WORKDAY($D164,20,$Y$33:$Y$47))</f>
        <v/>
      </c>
      <c r="H164" s="121" t="str">
        <f>IF($D164="","",WORKDAY($D164,40,$Y$33:$Y$47))</f>
        <v/>
      </c>
      <c r="I164" s="121" t="str">
        <f t="shared" si="6"/>
        <v/>
      </c>
      <c r="J164" s="120"/>
      <c r="K164" s="120"/>
      <c r="L164" s="120"/>
      <c r="M164" s="120"/>
      <c r="N164" s="123" t="str">
        <f>IF($M164="","",NETWORKDAYS($D164,$M164,$Y$33:$Y$47)-1)</f>
        <v/>
      </c>
      <c r="O164" s="124" t="str">
        <f t="shared" si="7"/>
        <v/>
      </c>
      <c r="P164" s="139"/>
      <c r="Q164" s="137" t="s">
        <v>51</v>
      </c>
      <c r="R164" s="136"/>
      <c r="S164" s="132"/>
      <c r="T164" s="139"/>
      <c r="U164" s="139"/>
      <c r="V164" s="132"/>
      <c r="W164" s="40"/>
      <c r="AV164" s="38" t="e">
        <v>#N/A</v>
      </c>
    </row>
    <row r="165" spans="1:48" ht="30" customHeight="1" x14ac:dyDescent="0.35">
      <c r="A165" s="135"/>
      <c r="B165" s="132"/>
      <c r="C165" s="132"/>
      <c r="D165" s="121"/>
      <c r="E165" s="121" t="str">
        <f>IF($D165="","",WORKDAY($D165,1,$Y$33:$Y$47))</f>
        <v/>
      </c>
      <c r="F165" s="121" t="str">
        <f>IF($D165="","",WORKDAY($D165,10,$Y$33:$Y$47))</f>
        <v/>
      </c>
      <c r="G165" s="121" t="str">
        <f>IF($D165="","",WORKDAY($D165,20,$Y$33:$Y$47))</f>
        <v/>
      </c>
      <c r="H165" s="121" t="str">
        <f>IF($D165="","",WORKDAY($D165,40,$Y$33:$Y$47))</f>
        <v/>
      </c>
      <c r="I165" s="121" t="str">
        <f t="shared" si="6"/>
        <v/>
      </c>
      <c r="J165" s="120"/>
      <c r="K165" s="120"/>
      <c r="L165" s="120"/>
      <c r="M165" s="120"/>
      <c r="N165" s="123" t="str">
        <f>IF($M165="","",NETWORKDAYS($D165,$M165,$Y$33:$Y$47)-1)</f>
        <v/>
      </c>
      <c r="O165" s="124" t="str">
        <f t="shared" si="7"/>
        <v/>
      </c>
      <c r="P165" s="139"/>
      <c r="Q165" s="137" t="s">
        <v>51</v>
      </c>
      <c r="R165" s="136"/>
      <c r="S165" s="132"/>
      <c r="T165" s="139"/>
      <c r="U165" s="139"/>
      <c r="V165" s="132"/>
      <c r="W165" s="40"/>
      <c r="AV165" s="38" t="e">
        <v>#N/A</v>
      </c>
    </row>
    <row r="166" spans="1:48" ht="30" customHeight="1" x14ac:dyDescent="0.35">
      <c r="A166" s="135"/>
      <c r="B166" s="132"/>
      <c r="C166" s="132"/>
      <c r="D166" s="121"/>
      <c r="E166" s="121" t="str">
        <f>IF($D166="","",WORKDAY($D166,1,$Y$33:$Y$47))</f>
        <v/>
      </c>
      <c r="F166" s="121" t="str">
        <f>IF($D166="","",WORKDAY($D166,10,$Y$33:$Y$47))</f>
        <v/>
      </c>
      <c r="G166" s="121" t="str">
        <f>IF($D166="","",WORKDAY($D166,20,$Y$33:$Y$47))</f>
        <v/>
      </c>
      <c r="H166" s="121" t="str">
        <f>IF($D166="","",WORKDAY($D166,40,$Y$33:$Y$47))</f>
        <v/>
      </c>
      <c r="I166" s="121" t="str">
        <f t="shared" si="6"/>
        <v/>
      </c>
      <c r="J166" s="120"/>
      <c r="K166" s="120"/>
      <c r="L166" s="120"/>
      <c r="M166" s="120"/>
      <c r="N166" s="123" t="str">
        <f>IF($M166="","",NETWORKDAYS($D166,$M166,$Y$33:$Y$47)-1)</f>
        <v/>
      </c>
      <c r="O166" s="124" t="str">
        <f t="shared" si="7"/>
        <v/>
      </c>
      <c r="P166" s="139"/>
      <c r="Q166" s="137" t="s">
        <v>51</v>
      </c>
      <c r="R166" s="136"/>
      <c r="S166" s="132"/>
      <c r="T166" s="139"/>
      <c r="U166" s="139"/>
      <c r="V166" s="132"/>
      <c r="W166" s="40"/>
      <c r="AV166" s="38" t="e">
        <v>#N/A</v>
      </c>
    </row>
    <row r="167" spans="1:48" ht="30" customHeight="1" x14ac:dyDescent="0.35">
      <c r="A167" s="135"/>
      <c r="B167" s="132"/>
      <c r="C167" s="132"/>
      <c r="D167" s="121"/>
      <c r="E167" s="121" t="str">
        <f>IF($D167="","",WORKDAY($D167,1,$Y$33:$Y$47))</f>
        <v/>
      </c>
      <c r="F167" s="121" t="str">
        <f>IF($D167="","",WORKDAY($D167,10,$Y$33:$Y$47))</f>
        <v/>
      </c>
      <c r="G167" s="121" t="str">
        <f>IF($D167="","",WORKDAY($D167,20,$Y$33:$Y$47))</f>
        <v/>
      </c>
      <c r="H167" s="121" t="str">
        <f>IF($D167="","",WORKDAY($D167,40,$Y$33:$Y$47))</f>
        <v/>
      </c>
      <c r="I167" s="121" t="str">
        <f t="shared" si="6"/>
        <v/>
      </c>
      <c r="J167" s="120"/>
      <c r="K167" s="120"/>
      <c r="L167" s="120"/>
      <c r="M167" s="120"/>
      <c r="N167" s="123" t="str">
        <f>IF($M167="","",NETWORKDAYS($D167,$M167,$Y$33:$Y$47)-1)</f>
        <v/>
      </c>
      <c r="O167" s="124" t="str">
        <f t="shared" si="7"/>
        <v/>
      </c>
      <c r="P167" s="139"/>
      <c r="Q167" s="137" t="s">
        <v>51</v>
      </c>
      <c r="R167" s="136"/>
      <c r="S167" s="132"/>
      <c r="T167" s="139"/>
      <c r="U167" s="139"/>
      <c r="V167" s="132"/>
      <c r="W167" s="40"/>
      <c r="AV167" s="38" t="e">
        <v>#N/A</v>
      </c>
    </row>
    <row r="168" spans="1:48" ht="30" customHeight="1" x14ac:dyDescent="0.35">
      <c r="A168" s="135"/>
      <c r="B168" s="132"/>
      <c r="C168" s="132"/>
      <c r="D168" s="121"/>
      <c r="E168" s="121" t="str">
        <f>IF($D168="","",WORKDAY($D168,1,$Y$33:$Y$47))</f>
        <v/>
      </c>
      <c r="F168" s="121" t="str">
        <f>IF($D168="","",WORKDAY($D168,10,$Y$33:$Y$47))</f>
        <v/>
      </c>
      <c r="G168" s="121" t="str">
        <f>IF($D168="","",WORKDAY($D168,20,$Y$33:$Y$47))</f>
        <v/>
      </c>
      <c r="H168" s="121" t="str">
        <f>IF($D168="","",WORKDAY($D168,40,$Y$33:$Y$47))</f>
        <v/>
      </c>
      <c r="I168" s="121" t="str">
        <f t="shared" si="6"/>
        <v/>
      </c>
      <c r="J168" s="120"/>
      <c r="K168" s="120"/>
      <c r="L168" s="120"/>
      <c r="M168" s="120"/>
      <c r="N168" s="123" t="str">
        <f>IF($M168="","",NETWORKDAYS($D168,$M168,$Y$33:$Y$47)-1)</f>
        <v/>
      </c>
      <c r="O168" s="124" t="str">
        <f t="shared" si="7"/>
        <v/>
      </c>
      <c r="P168" s="139"/>
      <c r="Q168" s="137" t="s">
        <v>51</v>
      </c>
      <c r="R168" s="136"/>
      <c r="S168" s="132"/>
      <c r="T168" s="139"/>
      <c r="U168" s="139"/>
      <c r="V168" s="132"/>
      <c r="W168" s="40"/>
      <c r="AV168" s="38" t="e">
        <v>#N/A</v>
      </c>
    </row>
    <row r="169" spans="1:48" ht="30" customHeight="1" x14ac:dyDescent="0.35">
      <c r="A169" s="135"/>
      <c r="B169" s="132"/>
      <c r="C169" s="132"/>
      <c r="D169" s="121"/>
      <c r="E169" s="121" t="str">
        <f>IF($D169="","",WORKDAY($D169,1,$Y$33:$Y$47))</f>
        <v/>
      </c>
      <c r="F169" s="121" t="str">
        <f>IF($D169="","",WORKDAY($D169,10,$Y$33:$Y$47))</f>
        <v/>
      </c>
      <c r="G169" s="121" t="str">
        <f>IF($D169="","",WORKDAY($D169,20,$Y$33:$Y$47))</f>
        <v/>
      </c>
      <c r="H169" s="121" t="str">
        <f>IF($D169="","",WORKDAY($D169,40,$Y$33:$Y$47))</f>
        <v/>
      </c>
      <c r="I169" s="121" t="str">
        <f t="shared" si="6"/>
        <v/>
      </c>
      <c r="J169" s="120"/>
      <c r="K169" s="120"/>
      <c r="L169" s="120"/>
      <c r="M169" s="120"/>
      <c r="N169" s="123" t="str">
        <f>IF($M169="","",NETWORKDAYS($D169,$M169,$Y$33:$Y$47)-1)</f>
        <v/>
      </c>
      <c r="O169" s="124" t="str">
        <f t="shared" si="7"/>
        <v/>
      </c>
      <c r="P169" s="139"/>
      <c r="Q169" s="137" t="s">
        <v>51</v>
      </c>
      <c r="R169" s="136"/>
      <c r="S169" s="132"/>
      <c r="T169" s="139"/>
      <c r="U169" s="139"/>
      <c r="V169" s="132"/>
      <c r="W169" s="40"/>
      <c r="AV169" s="38" t="e">
        <v>#N/A</v>
      </c>
    </row>
    <row r="170" spans="1:48" ht="30" customHeight="1" x14ac:dyDescent="0.35">
      <c r="A170" s="135"/>
      <c r="B170" s="132"/>
      <c r="C170" s="132"/>
      <c r="D170" s="121"/>
      <c r="E170" s="121" t="str">
        <f>IF($D170="","",WORKDAY($D170,1,$Y$33:$Y$47))</f>
        <v/>
      </c>
      <c r="F170" s="121" t="str">
        <f>IF($D170="","",WORKDAY($D170,10,$Y$33:$Y$47))</f>
        <v/>
      </c>
      <c r="G170" s="121" t="str">
        <f>IF($D170="","",WORKDAY($D170,20,$Y$33:$Y$47))</f>
        <v/>
      </c>
      <c r="H170" s="121" t="str">
        <f>IF($D170="","",WORKDAY($D170,40,$Y$33:$Y$47))</f>
        <v/>
      </c>
      <c r="I170" s="121" t="str">
        <f t="shared" si="6"/>
        <v/>
      </c>
      <c r="J170" s="120"/>
      <c r="K170" s="120"/>
      <c r="L170" s="120"/>
      <c r="M170" s="120"/>
      <c r="N170" s="123" t="str">
        <f>IF($M170="","",NETWORKDAYS($D170,$M170,$Y$33:$Y$47)-1)</f>
        <v/>
      </c>
      <c r="O170" s="124" t="str">
        <f t="shared" si="7"/>
        <v/>
      </c>
      <c r="P170" s="139"/>
      <c r="Q170" s="137" t="s">
        <v>51</v>
      </c>
      <c r="R170" s="136"/>
      <c r="S170" s="132"/>
      <c r="T170" s="139"/>
      <c r="U170" s="139"/>
      <c r="V170" s="132"/>
      <c r="W170" s="40"/>
      <c r="AV170" s="38" t="e">
        <v>#N/A</v>
      </c>
    </row>
    <row r="171" spans="1:48" ht="30" customHeight="1" x14ac:dyDescent="0.35">
      <c r="A171" s="135"/>
      <c r="B171" s="132"/>
      <c r="C171" s="129"/>
      <c r="D171" s="121"/>
      <c r="E171" s="121" t="str">
        <f>IF($D171="","",WORKDAY($D171,1,$Y$33:$Y$47))</f>
        <v/>
      </c>
      <c r="F171" s="121" t="str">
        <f>IF($D171="","",WORKDAY($D171,10,$Y$33:$Y$47))</f>
        <v/>
      </c>
      <c r="G171" s="121" t="str">
        <f>IF($D171="","",WORKDAY($D171,20,$Y$33:$Y$47))</f>
        <v/>
      </c>
      <c r="H171" s="121" t="str">
        <f>IF($D171="","",WORKDAY($D171,40,$Y$33:$Y$47))</f>
        <v/>
      </c>
      <c r="I171" s="121" t="str">
        <f t="shared" si="6"/>
        <v/>
      </c>
      <c r="J171" s="120"/>
      <c r="K171" s="120"/>
      <c r="L171" s="120"/>
      <c r="M171" s="120"/>
      <c r="N171" s="123" t="str">
        <f>IF($M171="","",NETWORKDAYS($D171,$M171,$Y$33:$Y$47)-1)</f>
        <v/>
      </c>
      <c r="O171" s="124" t="str">
        <f t="shared" si="7"/>
        <v/>
      </c>
      <c r="P171" s="139"/>
      <c r="Q171" s="137" t="s">
        <v>51</v>
      </c>
      <c r="R171" s="136"/>
      <c r="S171" s="132"/>
      <c r="T171" s="139"/>
      <c r="U171" s="139"/>
      <c r="V171" s="132"/>
      <c r="W171" s="40"/>
      <c r="AV171" s="38" t="e">
        <v>#N/A</v>
      </c>
    </row>
    <row r="172" spans="1:48" ht="30" customHeight="1" x14ac:dyDescent="0.35">
      <c r="A172" s="135"/>
      <c r="B172" s="132"/>
      <c r="C172" s="132"/>
      <c r="D172" s="121"/>
      <c r="E172" s="121" t="str">
        <f>IF($D172="","",WORKDAY($D172,1,$Y$33:$Y$47))</f>
        <v/>
      </c>
      <c r="F172" s="121" t="str">
        <f>IF($D172="","",WORKDAY($D172,10,$Y$33:$Y$47))</f>
        <v/>
      </c>
      <c r="G172" s="121" t="str">
        <f>IF($D172="","",WORKDAY($D172,20,$Y$33:$Y$47))</f>
        <v/>
      </c>
      <c r="H172" s="121" t="str">
        <f>IF($D172="","",WORKDAY($D172,40,$Y$33:$Y$47))</f>
        <v/>
      </c>
      <c r="I172" s="121" t="str">
        <f t="shared" si="6"/>
        <v/>
      </c>
      <c r="J172" s="120"/>
      <c r="K172" s="120"/>
      <c r="L172" s="120"/>
      <c r="M172" s="120"/>
      <c r="N172" s="123" t="str">
        <f>IF($M172="","",NETWORKDAYS($D172,$M172,$Y$33:$Y$47)-1)</f>
        <v/>
      </c>
      <c r="O172" s="124" t="str">
        <f t="shared" si="7"/>
        <v/>
      </c>
      <c r="P172" s="139"/>
      <c r="Q172" s="137" t="s">
        <v>51</v>
      </c>
      <c r="R172" s="136"/>
      <c r="S172" s="132"/>
      <c r="T172" s="139"/>
      <c r="U172" s="139"/>
      <c r="V172" s="132"/>
      <c r="W172" s="40"/>
      <c r="AV172" s="38" t="e">
        <v>#N/A</v>
      </c>
    </row>
    <row r="173" spans="1:48" ht="30" customHeight="1" x14ac:dyDescent="0.35">
      <c r="A173" s="135"/>
      <c r="B173" s="132"/>
      <c r="C173" s="132"/>
      <c r="D173" s="121"/>
      <c r="E173" s="121" t="str">
        <f>IF($D173="","",WORKDAY($D173,1,$Y$33:$Y$47))</f>
        <v/>
      </c>
      <c r="F173" s="121" t="str">
        <f>IF($D173="","",WORKDAY($D173,10,$Y$33:$Y$47))</f>
        <v/>
      </c>
      <c r="G173" s="121" t="str">
        <f>IF($D173="","",WORKDAY($D173,20,$Y$33:$Y$47))</f>
        <v/>
      </c>
      <c r="H173" s="121" t="str">
        <f>IF($D173="","",WORKDAY($D173,40,$Y$33:$Y$47))</f>
        <v/>
      </c>
      <c r="I173" s="121" t="str">
        <f t="shared" si="6"/>
        <v/>
      </c>
      <c r="J173" s="120"/>
      <c r="K173" s="120"/>
      <c r="L173" s="120"/>
      <c r="M173" s="120"/>
      <c r="N173" s="123" t="str">
        <f>IF($M173="","",NETWORKDAYS($D173,$M173,$Y$33:$Y$47)-1)</f>
        <v/>
      </c>
      <c r="O173" s="124" t="str">
        <f t="shared" si="7"/>
        <v/>
      </c>
      <c r="P173" s="139"/>
      <c r="Q173" s="137" t="s">
        <v>51</v>
      </c>
      <c r="R173" s="136"/>
      <c r="S173" s="132"/>
      <c r="T173" s="139"/>
      <c r="U173" s="139"/>
      <c r="V173" s="132"/>
      <c r="W173" s="40"/>
      <c r="AV173" s="38" t="e">
        <v>#N/A</v>
      </c>
    </row>
    <row r="174" spans="1:48" ht="30" customHeight="1" x14ac:dyDescent="0.35">
      <c r="A174" s="135"/>
      <c r="B174" s="132"/>
      <c r="C174" s="132"/>
      <c r="D174" s="121"/>
      <c r="E174" s="121" t="str">
        <f>IF($D174="","",WORKDAY($D174,1,$Y$33:$Y$47))</f>
        <v/>
      </c>
      <c r="F174" s="121" t="str">
        <f>IF($D174="","",WORKDAY($D174,10,$Y$33:$Y$47))</f>
        <v/>
      </c>
      <c r="G174" s="121" t="str">
        <f>IF($D174="","",WORKDAY($D174,20,$Y$33:$Y$47))</f>
        <v/>
      </c>
      <c r="H174" s="121" t="str">
        <f>IF($D174="","",WORKDAY($D174,40,$Y$33:$Y$47))</f>
        <v/>
      </c>
      <c r="I174" s="121" t="str">
        <f t="shared" si="6"/>
        <v/>
      </c>
      <c r="J174" s="120"/>
      <c r="K174" s="120"/>
      <c r="L174" s="120"/>
      <c r="M174" s="120"/>
      <c r="N174" s="123" t="str">
        <f>IF($M174="","",NETWORKDAYS($D174,$M174,$Y$33:$Y$47)-1)</f>
        <v/>
      </c>
      <c r="O174" s="124" t="str">
        <f t="shared" si="7"/>
        <v/>
      </c>
      <c r="P174" s="139"/>
      <c r="Q174" s="137" t="s">
        <v>51</v>
      </c>
      <c r="R174" s="136"/>
      <c r="S174" s="132"/>
      <c r="T174" s="139"/>
      <c r="U174" s="139"/>
      <c r="V174" s="132"/>
      <c r="W174" s="40"/>
      <c r="AV174" s="38" t="e">
        <v>#N/A</v>
      </c>
    </row>
    <row r="175" spans="1:48" ht="30" customHeight="1" x14ac:dyDescent="0.35">
      <c r="A175" s="135"/>
      <c r="B175" s="132"/>
      <c r="C175" s="132"/>
      <c r="D175" s="121"/>
      <c r="E175" s="121" t="str">
        <f>IF($D175="","",WORKDAY($D175,1,$Y$33:$Y$47))</f>
        <v/>
      </c>
      <c r="F175" s="121" t="str">
        <f>IF($D175="","",WORKDAY($D175,10,$Y$33:$Y$47))</f>
        <v/>
      </c>
      <c r="G175" s="121" t="str">
        <f>IF($D175="","",WORKDAY($D175,20,$Y$33:$Y$47))</f>
        <v/>
      </c>
      <c r="H175" s="121" t="str">
        <f>IF($D175="","",WORKDAY($D175,40,$Y$33:$Y$47))</f>
        <v/>
      </c>
      <c r="I175" s="121" t="str">
        <f t="shared" si="6"/>
        <v/>
      </c>
      <c r="J175" s="120"/>
      <c r="K175" s="120"/>
      <c r="L175" s="120"/>
      <c r="M175" s="120"/>
      <c r="N175" s="123" t="str">
        <f>IF($M175="","",NETWORKDAYS($D175,$M175,$Y$33:$Y$47)-1)</f>
        <v/>
      </c>
      <c r="O175" s="124" t="str">
        <f t="shared" si="7"/>
        <v/>
      </c>
      <c r="P175" s="139"/>
      <c r="Q175" s="137" t="s">
        <v>51</v>
      </c>
      <c r="R175" s="136"/>
      <c r="S175" s="132"/>
      <c r="T175" s="139"/>
      <c r="U175" s="139"/>
      <c r="V175" s="132"/>
      <c r="W175" s="40"/>
      <c r="AV175" s="38" t="e">
        <v>#N/A</v>
      </c>
    </row>
    <row r="176" spans="1:48" ht="30" customHeight="1" x14ac:dyDescent="0.35">
      <c r="A176" s="135"/>
      <c r="B176" s="132"/>
      <c r="C176" s="132"/>
      <c r="D176" s="121"/>
      <c r="E176" s="121" t="str">
        <f>IF($D176="","",WORKDAY($D176,1,$Y$33:$Y$47))</f>
        <v/>
      </c>
      <c r="F176" s="121" t="str">
        <f>IF($D176="","",WORKDAY($D176,10,$Y$33:$Y$47))</f>
        <v/>
      </c>
      <c r="G176" s="121" t="str">
        <f>IF($D176="","",WORKDAY($D176,20,$Y$33:$Y$47))</f>
        <v/>
      </c>
      <c r="H176" s="121" t="str">
        <f>IF($D176="","",WORKDAY($D176,40,$Y$33:$Y$47))</f>
        <v/>
      </c>
      <c r="I176" s="121" t="str">
        <f t="shared" si="6"/>
        <v/>
      </c>
      <c r="J176" s="120"/>
      <c r="K176" s="120"/>
      <c r="L176" s="120"/>
      <c r="M176" s="120"/>
      <c r="N176" s="123" t="str">
        <f>IF($M176="","",NETWORKDAYS($D176,$M176,$Y$33:$Y$47)-1)</f>
        <v/>
      </c>
      <c r="O176" s="124" t="str">
        <f t="shared" si="7"/>
        <v/>
      </c>
      <c r="P176" s="139"/>
      <c r="Q176" s="137" t="s">
        <v>51</v>
      </c>
      <c r="R176" s="136"/>
      <c r="S176" s="132"/>
      <c r="T176" s="139"/>
      <c r="U176" s="139"/>
      <c r="V176" s="132"/>
      <c r="W176" s="40"/>
      <c r="AV176" s="38" t="e">
        <v>#N/A</v>
      </c>
    </row>
    <row r="177" spans="1:48" ht="30" customHeight="1" x14ac:dyDescent="0.35">
      <c r="A177" s="135"/>
      <c r="B177" s="132"/>
      <c r="C177" s="132"/>
      <c r="D177" s="121"/>
      <c r="E177" s="121" t="str">
        <f>IF($D177="","",WORKDAY($D177,1,$Y$33:$Y$47))</f>
        <v/>
      </c>
      <c r="F177" s="121" t="str">
        <f>IF($D177="","",WORKDAY($D177,10,$Y$33:$Y$47))</f>
        <v/>
      </c>
      <c r="G177" s="121" t="str">
        <f>IF($D177="","",WORKDAY($D177,20,$Y$33:$Y$47))</f>
        <v/>
      </c>
      <c r="H177" s="121" t="str">
        <f>IF($D177="","",WORKDAY($D177,40,$Y$33:$Y$47))</f>
        <v/>
      </c>
      <c r="I177" s="121" t="str">
        <f t="shared" si="6"/>
        <v/>
      </c>
      <c r="J177" s="120"/>
      <c r="K177" s="120"/>
      <c r="L177" s="120"/>
      <c r="M177" s="120"/>
      <c r="N177" s="123" t="str">
        <f>IF($M177="","",NETWORKDAYS($D177,$M177,$Y$33:$Y$47)-1)</f>
        <v/>
      </c>
      <c r="O177" s="124" t="str">
        <f t="shared" si="7"/>
        <v/>
      </c>
      <c r="P177" s="139"/>
      <c r="Q177" s="137" t="s">
        <v>51</v>
      </c>
      <c r="R177" s="136"/>
      <c r="S177" s="132"/>
      <c r="T177" s="139"/>
      <c r="U177" s="139"/>
      <c r="V177" s="132"/>
      <c r="W177" s="40"/>
      <c r="AV177" s="38" t="e">
        <v>#N/A</v>
      </c>
    </row>
    <row r="178" spans="1:48" ht="30" customHeight="1" x14ac:dyDescent="0.35">
      <c r="A178" s="135"/>
      <c r="B178" s="132"/>
      <c r="C178" s="132"/>
      <c r="D178" s="121"/>
      <c r="E178" s="121" t="str">
        <f>IF($D178="","",WORKDAY($D178,1,$Y$33:$Y$47))</f>
        <v/>
      </c>
      <c r="F178" s="121" t="str">
        <f>IF($D178="","",WORKDAY($D178,10,$Y$33:$Y$47))</f>
        <v/>
      </c>
      <c r="G178" s="121" t="str">
        <f>IF($D178="","",WORKDAY($D178,20,$Y$33:$Y$47))</f>
        <v/>
      </c>
      <c r="H178" s="121" t="str">
        <f>IF($D178="","",WORKDAY($D178,40,$Y$33:$Y$47))</f>
        <v/>
      </c>
      <c r="I178" s="121" t="str">
        <f t="shared" si="6"/>
        <v/>
      </c>
      <c r="J178" s="120"/>
      <c r="K178" s="120"/>
      <c r="L178" s="120"/>
      <c r="M178" s="120"/>
      <c r="N178" s="123" t="str">
        <f>IF($M178="","",NETWORKDAYS($D178,$M178,$Y$33:$Y$47)-1)</f>
        <v/>
      </c>
      <c r="O178" s="124" t="str">
        <f t="shared" si="7"/>
        <v/>
      </c>
      <c r="P178" s="139"/>
      <c r="Q178" s="137" t="s">
        <v>51</v>
      </c>
      <c r="R178" s="136"/>
      <c r="S178" s="132"/>
      <c r="T178" s="139"/>
      <c r="U178" s="139"/>
      <c r="V178" s="132"/>
      <c r="W178" s="40"/>
      <c r="AV178" s="38" t="e">
        <v>#N/A</v>
      </c>
    </row>
    <row r="179" spans="1:48" ht="30" customHeight="1" x14ac:dyDescent="0.35">
      <c r="A179" s="135"/>
      <c r="B179" s="132"/>
      <c r="C179" s="132"/>
      <c r="D179" s="121"/>
      <c r="E179" s="121" t="str">
        <f>IF($D179="","",WORKDAY($D179,1,$Y$33:$Y$47))</f>
        <v/>
      </c>
      <c r="F179" s="121" t="str">
        <f>IF($D179="","",WORKDAY($D179,10,$Y$33:$Y$47))</f>
        <v/>
      </c>
      <c r="G179" s="121" t="str">
        <f>IF($D179="","",WORKDAY($D179,20,$Y$33:$Y$47))</f>
        <v/>
      </c>
      <c r="H179" s="121" t="str">
        <f>IF($D179="","",WORKDAY($D179,40,$Y$33:$Y$47))</f>
        <v/>
      </c>
      <c r="I179" s="121" t="str">
        <f t="shared" si="6"/>
        <v/>
      </c>
      <c r="J179" s="120"/>
      <c r="K179" s="120"/>
      <c r="L179" s="120"/>
      <c r="M179" s="120"/>
      <c r="N179" s="123" t="str">
        <f>IF($M179="","",NETWORKDAYS($D179,$M179,$Y$33:$Y$47)-1)</f>
        <v/>
      </c>
      <c r="O179" s="124" t="str">
        <f t="shared" si="7"/>
        <v/>
      </c>
      <c r="P179" s="139"/>
      <c r="Q179" s="137" t="s">
        <v>51</v>
      </c>
      <c r="R179" s="136"/>
      <c r="S179" s="132"/>
      <c r="T179" s="139"/>
      <c r="U179" s="139"/>
      <c r="V179" s="132"/>
      <c r="W179" s="40"/>
      <c r="AV179" s="38" t="e">
        <v>#N/A</v>
      </c>
    </row>
    <row r="180" spans="1:48" ht="30" customHeight="1" x14ac:dyDescent="0.35">
      <c r="A180" s="135"/>
      <c r="B180" s="132"/>
      <c r="C180" s="132"/>
      <c r="D180" s="121"/>
      <c r="E180" s="121" t="str">
        <f>IF($D180="","",WORKDAY($D180,1,$Y$33:$Y$47))</f>
        <v/>
      </c>
      <c r="F180" s="121" t="str">
        <f>IF($D180="","",WORKDAY($D180,10,$Y$33:$Y$47))</f>
        <v/>
      </c>
      <c r="G180" s="121" t="str">
        <f>IF($D180="","",WORKDAY($D180,20,$Y$33:$Y$47))</f>
        <v/>
      </c>
      <c r="H180" s="121" t="str">
        <f>IF($D180="","",WORKDAY($D180,40,$Y$33:$Y$47))</f>
        <v/>
      </c>
      <c r="I180" s="121" t="str">
        <f t="shared" si="6"/>
        <v/>
      </c>
      <c r="J180" s="120"/>
      <c r="K180" s="120"/>
      <c r="L180" s="120"/>
      <c r="M180" s="120"/>
      <c r="N180" s="123" t="str">
        <f>IF($M180="","",NETWORKDAYS($D180,$M180,$Y$33:$Y$47)-1)</f>
        <v/>
      </c>
      <c r="O180" s="124" t="str">
        <f t="shared" si="7"/>
        <v/>
      </c>
      <c r="P180" s="139"/>
      <c r="Q180" s="137" t="s">
        <v>51</v>
      </c>
      <c r="R180" s="136"/>
      <c r="S180" s="132"/>
      <c r="T180" s="139"/>
      <c r="U180" s="139"/>
      <c r="V180" s="132"/>
      <c r="W180" s="40"/>
      <c r="AV180" s="38" t="e">
        <v>#N/A</v>
      </c>
    </row>
    <row r="181" spans="1:48" ht="30" customHeight="1" x14ac:dyDescent="0.35">
      <c r="A181" s="135"/>
      <c r="B181" s="132"/>
      <c r="C181" s="132"/>
      <c r="D181" s="121"/>
      <c r="E181" s="121" t="str">
        <f>IF($D181="","",WORKDAY($D181,1,$Y$33:$Y$47))</f>
        <v/>
      </c>
      <c r="F181" s="121" t="str">
        <f>IF($D181="","",WORKDAY($D181,10,$Y$33:$Y$47))</f>
        <v/>
      </c>
      <c r="G181" s="121" t="str">
        <f>IF($D181="","",WORKDAY($D181,20,$Y$33:$Y$47))</f>
        <v/>
      </c>
      <c r="H181" s="121" t="str">
        <f>IF($D181="","",WORKDAY($D181,40,$Y$33:$Y$47))</f>
        <v/>
      </c>
      <c r="I181" s="121" t="str">
        <f t="shared" si="6"/>
        <v/>
      </c>
      <c r="J181" s="120"/>
      <c r="K181" s="120"/>
      <c r="L181" s="120"/>
      <c r="M181" s="120"/>
      <c r="N181" s="123" t="str">
        <f>IF($M181="","",NETWORKDAYS($D181,$M181,$Y$33:$Y$47)-1)</f>
        <v/>
      </c>
      <c r="O181" s="124" t="str">
        <f t="shared" si="7"/>
        <v/>
      </c>
      <c r="P181" s="139"/>
      <c r="Q181" s="137" t="s">
        <v>51</v>
      </c>
      <c r="R181" s="136"/>
      <c r="S181" s="132"/>
      <c r="T181" s="139"/>
      <c r="U181" s="139"/>
      <c r="V181" s="132"/>
      <c r="W181" s="40"/>
      <c r="AV181" s="38" t="e">
        <v>#N/A</v>
      </c>
    </row>
    <row r="182" spans="1:48" ht="30" customHeight="1" x14ac:dyDescent="0.35">
      <c r="A182" s="135"/>
      <c r="B182" s="132"/>
      <c r="C182" s="132"/>
      <c r="D182" s="121"/>
      <c r="E182" s="121" t="str">
        <f>IF($D182="","",WORKDAY($D182,1,$Y$33:$Y$47))</f>
        <v/>
      </c>
      <c r="F182" s="121" t="str">
        <f>IF($D182="","",WORKDAY($D182,10,$Y$33:$Y$47))</f>
        <v/>
      </c>
      <c r="G182" s="121" t="str">
        <f>IF($D182="","",WORKDAY($D182,20,$Y$33:$Y$47))</f>
        <v/>
      </c>
      <c r="H182" s="121" t="str">
        <f>IF($D182="","",WORKDAY($D182,40,$Y$33:$Y$47))</f>
        <v/>
      </c>
      <c r="I182" s="121" t="str">
        <f t="shared" si="6"/>
        <v/>
      </c>
      <c r="J182" s="120"/>
      <c r="K182" s="120"/>
      <c r="L182" s="120"/>
      <c r="M182" s="120"/>
      <c r="N182" s="123" t="str">
        <f>IF($M182="","",NETWORKDAYS($D182,$M182,$Y$33:$Y$47)-1)</f>
        <v/>
      </c>
      <c r="O182" s="124" t="str">
        <f t="shared" si="7"/>
        <v/>
      </c>
      <c r="P182" s="139"/>
      <c r="Q182" s="137" t="s">
        <v>51</v>
      </c>
      <c r="R182" s="136"/>
      <c r="S182" s="132"/>
      <c r="T182" s="139"/>
      <c r="U182" s="139"/>
      <c r="V182" s="132"/>
      <c r="W182" s="40"/>
      <c r="AV182" s="38" t="e">
        <v>#N/A</v>
      </c>
    </row>
    <row r="183" spans="1:48" ht="30" customHeight="1" x14ac:dyDescent="0.35">
      <c r="A183" s="135"/>
      <c r="B183" s="132"/>
      <c r="C183" s="132"/>
      <c r="D183" s="121"/>
      <c r="E183" s="121" t="str">
        <f>IF($D183="","",WORKDAY($D183,1,$Y$33:$Y$47))</f>
        <v/>
      </c>
      <c r="F183" s="121" t="str">
        <f>IF($D183="","",WORKDAY($D183,10,$Y$33:$Y$47))</f>
        <v/>
      </c>
      <c r="G183" s="121" t="str">
        <f>IF($D183="","",WORKDAY($D183,20,$Y$33:$Y$47))</f>
        <v/>
      </c>
      <c r="H183" s="121" t="str">
        <f>IF($D183="","",WORKDAY($D183,40,$Y$33:$Y$47))</f>
        <v/>
      </c>
      <c r="I183" s="121" t="str">
        <f t="shared" si="6"/>
        <v/>
      </c>
      <c r="J183" s="120"/>
      <c r="K183" s="120"/>
      <c r="L183" s="120"/>
      <c r="M183" s="120"/>
      <c r="N183" s="123" t="str">
        <f>IF($M183="","",NETWORKDAYS($D183,$M183,$Y$33:$Y$47)-1)</f>
        <v/>
      </c>
      <c r="O183" s="124" t="str">
        <f t="shared" si="7"/>
        <v/>
      </c>
      <c r="P183" s="139"/>
      <c r="Q183" s="137" t="s">
        <v>51</v>
      </c>
      <c r="R183" s="136"/>
      <c r="S183" s="132"/>
      <c r="T183" s="139"/>
      <c r="U183" s="139"/>
      <c r="V183" s="132"/>
      <c r="W183" s="40"/>
      <c r="AV183" s="38" t="e">
        <v>#N/A</v>
      </c>
    </row>
    <row r="184" spans="1:48" ht="30" customHeight="1" x14ac:dyDescent="0.35">
      <c r="A184" s="135"/>
      <c r="B184" s="132"/>
      <c r="C184" s="132"/>
      <c r="D184" s="121"/>
      <c r="E184" s="121" t="str">
        <f>IF($D184="","",WORKDAY($D184,1,$Y$33:$Y$47))</f>
        <v/>
      </c>
      <c r="F184" s="121" t="str">
        <f>IF($D184="","",WORKDAY($D184,10,$Y$33:$Y$47))</f>
        <v/>
      </c>
      <c r="G184" s="121" t="str">
        <f>IF($D184="","",WORKDAY($D184,20,$Y$33:$Y$47))</f>
        <v/>
      </c>
      <c r="H184" s="121" t="str">
        <f>IF($D184="","",WORKDAY($D184,40,$Y$33:$Y$47))</f>
        <v/>
      </c>
      <c r="I184" s="121" t="str">
        <f t="shared" si="6"/>
        <v/>
      </c>
      <c r="J184" s="120"/>
      <c r="K184" s="120"/>
      <c r="L184" s="120"/>
      <c r="M184" s="120"/>
      <c r="N184" s="123" t="str">
        <f>IF($M184="","",NETWORKDAYS($D184,$M184,$Y$33:$Y$47)-1)</f>
        <v/>
      </c>
      <c r="O184" s="124" t="str">
        <f t="shared" si="7"/>
        <v/>
      </c>
      <c r="P184" s="139"/>
      <c r="Q184" s="137" t="s">
        <v>51</v>
      </c>
      <c r="R184" s="136"/>
      <c r="S184" s="132"/>
      <c r="T184" s="139"/>
      <c r="U184" s="139"/>
      <c r="V184" s="132"/>
      <c r="W184" s="40"/>
      <c r="AV184" s="38" t="e">
        <v>#N/A</v>
      </c>
    </row>
    <row r="185" spans="1:48" ht="30" customHeight="1" x14ac:dyDescent="0.35">
      <c r="A185" s="135"/>
      <c r="B185" s="132"/>
      <c r="C185" s="132"/>
      <c r="D185" s="121"/>
      <c r="E185" s="121" t="str">
        <f>IF($D185="","",WORKDAY($D185,1,$Y$33:$Y$47))</f>
        <v/>
      </c>
      <c r="F185" s="121" t="str">
        <f>IF($D185="","",WORKDAY($D185,10,$Y$33:$Y$47))</f>
        <v/>
      </c>
      <c r="G185" s="121" t="str">
        <f>IF($D185="","",WORKDAY($D185,20,$Y$33:$Y$47))</f>
        <v/>
      </c>
      <c r="H185" s="121" t="str">
        <f>IF($D185="","",WORKDAY($D185,40,$Y$33:$Y$47))</f>
        <v/>
      </c>
      <c r="I185" s="121" t="str">
        <f t="shared" si="6"/>
        <v/>
      </c>
      <c r="J185" s="120"/>
      <c r="K185" s="120"/>
      <c r="L185" s="120"/>
      <c r="M185" s="120"/>
      <c r="N185" s="123" t="str">
        <f>IF($M185="","",NETWORKDAYS($D185,$M185,$Y$33:$Y$47)-1)</f>
        <v/>
      </c>
      <c r="O185" s="124" t="str">
        <f t="shared" si="7"/>
        <v/>
      </c>
      <c r="P185" s="139"/>
      <c r="Q185" s="137" t="s">
        <v>51</v>
      </c>
      <c r="R185" s="136"/>
      <c r="S185" s="132"/>
      <c r="T185" s="139"/>
      <c r="U185" s="139"/>
      <c r="V185" s="132"/>
      <c r="W185" s="40"/>
      <c r="AV185" s="38" t="e">
        <v>#N/A</v>
      </c>
    </row>
    <row r="186" spans="1:48" ht="30" customHeight="1" x14ac:dyDescent="0.35">
      <c r="A186" s="135"/>
      <c r="B186" s="132"/>
      <c r="C186" s="132"/>
      <c r="D186" s="121"/>
      <c r="E186" s="121" t="str">
        <f>IF($D186="","",WORKDAY($D186,1,$Y$33:$Y$47))</f>
        <v/>
      </c>
      <c r="F186" s="121" t="str">
        <f>IF($D186="","",WORKDAY($D186,10,$Y$33:$Y$47))</f>
        <v/>
      </c>
      <c r="G186" s="121" t="str">
        <f>IF($D186="","",WORKDAY($D186,20,$Y$33:$Y$47))</f>
        <v/>
      </c>
      <c r="H186" s="121" t="str">
        <f>IF($D186="","",WORKDAY($D186,40,$Y$33:$Y$47))</f>
        <v/>
      </c>
      <c r="I186" s="121" t="str">
        <f t="shared" si="6"/>
        <v/>
      </c>
      <c r="J186" s="120"/>
      <c r="K186" s="120"/>
      <c r="L186" s="120"/>
      <c r="M186" s="120"/>
      <c r="N186" s="123" t="str">
        <f>IF($M186="","",NETWORKDAYS($D186,$M186,$Y$33:$Y$47)-1)</f>
        <v/>
      </c>
      <c r="O186" s="124" t="str">
        <f t="shared" si="7"/>
        <v/>
      </c>
      <c r="P186" s="139"/>
      <c r="Q186" s="137" t="s">
        <v>51</v>
      </c>
      <c r="R186" s="136"/>
      <c r="S186" s="132"/>
      <c r="T186" s="139"/>
      <c r="U186" s="139"/>
      <c r="V186" s="132"/>
      <c r="W186" s="40"/>
      <c r="AV186" s="38" t="e">
        <v>#N/A</v>
      </c>
    </row>
    <row r="187" spans="1:48" ht="30" customHeight="1" x14ac:dyDescent="0.35">
      <c r="A187" s="135"/>
      <c r="B187" s="132"/>
      <c r="C187" s="132"/>
      <c r="D187" s="121"/>
      <c r="E187" s="121" t="str">
        <f>IF($D187="","",WORKDAY($D187,1,$Y$33:$Y$47))</f>
        <v/>
      </c>
      <c r="F187" s="121" t="str">
        <f>IF($D187="","",WORKDAY($D187,10,$Y$33:$Y$47))</f>
        <v/>
      </c>
      <c r="G187" s="121" t="str">
        <f>IF($D187="","",WORKDAY($D187,20,$Y$33:$Y$47))</f>
        <v/>
      </c>
      <c r="H187" s="121" t="str">
        <f>IF($D187="","",WORKDAY($D187,40,$Y$33:$Y$47))</f>
        <v/>
      </c>
      <c r="I187" s="121" t="str">
        <f t="shared" si="6"/>
        <v/>
      </c>
      <c r="J187" s="120"/>
      <c r="K187" s="120"/>
      <c r="L187" s="120"/>
      <c r="M187" s="120"/>
      <c r="N187" s="123" t="str">
        <f>IF($M187="","",NETWORKDAYS($D187,$M187,$Y$33:$Y$47)-1)</f>
        <v/>
      </c>
      <c r="O187" s="124" t="str">
        <f t="shared" si="7"/>
        <v/>
      </c>
      <c r="P187" s="139"/>
      <c r="Q187" s="137" t="s">
        <v>51</v>
      </c>
      <c r="R187" s="136"/>
      <c r="S187" s="132"/>
      <c r="T187" s="139"/>
      <c r="U187" s="139"/>
      <c r="V187" s="132"/>
      <c r="W187" s="40"/>
      <c r="AV187" s="38" t="e">
        <v>#N/A</v>
      </c>
    </row>
    <row r="188" spans="1:48" ht="30" customHeight="1" x14ac:dyDescent="0.35">
      <c r="A188" s="135"/>
      <c r="B188" s="132"/>
      <c r="C188" s="132"/>
      <c r="D188" s="121"/>
      <c r="E188" s="121" t="str">
        <f>IF($D188="","",WORKDAY($D188,1,$Y$33:$Y$47))</f>
        <v/>
      </c>
      <c r="F188" s="121" t="str">
        <f>IF($D188="","",WORKDAY($D188,10,$Y$33:$Y$47))</f>
        <v/>
      </c>
      <c r="G188" s="121" t="str">
        <f>IF($D188="","",WORKDAY($D188,20,$Y$33:$Y$47))</f>
        <v/>
      </c>
      <c r="H188" s="121" t="str">
        <f>IF($D188="","",WORKDAY($D188,40,$Y$33:$Y$47))</f>
        <v/>
      </c>
      <c r="I188" s="121" t="str">
        <f t="shared" si="6"/>
        <v/>
      </c>
      <c r="J188" s="120"/>
      <c r="K188" s="120"/>
      <c r="L188" s="120"/>
      <c r="M188" s="120"/>
      <c r="N188" s="123" t="str">
        <f>IF($M188="","",NETWORKDAYS($D188,$M188,$Y$33:$Y$47)-1)</f>
        <v/>
      </c>
      <c r="O188" s="124" t="str">
        <f t="shared" si="7"/>
        <v/>
      </c>
      <c r="P188" s="139"/>
      <c r="Q188" s="137" t="s">
        <v>51</v>
      </c>
      <c r="R188" s="136"/>
      <c r="S188" s="132"/>
      <c r="T188" s="139"/>
      <c r="U188" s="139"/>
      <c r="V188" s="132"/>
      <c r="W188" s="40"/>
      <c r="AV188" s="38" t="e">
        <v>#N/A</v>
      </c>
    </row>
    <row r="189" spans="1:48" ht="30" customHeight="1" x14ac:dyDescent="0.35">
      <c r="A189" s="135"/>
      <c r="B189" s="132"/>
      <c r="C189" s="132"/>
      <c r="D189" s="121"/>
      <c r="E189" s="121" t="str">
        <f>IF($D189="","",WORKDAY($D189,1,$Y$33:$Y$47))</f>
        <v/>
      </c>
      <c r="F189" s="121" t="str">
        <f>IF($D189="","",WORKDAY($D189,10,$Y$33:$Y$47))</f>
        <v/>
      </c>
      <c r="G189" s="121" t="str">
        <f>IF($D189="","",WORKDAY($D189,20,$Y$33:$Y$47))</f>
        <v/>
      </c>
      <c r="H189" s="121" t="str">
        <f>IF($D189="","",WORKDAY($D189,40,$Y$33:$Y$47))</f>
        <v/>
      </c>
      <c r="I189" s="121" t="str">
        <f t="shared" ref="I189:I252" si="8">IF(ISBLANK($D189),"",TEXT($D189,"mmm"))</f>
        <v/>
      </c>
      <c r="J189" s="120"/>
      <c r="K189" s="120"/>
      <c r="L189" s="120"/>
      <c r="M189" s="120"/>
      <c r="N189" s="123" t="str">
        <f>IF($M189="","",NETWORKDAYS($D189,$M189,$Y$33:$Y$47)-1)</f>
        <v/>
      </c>
      <c r="O189" s="124" t="str">
        <f t="shared" si="7"/>
        <v/>
      </c>
      <c r="P189" s="139"/>
      <c r="Q189" s="137" t="s">
        <v>51</v>
      </c>
      <c r="R189" s="136"/>
      <c r="S189" s="132"/>
      <c r="T189" s="139"/>
      <c r="U189" s="139"/>
      <c r="V189" s="132"/>
      <c r="W189" s="40"/>
      <c r="AV189" s="38" t="e">
        <v>#N/A</v>
      </c>
    </row>
    <row r="190" spans="1:48" ht="30" customHeight="1" x14ac:dyDescent="0.35">
      <c r="A190" s="135"/>
      <c r="B190" s="132"/>
      <c r="C190" s="132"/>
      <c r="D190" s="121"/>
      <c r="E190" s="121" t="str">
        <f>IF($D190="","",WORKDAY($D190,1,$Y$33:$Y$47))</f>
        <v/>
      </c>
      <c r="F190" s="121" t="str">
        <f>IF($D190="","",WORKDAY($D190,10,$Y$33:$Y$47))</f>
        <v/>
      </c>
      <c r="G190" s="121" t="str">
        <f>IF($D190="","",WORKDAY($D190,20,$Y$33:$Y$47))</f>
        <v/>
      </c>
      <c r="H190" s="121" t="str">
        <f>IF($D190="","",WORKDAY($D190,40,$Y$33:$Y$47))</f>
        <v/>
      </c>
      <c r="I190" s="121" t="str">
        <f t="shared" si="8"/>
        <v/>
      </c>
      <c r="J190" s="120"/>
      <c r="K190" s="120"/>
      <c r="L190" s="120"/>
      <c r="M190" s="120"/>
      <c r="N190" s="123" t="str">
        <f>IF($M190="","",NETWORKDAYS($D190,$M190,$Y$33:$Y$47)-1)</f>
        <v/>
      </c>
      <c r="O190" s="124" t="str">
        <f t="shared" ref="O190:O253" si="9">IF(ISBLANK($M190),"",IF($N190&lt;21,"Yes","No"))</f>
        <v/>
      </c>
      <c r="P190" s="139"/>
      <c r="Q190" s="137" t="s">
        <v>51</v>
      </c>
      <c r="R190" s="136"/>
      <c r="S190" s="132"/>
      <c r="T190" s="139"/>
      <c r="U190" s="139"/>
      <c r="V190" s="132"/>
      <c r="W190" s="40"/>
      <c r="AV190" s="38" t="e">
        <v>#N/A</v>
      </c>
    </row>
    <row r="191" spans="1:48" ht="30" customHeight="1" x14ac:dyDescent="0.35">
      <c r="A191" s="135"/>
      <c r="B191" s="132"/>
      <c r="C191" s="132"/>
      <c r="D191" s="121"/>
      <c r="E191" s="121" t="str">
        <f>IF($D191="","",WORKDAY($D191,1,$Y$33:$Y$47))</f>
        <v/>
      </c>
      <c r="F191" s="121" t="str">
        <f>IF($D191="","",WORKDAY($D191,10,$Y$33:$Y$47))</f>
        <v/>
      </c>
      <c r="G191" s="121" t="str">
        <f>IF($D191="","",WORKDAY($D191,20,$Y$33:$Y$47))</f>
        <v/>
      </c>
      <c r="H191" s="121" t="str">
        <f>IF($D191="","",WORKDAY($D191,40,$Y$33:$Y$47))</f>
        <v/>
      </c>
      <c r="I191" s="121" t="str">
        <f t="shared" si="8"/>
        <v/>
      </c>
      <c r="J191" s="120"/>
      <c r="K191" s="120"/>
      <c r="L191" s="120"/>
      <c r="M191" s="120"/>
      <c r="N191" s="123" t="str">
        <f>IF($M191="","",NETWORKDAYS($D191,$M191,$Y$33:$Y$47)-1)</f>
        <v/>
      </c>
      <c r="O191" s="124" t="str">
        <f t="shared" si="9"/>
        <v/>
      </c>
      <c r="P191" s="139"/>
      <c r="Q191" s="137" t="s">
        <v>51</v>
      </c>
      <c r="R191" s="136"/>
      <c r="S191" s="132"/>
      <c r="T191" s="139"/>
      <c r="U191" s="139"/>
      <c r="V191" s="132"/>
      <c r="W191" s="40"/>
      <c r="AV191" s="38" t="e">
        <v>#N/A</v>
      </c>
    </row>
    <row r="192" spans="1:48" ht="30" customHeight="1" x14ac:dyDescent="0.35">
      <c r="A192" s="135"/>
      <c r="B192" s="132"/>
      <c r="C192" s="132"/>
      <c r="D192" s="121"/>
      <c r="E192" s="121" t="str">
        <f>IF($D192="","",WORKDAY($D192,1,$Y$33:$Y$47))</f>
        <v/>
      </c>
      <c r="F192" s="121" t="str">
        <f>IF($D192="","",WORKDAY($D192,10,$Y$33:$Y$47))</f>
        <v/>
      </c>
      <c r="G192" s="121" t="str">
        <f>IF($D192="","",WORKDAY($D192,20,$Y$33:$Y$47))</f>
        <v/>
      </c>
      <c r="H192" s="121" t="str">
        <f>IF($D192="","",WORKDAY($D192,40,$Y$33:$Y$47))</f>
        <v/>
      </c>
      <c r="I192" s="121" t="str">
        <f t="shared" si="8"/>
        <v/>
      </c>
      <c r="J192" s="120"/>
      <c r="K192" s="120"/>
      <c r="L192" s="120"/>
      <c r="M192" s="120"/>
      <c r="N192" s="123" t="str">
        <f>IF($M192="","",NETWORKDAYS($D192,$M192,$Y$33:$Y$47)-1)</f>
        <v/>
      </c>
      <c r="O192" s="124" t="str">
        <f t="shared" si="9"/>
        <v/>
      </c>
      <c r="P192" s="139"/>
      <c r="Q192" s="137" t="s">
        <v>51</v>
      </c>
      <c r="R192" s="136"/>
      <c r="S192" s="132"/>
      <c r="T192" s="139"/>
      <c r="U192" s="139"/>
      <c r="V192" s="132"/>
      <c r="W192" s="40"/>
      <c r="AV192" s="38" t="e">
        <v>#N/A</v>
      </c>
    </row>
    <row r="193" spans="1:48" ht="30" customHeight="1" x14ac:dyDescent="0.35">
      <c r="A193" s="135"/>
      <c r="B193" s="132"/>
      <c r="C193" s="132"/>
      <c r="D193" s="121"/>
      <c r="E193" s="121" t="str">
        <f>IF($D193="","",WORKDAY($D193,1,$Y$33:$Y$47))</f>
        <v/>
      </c>
      <c r="F193" s="121" t="str">
        <f>IF($D193="","",WORKDAY($D193,10,$Y$33:$Y$47))</f>
        <v/>
      </c>
      <c r="G193" s="121" t="str">
        <f>IF($D193="","",WORKDAY($D193,20,$Y$33:$Y$47))</f>
        <v/>
      </c>
      <c r="H193" s="121" t="str">
        <f>IF($D193="","",WORKDAY($D193,40,$Y$33:$Y$47))</f>
        <v/>
      </c>
      <c r="I193" s="121" t="str">
        <f t="shared" si="8"/>
        <v/>
      </c>
      <c r="J193" s="120"/>
      <c r="K193" s="120"/>
      <c r="L193" s="120"/>
      <c r="M193" s="120"/>
      <c r="N193" s="123" t="str">
        <f>IF($M193="","",NETWORKDAYS($D193,$M193,$Y$33:$Y$47)-1)</f>
        <v/>
      </c>
      <c r="O193" s="124" t="str">
        <f t="shared" si="9"/>
        <v/>
      </c>
      <c r="P193" s="139"/>
      <c r="Q193" s="137" t="s">
        <v>51</v>
      </c>
      <c r="R193" s="136"/>
      <c r="S193" s="132"/>
      <c r="T193" s="139"/>
      <c r="U193" s="139"/>
      <c r="V193" s="132"/>
      <c r="W193" s="40"/>
      <c r="AV193" s="38" t="e">
        <v>#N/A</v>
      </c>
    </row>
    <row r="194" spans="1:48" ht="30" customHeight="1" x14ac:dyDescent="0.35">
      <c r="A194" s="135"/>
      <c r="B194" s="132"/>
      <c r="C194" s="132"/>
      <c r="D194" s="121"/>
      <c r="E194" s="121" t="str">
        <f>IF($D194="","",WORKDAY($D194,1,$Y$33:$Y$47))</f>
        <v/>
      </c>
      <c r="F194" s="121" t="str">
        <f>IF($D194="","",WORKDAY($D194,10,$Y$33:$Y$47))</f>
        <v/>
      </c>
      <c r="G194" s="121" t="str">
        <f>IF($D194="","",WORKDAY($D194,20,$Y$33:$Y$47))</f>
        <v/>
      </c>
      <c r="H194" s="121" t="str">
        <f>IF($D194="","",WORKDAY($D194,40,$Y$33:$Y$47))</f>
        <v/>
      </c>
      <c r="I194" s="121" t="str">
        <f t="shared" si="8"/>
        <v/>
      </c>
      <c r="J194" s="120"/>
      <c r="K194" s="120"/>
      <c r="L194" s="120"/>
      <c r="M194" s="120"/>
      <c r="N194" s="123" t="str">
        <f>IF($M194="","",NETWORKDAYS($D194,$M194,$Y$33:$Y$47)-1)</f>
        <v/>
      </c>
      <c r="O194" s="124" t="str">
        <f t="shared" si="9"/>
        <v/>
      </c>
      <c r="P194" s="139"/>
      <c r="Q194" s="137" t="s">
        <v>51</v>
      </c>
      <c r="R194" s="136"/>
      <c r="S194" s="132"/>
      <c r="T194" s="139"/>
      <c r="U194" s="139"/>
      <c r="V194" s="132"/>
      <c r="W194" s="40"/>
      <c r="AV194" s="38" t="e">
        <v>#N/A</v>
      </c>
    </row>
    <row r="195" spans="1:48" ht="30" customHeight="1" x14ac:dyDescent="0.35">
      <c r="A195" s="135"/>
      <c r="B195" s="132"/>
      <c r="C195" s="132"/>
      <c r="D195" s="121"/>
      <c r="E195" s="121" t="str">
        <f>IF($D195="","",WORKDAY($D195,1,$Y$33:$Y$47))</f>
        <v/>
      </c>
      <c r="F195" s="121" t="str">
        <f>IF($D195="","",WORKDAY($D195,10,$Y$33:$Y$47))</f>
        <v/>
      </c>
      <c r="G195" s="121" t="str">
        <f>IF($D195="","",WORKDAY($D195,20,$Y$33:$Y$47))</f>
        <v/>
      </c>
      <c r="H195" s="121" t="str">
        <f>IF($D195="","",WORKDAY($D195,40,$Y$33:$Y$47))</f>
        <v/>
      </c>
      <c r="I195" s="121" t="str">
        <f t="shared" si="8"/>
        <v/>
      </c>
      <c r="J195" s="120"/>
      <c r="K195" s="120"/>
      <c r="L195" s="120"/>
      <c r="M195" s="120"/>
      <c r="N195" s="123" t="str">
        <f>IF($M195="","",NETWORKDAYS($D195,$M195,$Y$33:$Y$47)-1)</f>
        <v/>
      </c>
      <c r="O195" s="124" t="str">
        <f t="shared" si="9"/>
        <v/>
      </c>
      <c r="P195" s="139"/>
      <c r="Q195" s="137" t="s">
        <v>51</v>
      </c>
      <c r="R195" s="136"/>
      <c r="S195" s="132"/>
      <c r="T195" s="139"/>
      <c r="U195" s="139"/>
      <c r="V195" s="132"/>
      <c r="W195" s="40"/>
      <c r="AV195" s="38" t="e">
        <v>#N/A</v>
      </c>
    </row>
    <row r="196" spans="1:48" ht="30" customHeight="1" x14ac:dyDescent="0.35">
      <c r="A196" s="135"/>
      <c r="B196" s="132"/>
      <c r="C196" s="132"/>
      <c r="D196" s="121"/>
      <c r="E196" s="121" t="str">
        <f>IF($D196="","",WORKDAY($D196,1,$Y$33:$Y$47))</f>
        <v/>
      </c>
      <c r="F196" s="121" t="str">
        <f>IF($D196="","",WORKDAY($D196,10,$Y$33:$Y$47))</f>
        <v/>
      </c>
      <c r="G196" s="121" t="str">
        <f>IF($D196="","",WORKDAY($D196,20,$Y$33:$Y$47))</f>
        <v/>
      </c>
      <c r="H196" s="121" t="str">
        <f>IF($D196="","",WORKDAY($D196,40,$Y$33:$Y$47))</f>
        <v/>
      </c>
      <c r="I196" s="121" t="str">
        <f t="shared" si="8"/>
        <v/>
      </c>
      <c r="J196" s="120"/>
      <c r="K196" s="120"/>
      <c r="L196" s="120"/>
      <c r="M196" s="120"/>
      <c r="N196" s="123" t="str">
        <f>IF($M196="","",NETWORKDAYS($D196,$M196,$Y$33:$Y$47)-1)</f>
        <v/>
      </c>
      <c r="O196" s="124" t="str">
        <f t="shared" si="9"/>
        <v/>
      </c>
      <c r="P196" s="139"/>
      <c r="Q196" s="137" t="s">
        <v>51</v>
      </c>
      <c r="R196" s="136"/>
      <c r="S196" s="132"/>
      <c r="T196" s="139"/>
      <c r="U196" s="139"/>
      <c r="V196" s="132"/>
      <c r="W196" s="40"/>
      <c r="AV196" s="38" t="e">
        <v>#N/A</v>
      </c>
    </row>
    <row r="197" spans="1:48" ht="30" customHeight="1" x14ac:dyDescent="0.35">
      <c r="A197" s="135"/>
      <c r="B197" s="132"/>
      <c r="C197" s="132"/>
      <c r="D197" s="121"/>
      <c r="E197" s="121" t="str">
        <f>IF($D197="","",WORKDAY($D197,1,$Y$33:$Y$47))</f>
        <v/>
      </c>
      <c r="F197" s="121" t="str">
        <f>IF($D197="","",WORKDAY($D197,10,$Y$33:$Y$47))</f>
        <v/>
      </c>
      <c r="G197" s="121" t="str">
        <f>IF($D197="","",WORKDAY($D197,20,$Y$33:$Y$47))</f>
        <v/>
      </c>
      <c r="H197" s="121" t="str">
        <f>IF($D197="","",WORKDAY($D197,40,$Y$33:$Y$47))</f>
        <v/>
      </c>
      <c r="I197" s="121" t="str">
        <f t="shared" si="8"/>
        <v/>
      </c>
      <c r="J197" s="120"/>
      <c r="K197" s="120"/>
      <c r="L197" s="120"/>
      <c r="M197" s="120"/>
      <c r="N197" s="123" t="str">
        <f>IF($M197="","",NETWORKDAYS($D197,$M197,$Y$33:$Y$47)-1)</f>
        <v/>
      </c>
      <c r="O197" s="124" t="str">
        <f t="shared" si="9"/>
        <v/>
      </c>
      <c r="P197" s="139"/>
      <c r="Q197" s="137" t="s">
        <v>51</v>
      </c>
      <c r="R197" s="136"/>
      <c r="S197" s="132"/>
      <c r="T197" s="139"/>
      <c r="U197" s="139"/>
      <c r="V197" s="132"/>
      <c r="W197" s="40"/>
      <c r="AV197" s="38" t="e">
        <v>#N/A</v>
      </c>
    </row>
    <row r="198" spans="1:48" ht="30" customHeight="1" x14ac:dyDescent="0.35">
      <c r="A198" s="135"/>
      <c r="B198" s="132"/>
      <c r="C198" s="132"/>
      <c r="D198" s="121"/>
      <c r="E198" s="121" t="str">
        <f>IF($D198="","",WORKDAY($D198,1,$Y$33:$Y$47))</f>
        <v/>
      </c>
      <c r="F198" s="121" t="str">
        <f>IF($D198="","",WORKDAY($D198,10,$Y$33:$Y$47))</f>
        <v/>
      </c>
      <c r="G198" s="121" t="str">
        <f>IF($D198="","",WORKDAY($D198,20,$Y$33:$Y$47))</f>
        <v/>
      </c>
      <c r="H198" s="121" t="str">
        <f>IF($D198="","",WORKDAY($D198,40,$Y$33:$Y$47))</f>
        <v/>
      </c>
      <c r="I198" s="121" t="str">
        <f t="shared" si="8"/>
        <v/>
      </c>
      <c r="J198" s="120"/>
      <c r="K198" s="120"/>
      <c r="L198" s="120"/>
      <c r="M198" s="120"/>
      <c r="N198" s="123" t="str">
        <f>IF($M198="","",NETWORKDAYS($D198,$M198,$Y$33:$Y$47)-1)</f>
        <v/>
      </c>
      <c r="O198" s="124" t="str">
        <f t="shared" si="9"/>
        <v/>
      </c>
      <c r="P198" s="139"/>
      <c r="Q198" s="137" t="s">
        <v>51</v>
      </c>
      <c r="R198" s="136"/>
      <c r="S198" s="132"/>
      <c r="T198" s="139"/>
      <c r="U198" s="139"/>
      <c r="V198" s="132"/>
      <c r="W198" s="40"/>
      <c r="AV198" s="38" t="e">
        <v>#N/A</v>
      </c>
    </row>
    <row r="199" spans="1:48" ht="30" customHeight="1" x14ac:dyDescent="0.35">
      <c r="A199" s="135"/>
      <c r="B199" s="132"/>
      <c r="C199" s="132"/>
      <c r="D199" s="121"/>
      <c r="E199" s="121" t="str">
        <f>IF($D199="","",WORKDAY($D199,1,$Y$33:$Y$47))</f>
        <v/>
      </c>
      <c r="F199" s="121" t="str">
        <f>IF($D199="","",WORKDAY($D199,10,$Y$33:$Y$47))</f>
        <v/>
      </c>
      <c r="G199" s="121" t="str">
        <f>IF($D199="","",WORKDAY($D199,20,$Y$33:$Y$47))</f>
        <v/>
      </c>
      <c r="H199" s="121" t="str">
        <f>IF($D199="","",WORKDAY($D199,40,$Y$33:$Y$47))</f>
        <v/>
      </c>
      <c r="I199" s="121" t="str">
        <f t="shared" si="8"/>
        <v/>
      </c>
      <c r="J199" s="120"/>
      <c r="K199" s="120"/>
      <c r="L199" s="120"/>
      <c r="M199" s="120"/>
      <c r="N199" s="123" t="str">
        <f>IF($M199="","",NETWORKDAYS($D199,$M199,$Y$33:$Y$47)-1)</f>
        <v/>
      </c>
      <c r="O199" s="124" t="str">
        <f t="shared" si="9"/>
        <v/>
      </c>
      <c r="P199" s="139"/>
      <c r="Q199" s="137" t="s">
        <v>51</v>
      </c>
      <c r="R199" s="136"/>
      <c r="S199" s="132"/>
      <c r="T199" s="139"/>
      <c r="U199" s="139"/>
      <c r="V199" s="132"/>
      <c r="W199" s="40"/>
      <c r="AV199" s="38" t="e">
        <v>#N/A</v>
      </c>
    </row>
    <row r="200" spans="1:48" ht="30" customHeight="1" x14ac:dyDescent="0.35">
      <c r="A200" s="135"/>
      <c r="B200" s="132"/>
      <c r="C200" s="132"/>
      <c r="D200" s="121"/>
      <c r="E200" s="121" t="str">
        <f>IF($D200="","",WORKDAY($D200,1,$Y$33:$Y$47))</f>
        <v/>
      </c>
      <c r="F200" s="121" t="str">
        <f>IF($D200="","",WORKDAY($D200,10,$Y$33:$Y$47))</f>
        <v/>
      </c>
      <c r="G200" s="121" t="str">
        <f>IF($D200="","",WORKDAY($D200,20,$Y$33:$Y$47))</f>
        <v/>
      </c>
      <c r="H200" s="121" t="str">
        <f>IF($D200="","",WORKDAY($D200,40,$Y$33:$Y$47))</f>
        <v/>
      </c>
      <c r="I200" s="121" t="str">
        <f t="shared" si="8"/>
        <v/>
      </c>
      <c r="J200" s="120"/>
      <c r="K200" s="120"/>
      <c r="L200" s="120"/>
      <c r="M200" s="120"/>
      <c r="N200" s="123" t="str">
        <f>IF($M200="","",NETWORKDAYS($D200,$M200,$Y$33:$Y$47)-1)</f>
        <v/>
      </c>
      <c r="O200" s="124" t="str">
        <f t="shared" si="9"/>
        <v/>
      </c>
      <c r="P200" s="139"/>
      <c r="Q200" s="137" t="s">
        <v>51</v>
      </c>
      <c r="R200" s="136"/>
      <c r="S200" s="132"/>
      <c r="T200" s="139"/>
      <c r="U200" s="139"/>
      <c r="V200" s="132"/>
      <c r="W200" s="40"/>
      <c r="AV200" s="38" t="e">
        <v>#N/A</v>
      </c>
    </row>
    <row r="201" spans="1:48" ht="30" customHeight="1" x14ac:dyDescent="0.35">
      <c r="A201" s="135"/>
      <c r="B201" s="132"/>
      <c r="C201" s="132"/>
      <c r="D201" s="121"/>
      <c r="E201" s="121" t="str">
        <f>IF($D201="","",WORKDAY($D201,1,$Y$33:$Y$47))</f>
        <v/>
      </c>
      <c r="F201" s="121" t="str">
        <f>IF($D201="","",WORKDAY($D201,10,$Y$33:$Y$47))</f>
        <v/>
      </c>
      <c r="G201" s="121" t="str">
        <f>IF($D201="","",WORKDAY($D201,20,$Y$33:$Y$47))</f>
        <v/>
      </c>
      <c r="H201" s="121" t="str">
        <f>IF($D201="","",WORKDAY($D201,40,$Y$33:$Y$47))</f>
        <v/>
      </c>
      <c r="I201" s="121" t="str">
        <f t="shared" si="8"/>
        <v/>
      </c>
      <c r="J201" s="120"/>
      <c r="K201" s="120"/>
      <c r="L201" s="120"/>
      <c r="M201" s="120"/>
      <c r="N201" s="123" t="str">
        <f>IF($M201="","",NETWORKDAYS($D201,$M201,$Y$33:$Y$47)-1)</f>
        <v/>
      </c>
      <c r="O201" s="124" t="str">
        <f t="shared" si="9"/>
        <v/>
      </c>
      <c r="P201" s="139"/>
      <c r="Q201" s="137" t="s">
        <v>51</v>
      </c>
      <c r="R201" s="136"/>
      <c r="S201" s="132"/>
      <c r="T201" s="139"/>
      <c r="U201" s="139"/>
      <c r="V201" s="132"/>
      <c r="W201" s="40"/>
      <c r="AV201" s="38" t="e">
        <v>#N/A</v>
      </c>
    </row>
    <row r="202" spans="1:48" ht="30" customHeight="1" x14ac:dyDescent="0.35">
      <c r="A202" s="135"/>
      <c r="B202" s="132"/>
      <c r="C202" s="132"/>
      <c r="D202" s="121"/>
      <c r="E202" s="121" t="str">
        <f>IF($D202="","",WORKDAY($D202,1,$Y$33:$Y$47))</f>
        <v/>
      </c>
      <c r="F202" s="121" t="str">
        <f>IF($D202="","",WORKDAY($D202,10,$Y$33:$Y$47))</f>
        <v/>
      </c>
      <c r="G202" s="121" t="str">
        <f>IF($D202="","",WORKDAY($D202,20,$Y$33:$Y$47))</f>
        <v/>
      </c>
      <c r="H202" s="121" t="str">
        <f>IF($D202="","",WORKDAY($D202,40,$Y$33:$Y$47))</f>
        <v/>
      </c>
      <c r="I202" s="121" t="str">
        <f t="shared" si="8"/>
        <v/>
      </c>
      <c r="J202" s="120"/>
      <c r="K202" s="120"/>
      <c r="L202" s="120"/>
      <c r="M202" s="120"/>
      <c r="N202" s="123" t="str">
        <f>IF($M202="","",NETWORKDAYS($D202,$M202,$Y$33:$Y$47)-1)</f>
        <v/>
      </c>
      <c r="O202" s="124" t="str">
        <f t="shared" si="9"/>
        <v/>
      </c>
      <c r="P202" s="139"/>
      <c r="Q202" s="137" t="s">
        <v>51</v>
      </c>
      <c r="R202" s="136"/>
      <c r="S202" s="132"/>
      <c r="T202" s="139"/>
      <c r="U202" s="139"/>
      <c r="V202" s="132"/>
      <c r="W202" s="40"/>
      <c r="AV202" s="38" t="e">
        <v>#N/A</v>
      </c>
    </row>
    <row r="203" spans="1:48" ht="30" customHeight="1" x14ac:dyDescent="0.35">
      <c r="A203" s="135"/>
      <c r="B203" s="132"/>
      <c r="C203" s="132"/>
      <c r="D203" s="121"/>
      <c r="E203" s="121" t="str">
        <f>IF($D203="","",WORKDAY($D203,1,$Y$33:$Y$47))</f>
        <v/>
      </c>
      <c r="F203" s="121" t="str">
        <f>IF($D203="","",WORKDAY($D203,10,$Y$33:$Y$47))</f>
        <v/>
      </c>
      <c r="G203" s="121" t="str">
        <f>IF($D203="","",WORKDAY($D203,20,$Y$33:$Y$47))</f>
        <v/>
      </c>
      <c r="H203" s="121" t="str">
        <f>IF($D203="","",WORKDAY($D203,40,$Y$33:$Y$47))</f>
        <v/>
      </c>
      <c r="I203" s="121" t="str">
        <f t="shared" si="8"/>
        <v/>
      </c>
      <c r="J203" s="120"/>
      <c r="K203" s="120"/>
      <c r="L203" s="120"/>
      <c r="M203" s="120"/>
      <c r="N203" s="123" t="str">
        <f>IF($M203="","",NETWORKDAYS($D203,$M203,$Y$33:$Y$47)-1)</f>
        <v/>
      </c>
      <c r="O203" s="124" t="str">
        <f t="shared" si="9"/>
        <v/>
      </c>
      <c r="P203" s="139"/>
      <c r="Q203" s="137" t="s">
        <v>51</v>
      </c>
      <c r="R203" s="136"/>
      <c r="S203" s="132"/>
      <c r="T203" s="139"/>
      <c r="U203" s="139"/>
      <c r="V203" s="132"/>
      <c r="W203" s="40"/>
      <c r="AV203" s="38" t="e">
        <v>#N/A</v>
      </c>
    </row>
    <row r="204" spans="1:48" ht="30" customHeight="1" x14ac:dyDescent="0.35">
      <c r="A204" s="135"/>
      <c r="B204" s="132"/>
      <c r="C204" s="132"/>
      <c r="D204" s="121"/>
      <c r="E204" s="121" t="str">
        <f>IF($D204="","",WORKDAY($D204,1,$Y$33:$Y$47))</f>
        <v/>
      </c>
      <c r="F204" s="121" t="str">
        <f>IF($D204="","",WORKDAY($D204,10,$Y$33:$Y$47))</f>
        <v/>
      </c>
      <c r="G204" s="121" t="str">
        <f>IF($D204="","",WORKDAY($D204,20,$Y$33:$Y$47))</f>
        <v/>
      </c>
      <c r="H204" s="121" t="str">
        <f>IF($D204="","",WORKDAY($D204,40,$Y$33:$Y$47))</f>
        <v/>
      </c>
      <c r="I204" s="121" t="str">
        <f t="shared" si="8"/>
        <v/>
      </c>
      <c r="J204" s="120"/>
      <c r="K204" s="120"/>
      <c r="L204" s="120"/>
      <c r="M204" s="120"/>
      <c r="N204" s="123" t="str">
        <f>IF($M204="","",NETWORKDAYS($D204,$M204,$Y$33:$Y$47)-1)</f>
        <v/>
      </c>
      <c r="O204" s="124" t="str">
        <f t="shared" si="9"/>
        <v/>
      </c>
      <c r="P204" s="139"/>
      <c r="Q204" s="137" t="s">
        <v>51</v>
      </c>
      <c r="R204" s="136"/>
      <c r="S204" s="132"/>
      <c r="T204" s="139"/>
      <c r="U204" s="139"/>
      <c r="V204" s="132"/>
      <c r="W204" s="40"/>
      <c r="AV204" s="38" t="e">
        <v>#N/A</v>
      </c>
    </row>
    <row r="205" spans="1:48" ht="30" customHeight="1" x14ac:dyDescent="0.35">
      <c r="A205" s="135"/>
      <c r="B205" s="132"/>
      <c r="C205" s="132"/>
      <c r="D205" s="121"/>
      <c r="E205" s="121" t="str">
        <f>IF($D205="","",WORKDAY($D205,1,$Y$33:$Y$47))</f>
        <v/>
      </c>
      <c r="F205" s="121" t="str">
        <f>IF($D205="","",WORKDAY($D205,10,$Y$33:$Y$47))</f>
        <v/>
      </c>
      <c r="G205" s="121" t="str">
        <f>IF($D205="","",WORKDAY($D205,20,$Y$33:$Y$47))</f>
        <v/>
      </c>
      <c r="H205" s="121" t="str">
        <f>IF($D205="","",WORKDAY($D205,40,$Y$33:$Y$47))</f>
        <v/>
      </c>
      <c r="I205" s="121" t="str">
        <f t="shared" si="8"/>
        <v/>
      </c>
      <c r="J205" s="120"/>
      <c r="K205" s="120"/>
      <c r="L205" s="120"/>
      <c r="M205" s="120"/>
      <c r="N205" s="123" t="str">
        <f>IF($M205="","",NETWORKDAYS($D205,$M205,$Y$33:$Y$47)-1)</f>
        <v/>
      </c>
      <c r="O205" s="124" t="str">
        <f t="shared" si="9"/>
        <v/>
      </c>
      <c r="P205" s="139"/>
      <c r="Q205" s="137" t="s">
        <v>51</v>
      </c>
      <c r="R205" s="136"/>
      <c r="S205" s="132"/>
      <c r="T205" s="139"/>
      <c r="U205" s="139"/>
      <c r="V205" s="132"/>
      <c r="W205" s="40"/>
      <c r="AV205" s="38" t="e">
        <v>#N/A</v>
      </c>
    </row>
    <row r="206" spans="1:48" ht="30" customHeight="1" x14ac:dyDescent="0.35">
      <c r="A206" s="135"/>
      <c r="B206" s="132"/>
      <c r="C206" s="132"/>
      <c r="D206" s="121"/>
      <c r="E206" s="121" t="str">
        <f>IF($D206="","",WORKDAY($D206,1,$Y$33:$Y$47))</f>
        <v/>
      </c>
      <c r="F206" s="121" t="str">
        <f>IF($D206="","",WORKDAY($D206,10,$Y$33:$Y$47))</f>
        <v/>
      </c>
      <c r="G206" s="121" t="str">
        <f>IF($D206="","",WORKDAY($D206,20,$Y$33:$Y$47))</f>
        <v/>
      </c>
      <c r="H206" s="121" t="str">
        <f>IF($D206="","",WORKDAY($D206,40,$Y$33:$Y$47))</f>
        <v/>
      </c>
      <c r="I206" s="121" t="str">
        <f t="shared" si="8"/>
        <v/>
      </c>
      <c r="J206" s="120"/>
      <c r="K206" s="120"/>
      <c r="L206" s="120"/>
      <c r="M206" s="120"/>
      <c r="N206" s="123" t="str">
        <f>IF($M206="","",NETWORKDAYS($D206,$M206,$Y$33:$Y$47)-1)</f>
        <v/>
      </c>
      <c r="O206" s="124" t="str">
        <f t="shared" si="9"/>
        <v/>
      </c>
      <c r="P206" s="139"/>
      <c r="Q206" s="137" t="s">
        <v>51</v>
      </c>
      <c r="R206" s="136"/>
      <c r="S206" s="132"/>
      <c r="T206" s="139"/>
      <c r="U206" s="139"/>
      <c r="V206" s="132"/>
      <c r="W206" s="40"/>
      <c r="AV206" s="38" t="e">
        <v>#N/A</v>
      </c>
    </row>
    <row r="207" spans="1:48" ht="30" customHeight="1" x14ac:dyDescent="0.35">
      <c r="A207" s="135"/>
      <c r="B207" s="132"/>
      <c r="C207" s="132"/>
      <c r="D207" s="121"/>
      <c r="E207" s="121" t="str">
        <f>IF($D207="","",WORKDAY($D207,1,$Y$33:$Y$47))</f>
        <v/>
      </c>
      <c r="F207" s="121" t="str">
        <f>IF($D207="","",WORKDAY($D207,10,$Y$33:$Y$47))</f>
        <v/>
      </c>
      <c r="G207" s="121" t="str">
        <f>IF($D207="","",WORKDAY($D207,20,$Y$33:$Y$47))</f>
        <v/>
      </c>
      <c r="H207" s="121" t="str">
        <f>IF($D207="","",WORKDAY($D207,40,$Y$33:$Y$47))</f>
        <v/>
      </c>
      <c r="I207" s="121" t="str">
        <f t="shared" si="8"/>
        <v/>
      </c>
      <c r="J207" s="120"/>
      <c r="K207" s="120"/>
      <c r="L207" s="120"/>
      <c r="M207" s="120"/>
      <c r="N207" s="123" t="str">
        <f>IF($M207="","",NETWORKDAYS($D207,$M207,$Y$33:$Y$47)-1)</f>
        <v/>
      </c>
      <c r="O207" s="124" t="str">
        <f t="shared" si="9"/>
        <v/>
      </c>
      <c r="P207" s="139"/>
      <c r="Q207" s="137" t="s">
        <v>51</v>
      </c>
      <c r="R207" s="136"/>
      <c r="S207" s="132"/>
      <c r="T207" s="139"/>
      <c r="U207" s="139"/>
      <c r="V207" s="132"/>
      <c r="W207" s="40"/>
      <c r="AV207" s="38" t="e">
        <v>#N/A</v>
      </c>
    </row>
    <row r="208" spans="1:48" ht="30" customHeight="1" x14ac:dyDescent="0.35">
      <c r="A208" s="135"/>
      <c r="B208" s="132"/>
      <c r="C208" s="132"/>
      <c r="D208" s="121"/>
      <c r="E208" s="121" t="str">
        <f>IF($D208="","",WORKDAY($D208,1,$Y$33:$Y$47))</f>
        <v/>
      </c>
      <c r="F208" s="121" t="str">
        <f>IF($D208="","",WORKDAY($D208,10,$Y$33:$Y$47))</f>
        <v/>
      </c>
      <c r="G208" s="121" t="str">
        <f>IF($D208="","",WORKDAY($D208,20,$Y$33:$Y$47))</f>
        <v/>
      </c>
      <c r="H208" s="121" t="str">
        <f>IF($D208="","",WORKDAY($D208,40,$Y$33:$Y$47))</f>
        <v/>
      </c>
      <c r="I208" s="121" t="str">
        <f t="shared" si="8"/>
        <v/>
      </c>
      <c r="J208" s="120"/>
      <c r="K208" s="120"/>
      <c r="L208" s="120"/>
      <c r="M208" s="120"/>
      <c r="N208" s="123" t="str">
        <f>IF($M208="","",NETWORKDAYS($D208,$M208,$Y$33:$Y$47)-1)</f>
        <v/>
      </c>
      <c r="O208" s="124" t="str">
        <f t="shared" si="9"/>
        <v/>
      </c>
      <c r="P208" s="139"/>
      <c r="Q208" s="137" t="s">
        <v>51</v>
      </c>
      <c r="R208" s="136"/>
      <c r="S208" s="132"/>
      <c r="T208" s="139"/>
      <c r="U208" s="139"/>
      <c r="V208" s="132"/>
      <c r="W208" s="40"/>
      <c r="AV208" s="38" t="e">
        <v>#N/A</v>
      </c>
    </row>
    <row r="209" spans="1:48" ht="30" customHeight="1" x14ac:dyDescent="0.35">
      <c r="A209" s="135"/>
      <c r="B209" s="132"/>
      <c r="C209" s="132"/>
      <c r="D209" s="121"/>
      <c r="E209" s="121" t="str">
        <f>IF($D209="","",WORKDAY($D209,1,$Y$33:$Y$47))</f>
        <v/>
      </c>
      <c r="F209" s="121" t="str">
        <f>IF($D209="","",WORKDAY($D209,10,$Y$33:$Y$47))</f>
        <v/>
      </c>
      <c r="G209" s="121" t="str">
        <f>IF($D209="","",WORKDAY($D209,20,$Y$33:$Y$47))</f>
        <v/>
      </c>
      <c r="H209" s="121" t="str">
        <f>IF($D209="","",WORKDAY($D209,40,$Y$33:$Y$47))</f>
        <v/>
      </c>
      <c r="I209" s="121" t="str">
        <f t="shared" si="8"/>
        <v/>
      </c>
      <c r="J209" s="120"/>
      <c r="K209" s="120"/>
      <c r="L209" s="120"/>
      <c r="M209" s="120"/>
      <c r="N209" s="123" t="str">
        <f>IF($M209="","",NETWORKDAYS($D209,$M209,$Y$33:$Y$47)-1)</f>
        <v/>
      </c>
      <c r="O209" s="124" t="str">
        <f t="shared" si="9"/>
        <v/>
      </c>
      <c r="P209" s="139"/>
      <c r="Q209" s="137" t="s">
        <v>51</v>
      </c>
      <c r="R209" s="136"/>
      <c r="S209" s="132"/>
      <c r="T209" s="139"/>
      <c r="U209" s="139"/>
      <c r="V209" s="132"/>
      <c r="W209" s="40"/>
      <c r="AV209" s="38" t="e">
        <v>#N/A</v>
      </c>
    </row>
    <row r="210" spans="1:48" ht="30" customHeight="1" x14ac:dyDescent="0.35">
      <c r="A210" s="135"/>
      <c r="B210" s="132"/>
      <c r="C210" s="132"/>
      <c r="D210" s="121"/>
      <c r="E210" s="121" t="str">
        <f>IF($D210="","",WORKDAY($D210,1,$Y$33:$Y$47))</f>
        <v/>
      </c>
      <c r="F210" s="121" t="str">
        <f>IF($D210="","",WORKDAY($D210,10,$Y$33:$Y$47))</f>
        <v/>
      </c>
      <c r="G210" s="121" t="str">
        <f>IF($D210="","",WORKDAY($D210,20,$Y$33:$Y$47))</f>
        <v/>
      </c>
      <c r="H210" s="121" t="str">
        <f>IF($D210="","",WORKDAY($D210,40,$Y$33:$Y$47))</f>
        <v/>
      </c>
      <c r="I210" s="121" t="str">
        <f t="shared" si="8"/>
        <v/>
      </c>
      <c r="J210" s="120"/>
      <c r="K210" s="120"/>
      <c r="L210" s="120"/>
      <c r="M210" s="120"/>
      <c r="N210" s="123" t="str">
        <f>IF($M210="","",NETWORKDAYS($D210,$M210,$Y$33:$Y$47)-1)</f>
        <v/>
      </c>
      <c r="O210" s="124" t="str">
        <f t="shared" si="9"/>
        <v/>
      </c>
      <c r="P210" s="139"/>
      <c r="Q210" s="137" t="s">
        <v>51</v>
      </c>
      <c r="R210" s="136"/>
      <c r="S210" s="132"/>
      <c r="T210" s="139"/>
      <c r="U210" s="139"/>
      <c r="V210" s="132"/>
      <c r="W210" s="40"/>
      <c r="AV210" s="38" t="e">
        <v>#N/A</v>
      </c>
    </row>
    <row r="211" spans="1:48" ht="30" customHeight="1" x14ac:dyDescent="0.35">
      <c r="A211" s="135"/>
      <c r="B211" s="132"/>
      <c r="C211" s="132"/>
      <c r="D211" s="121"/>
      <c r="E211" s="121" t="str">
        <f>IF($D211="","",WORKDAY($D211,1,$Y$33:$Y$47))</f>
        <v/>
      </c>
      <c r="F211" s="121" t="str">
        <f>IF($D211="","",WORKDAY($D211,10,$Y$33:$Y$47))</f>
        <v/>
      </c>
      <c r="G211" s="121" t="str">
        <f>IF($D211="","",WORKDAY($D211,20,$Y$33:$Y$47))</f>
        <v/>
      </c>
      <c r="H211" s="121" t="str">
        <f>IF($D211="","",WORKDAY($D211,40,$Y$33:$Y$47))</f>
        <v/>
      </c>
      <c r="I211" s="121" t="str">
        <f t="shared" si="8"/>
        <v/>
      </c>
      <c r="J211" s="120"/>
      <c r="K211" s="120"/>
      <c r="L211" s="120"/>
      <c r="M211" s="120"/>
      <c r="N211" s="123" t="str">
        <f>IF($M211="","",NETWORKDAYS($D211,$M211,$Y$33:$Y$47)-1)</f>
        <v/>
      </c>
      <c r="O211" s="124" t="str">
        <f t="shared" si="9"/>
        <v/>
      </c>
      <c r="P211" s="139"/>
      <c r="Q211" s="137" t="s">
        <v>51</v>
      </c>
      <c r="R211" s="136"/>
      <c r="S211" s="132"/>
      <c r="T211" s="139"/>
      <c r="U211" s="139"/>
      <c r="V211" s="132"/>
      <c r="W211" s="40"/>
      <c r="AV211" s="38" t="e">
        <v>#N/A</v>
      </c>
    </row>
    <row r="212" spans="1:48" ht="30" customHeight="1" x14ac:dyDescent="0.35">
      <c r="A212" s="135"/>
      <c r="B212" s="132"/>
      <c r="C212" s="132"/>
      <c r="D212" s="121"/>
      <c r="E212" s="121" t="str">
        <f>IF($D212="","",WORKDAY($D212,1,$Y$33:$Y$47))</f>
        <v/>
      </c>
      <c r="F212" s="121" t="str">
        <f>IF($D212="","",WORKDAY($D212,10,$Y$33:$Y$47))</f>
        <v/>
      </c>
      <c r="G212" s="121" t="str">
        <f>IF($D212="","",WORKDAY($D212,20,$Y$33:$Y$47))</f>
        <v/>
      </c>
      <c r="H212" s="121" t="str">
        <f>IF($D212="","",WORKDAY($D212,40,$Y$33:$Y$47))</f>
        <v/>
      </c>
      <c r="I212" s="121" t="str">
        <f t="shared" si="8"/>
        <v/>
      </c>
      <c r="J212" s="120"/>
      <c r="K212" s="120"/>
      <c r="L212" s="120"/>
      <c r="M212" s="120"/>
      <c r="N212" s="123" t="str">
        <f>IF($M212="","",NETWORKDAYS($D212,$M212,$Y$33:$Y$47)-1)</f>
        <v/>
      </c>
      <c r="O212" s="124" t="str">
        <f t="shared" si="9"/>
        <v/>
      </c>
      <c r="P212" s="139"/>
      <c r="Q212" s="137" t="s">
        <v>51</v>
      </c>
      <c r="R212" s="136"/>
      <c r="S212" s="132"/>
      <c r="T212" s="139"/>
      <c r="U212" s="139"/>
      <c r="V212" s="132"/>
      <c r="W212" s="40"/>
      <c r="AV212" s="38" t="e">
        <v>#N/A</v>
      </c>
    </row>
    <row r="213" spans="1:48" ht="30" customHeight="1" x14ac:dyDescent="0.35">
      <c r="A213" s="135"/>
      <c r="B213" s="132"/>
      <c r="C213" s="132"/>
      <c r="D213" s="121"/>
      <c r="E213" s="121" t="str">
        <f>IF($D213="","",WORKDAY($D213,1,$Y$33:$Y$47))</f>
        <v/>
      </c>
      <c r="F213" s="121" t="str">
        <f>IF($D213="","",WORKDAY($D213,10,$Y$33:$Y$47))</f>
        <v/>
      </c>
      <c r="G213" s="121" t="str">
        <f>IF($D213="","",WORKDAY($D213,20,$Y$33:$Y$47))</f>
        <v/>
      </c>
      <c r="H213" s="121" t="str">
        <f>IF($D213="","",WORKDAY($D213,40,$Y$33:$Y$47))</f>
        <v/>
      </c>
      <c r="I213" s="121" t="str">
        <f t="shared" si="8"/>
        <v/>
      </c>
      <c r="J213" s="120"/>
      <c r="K213" s="120"/>
      <c r="L213" s="120"/>
      <c r="M213" s="120"/>
      <c r="N213" s="123" t="str">
        <f>IF($M213="","",NETWORKDAYS($D213,$M213,$Y$33:$Y$47)-1)</f>
        <v/>
      </c>
      <c r="O213" s="124" t="str">
        <f t="shared" si="9"/>
        <v/>
      </c>
      <c r="P213" s="139"/>
      <c r="Q213" s="137" t="s">
        <v>51</v>
      </c>
      <c r="R213" s="136"/>
      <c r="S213" s="132"/>
      <c r="T213" s="139"/>
      <c r="U213" s="139"/>
      <c r="V213" s="132"/>
      <c r="W213" s="40"/>
      <c r="AV213" s="38" t="e">
        <v>#N/A</v>
      </c>
    </row>
    <row r="214" spans="1:48" ht="30" customHeight="1" x14ac:dyDescent="0.35">
      <c r="A214" s="135"/>
      <c r="B214" s="132"/>
      <c r="C214" s="132"/>
      <c r="D214" s="121"/>
      <c r="E214" s="121" t="str">
        <f>IF($D214="","",WORKDAY($D214,1,$Y$33:$Y$47))</f>
        <v/>
      </c>
      <c r="F214" s="121" t="str">
        <f>IF($D214="","",WORKDAY($D214,10,$Y$33:$Y$47))</f>
        <v/>
      </c>
      <c r="G214" s="121" t="str">
        <f>IF($D214="","",WORKDAY($D214,20,$Y$33:$Y$47))</f>
        <v/>
      </c>
      <c r="H214" s="121" t="str">
        <f>IF($D214="","",WORKDAY($D214,40,$Y$33:$Y$47))</f>
        <v/>
      </c>
      <c r="I214" s="121" t="str">
        <f t="shared" si="8"/>
        <v/>
      </c>
      <c r="J214" s="120"/>
      <c r="K214" s="120"/>
      <c r="L214" s="120"/>
      <c r="M214" s="120"/>
      <c r="N214" s="123" t="str">
        <f>IF($M214="","",NETWORKDAYS($D214,$M214,$Y$33:$Y$47)-1)</f>
        <v/>
      </c>
      <c r="O214" s="124" t="str">
        <f t="shared" si="9"/>
        <v/>
      </c>
      <c r="P214" s="139"/>
      <c r="Q214" s="137" t="s">
        <v>51</v>
      </c>
      <c r="R214" s="136"/>
      <c r="S214" s="132"/>
      <c r="T214" s="139"/>
      <c r="U214" s="139"/>
      <c r="V214" s="132"/>
      <c r="W214" s="40"/>
      <c r="AV214" s="38" t="e">
        <v>#N/A</v>
      </c>
    </row>
    <row r="215" spans="1:48" ht="30" customHeight="1" x14ac:dyDescent="0.35">
      <c r="A215" s="135"/>
      <c r="B215" s="132"/>
      <c r="C215" s="132"/>
      <c r="D215" s="121"/>
      <c r="E215" s="121" t="str">
        <f>IF($D215="","",WORKDAY($D215,1,$Y$33:$Y$47))</f>
        <v/>
      </c>
      <c r="F215" s="121" t="str">
        <f>IF($D215="","",WORKDAY($D215,10,$Y$33:$Y$47))</f>
        <v/>
      </c>
      <c r="G215" s="121" t="str">
        <f>IF($D215="","",WORKDAY($D215,20,$Y$33:$Y$47))</f>
        <v/>
      </c>
      <c r="H215" s="121" t="str">
        <f>IF($D215="","",WORKDAY($D215,40,$Y$33:$Y$47))</f>
        <v/>
      </c>
      <c r="I215" s="121" t="str">
        <f t="shared" si="8"/>
        <v/>
      </c>
      <c r="J215" s="120"/>
      <c r="K215" s="120"/>
      <c r="L215" s="120"/>
      <c r="M215" s="120"/>
      <c r="N215" s="123" t="str">
        <f>IF($M215="","",NETWORKDAYS($D215,$M215,$Y$33:$Y$47)-1)</f>
        <v/>
      </c>
      <c r="O215" s="124" t="str">
        <f t="shared" si="9"/>
        <v/>
      </c>
      <c r="P215" s="139"/>
      <c r="Q215" s="137" t="s">
        <v>51</v>
      </c>
      <c r="R215" s="136"/>
      <c r="S215" s="132"/>
      <c r="T215" s="139"/>
      <c r="U215" s="139"/>
      <c r="V215" s="132"/>
      <c r="W215" s="40"/>
      <c r="AV215" s="38" t="e">
        <v>#N/A</v>
      </c>
    </row>
    <row r="216" spans="1:48" ht="30" customHeight="1" x14ac:dyDescent="0.35">
      <c r="A216" s="135"/>
      <c r="B216" s="132"/>
      <c r="C216" s="132"/>
      <c r="D216" s="121"/>
      <c r="E216" s="121" t="str">
        <f>IF($D216="","",WORKDAY($D216,1,$Y$33:$Y$47))</f>
        <v/>
      </c>
      <c r="F216" s="121" t="str">
        <f>IF($D216="","",WORKDAY($D216,10,$Y$33:$Y$47))</f>
        <v/>
      </c>
      <c r="G216" s="121" t="str">
        <f>IF($D216="","",WORKDAY($D216,20,$Y$33:$Y$47))</f>
        <v/>
      </c>
      <c r="H216" s="121" t="str">
        <f>IF($D216="","",WORKDAY($D216,40,$Y$33:$Y$47))</f>
        <v/>
      </c>
      <c r="I216" s="121" t="str">
        <f t="shared" si="8"/>
        <v/>
      </c>
      <c r="J216" s="120"/>
      <c r="K216" s="120"/>
      <c r="L216" s="120"/>
      <c r="M216" s="120"/>
      <c r="N216" s="123" t="str">
        <f>IF($M216="","",NETWORKDAYS($D216,$M216,$Y$33:$Y$47)-1)</f>
        <v/>
      </c>
      <c r="O216" s="124" t="str">
        <f t="shared" si="9"/>
        <v/>
      </c>
      <c r="P216" s="139"/>
      <c r="Q216" s="137" t="s">
        <v>51</v>
      </c>
      <c r="R216" s="136"/>
      <c r="S216" s="132"/>
      <c r="T216" s="139"/>
      <c r="U216" s="139"/>
      <c r="V216" s="132"/>
      <c r="W216" s="40"/>
      <c r="AV216" s="38" t="e">
        <v>#N/A</v>
      </c>
    </row>
    <row r="217" spans="1:48" ht="30" customHeight="1" x14ac:dyDescent="0.35">
      <c r="A217" s="135"/>
      <c r="B217" s="132"/>
      <c r="C217" s="132"/>
      <c r="D217" s="121"/>
      <c r="E217" s="121" t="str">
        <f>IF($D217="","",WORKDAY($D217,1,$Y$33:$Y$47))</f>
        <v/>
      </c>
      <c r="F217" s="121" t="str">
        <f>IF($D217="","",WORKDAY($D217,10,$Y$33:$Y$47))</f>
        <v/>
      </c>
      <c r="G217" s="121" t="str">
        <f>IF($D217="","",WORKDAY($D217,20,$Y$33:$Y$47))</f>
        <v/>
      </c>
      <c r="H217" s="121" t="str">
        <f>IF($D217="","",WORKDAY($D217,40,$Y$33:$Y$47))</f>
        <v/>
      </c>
      <c r="I217" s="121" t="str">
        <f t="shared" si="8"/>
        <v/>
      </c>
      <c r="J217" s="120"/>
      <c r="K217" s="120"/>
      <c r="L217" s="120"/>
      <c r="M217" s="120"/>
      <c r="N217" s="123" t="str">
        <f>IF($M217="","",NETWORKDAYS($D217,$M217,$Y$33:$Y$47)-1)</f>
        <v/>
      </c>
      <c r="O217" s="124" t="str">
        <f t="shared" si="9"/>
        <v/>
      </c>
      <c r="P217" s="139"/>
      <c r="Q217" s="137" t="s">
        <v>51</v>
      </c>
      <c r="R217" s="136"/>
      <c r="S217" s="132"/>
      <c r="T217" s="139"/>
      <c r="U217" s="139"/>
      <c r="V217" s="132"/>
      <c r="W217" s="40"/>
      <c r="AV217" s="38" t="e">
        <v>#N/A</v>
      </c>
    </row>
    <row r="218" spans="1:48" ht="30" customHeight="1" x14ac:dyDescent="0.35">
      <c r="A218" s="135"/>
      <c r="B218" s="132"/>
      <c r="C218" s="132"/>
      <c r="D218" s="121"/>
      <c r="E218" s="121" t="str">
        <f>IF($D218="","",WORKDAY($D218,1,$Y$33:$Y$47))</f>
        <v/>
      </c>
      <c r="F218" s="121" t="str">
        <f>IF($D218="","",WORKDAY($D218,10,$Y$33:$Y$47))</f>
        <v/>
      </c>
      <c r="G218" s="121" t="str">
        <f>IF($D218="","",WORKDAY($D218,20,$Y$33:$Y$47))</f>
        <v/>
      </c>
      <c r="H218" s="121" t="str">
        <f>IF($D218="","",WORKDAY($D218,40,$Y$33:$Y$47))</f>
        <v/>
      </c>
      <c r="I218" s="121" t="str">
        <f t="shared" si="8"/>
        <v/>
      </c>
      <c r="J218" s="120"/>
      <c r="K218" s="120"/>
      <c r="L218" s="120"/>
      <c r="M218" s="120"/>
      <c r="N218" s="123" t="str">
        <f>IF($M218="","",NETWORKDAYS($D218,$M218,$Y$33:$Y$47)-1)</f>
        <v/>
      </c>
      <c r="O218" s="124" t="str">
        <f t="shared" si="9"/>
        <v/>
      </c>
      <c r="P218" s="139"/>
      <c r="Q218" s="137" t="s">
        <v>51</v>
      </c>
      <c r="R218" s="136"/>
      <c r="S218" s="132"/>
      <c r="T218" s="139"/>
      <c r="U218" s="139"/>
      <c r="V218" s="132"/>
      <c r="W218" s="40"/>
      <c r="AV218" s="38" t="e">
        <v>#N/A</v>
      </c>
    </row>
    <row r="219" spans="1:48" ht="30" customHeight="1" x14ac:dyDescent="0.35">
      <c r="A219" s="135"/>
      <c r="B219" s="132"/>
      <c r="C219" s="132"/>
      <c r="D219" s="121"/>
      <c r="E219" s="121" t="str">
        <f>IF($D219="","",WORKDAY($D219,1,$Y$33:$Y$47))</f>
        <v/>
      </c>
      <c r="F219" s="121" t="str">
        <f>IF($D219="","",WORKDAY($D219,10,$Y$33:$Y$47))</f>
        <v/>
      </c>
      <c r="G219" s="121" t="str">
        <f>IF($D219="","",WORKDAY($D219,20,$Y$33:$Y$47))</f>
        <v/>
      </c>
      <c r="H219" s="121" t="str">
        <f>IF($D219="","",WORKDAY($D219,40,$Y$33:$Y$47))</f>
        <v/>
      </c>
      <c r="I219" s="121" t="str">
        <f t="shared" si="8"/>
        <v/>
      </c>
      <c r="J219" s="120"/>
      <c r="K219" s="120"/>
      <c r="L219" s="120"/>
      <c r="M219" s="120"/>
      <c r="N219" s="123" t="str">
        <f>IF($M219="","",NETWORKDAYS($D219,$M219,$Y$33:$Y$47)-1)</f>
        <v/>
      </c>
      <c r="O219" s="124" t="str">
        <f t="shared" si="9"/>
        <v/>
      </c>
      <c r="P219" s="139"/>
      <c r="Q219" s="137" t="s">
        <v>51</v>
      </c>
      <c r="R219" s="136"/>
      <c r="S219" s="132"/>
      <c r="T219" s="139"/>
      <c r="U219" s="139"/>
      <c r="V219" s="132"/>
      <c r="W219" s="40"/>
      <c r="AV219" s="38" t="e">
        <v>#N/A</v>
      </c>
    </row>
    <row r="220" spans="1:48" ht="30" customHeight="1" x14ac:dyDescent="0.35">
      <c r="A220" s="135"/>
      <c r="B220" s="132"/>
      <c r="C220" s="132"/>
      <c r="D220" s="121"/>
      <c r="E220" s="121" t="str">
        <f>IF($D220="","",WORKDAY($D220,1,$Y$33:$Y$47))</f>
        <v/>
      </c>
      <c r="F220" s="121" t="str">
        <f>IF($D220="","",WORKDAY($D220,10,$Y$33:$Y$47))</f>
        <v/>
      </c>
      <c r="G220" s="121" t="str">
        <f>IF($D220="","",WORKDAY($D220,20,$Y$33:$Y$47))</f>
        <v/>
      </c>
      <c r="H220" s="121" t="str">
        <f>IF($D220="","",WORKDAY($D220,40,$Y$33:$Y$47))</f>
        <v/>
      </c>
      <c r="I220" s="121" t="str">
        <f t="shared" si="8"/>
        <v/>
      </c>
      <c r="J220" s="120"/>
      <c r="K220" s="120"/>
      <c r="L220" s="120"/>
      <c r="M220" s="120"/>
      <c r="N220" s="123" t="str">
        <f>IF($M220="","",NETWORKDAYS($D220,$M220,$Y$33:$Y$47)-1)</f>
        <v/>
      </c>
      <c r="O220" s="124" t="str">
        <f t="shared" si="9"/>
        <v/>
      </c>
      <c r="P220" s="139"/>
      <c r="Q220" s="137" t="s">
        <v>51</v>
      </c>
      <c r="R220" s="136"/>
      <c r="S220" s="132"/>
      <c r="T220" s="139"/>
      <c r="U220" s="139"/>
      <c r="V220" s="132"/>
      <c r="W220" s="40"/>
      <c r="AV220" s="38" t="e">
        <v>#N/A</v>
      </c>
    </row>
    <row r="221" spans="1:48" ht="30" customHeight="1" x14ac:dyDescent="0.35">
      <c r="A221" s="135"/>
      <c r="B221" s="132"/>
      <c r="C221" s="132"/>
      <c r="D221" s="121"/>
      <c r="E221" s="121" t="str">
        <f>IF($D221="","",WORKDAY($D221,1,$Y$33:$Y$47))</f>
        <v/>
      </c>
      <c r="F221" s="121" t="str">
        <f>IF($D221="","",WORKDAY($D221,10,$Y$33:$Y$47))</f>
        <v/>
      </c>
      <c r="G221" s="121" t="str">
        <f>IF($D221="","",WORKDAY($D221,20,$Y$33:$Y$47))</f>
        <v/>
      </c>
      <c r="H221" s="121" t="str">
        <f>IF($D221="","",WORKDAY($D221,40,$Y$33:$Y$47))</f>
        <v/>
      </c>
      <c r="I221" s="121" t="str">
        <f t="shared" si="8"/>
        <v/>
      </c>
      <c r="J221" s="120"/>
      <c r="K221" s="120"/>
      <c r="L221" s="120"/>
      <c r="M221" s="120"/>
      <c r="N221" s="123" t="str">
        <f>IF($M221="","",NETWORKDAYS($D221,$M221,$Y$33:$Y$47)-1)</f>
        <v/>
      </c>
      <c r="O221" s="124" t="str">
        <f t="shared" si="9"/>
        <v/>
      </c>
      <c r="P221" s="139"/>
      <c r="Q221" s="137" t="s">
        <v>51</v>
      </c>
      <c r="R221" s="136"/>
      <c r="S221" s="132"/>
      <c r="T221" s="139"/>
      <c r="U221" s="139"/>
      <c r="V221" s="132"/>
      <c r="W221" s="40"/>
      <c r="AV221" s="38" t="e">
        <v>#N/A</v>
      </c>
    </row>
    <row r="222" spans="1:48" ht="30" customHeight="1" x14ac:dyDescent="0.35">
      <c r="A222" s="135"/>
      <c r="B222" s="132"/>
      <c r="C222" s="132"/>
      <c r="D222" s="121"/>
      <c r="E222" s="121" t="str">
        <f>IF($D222="","",WORKDAY($D222,1,$Y$33:$Y$47))</f>
        <v/>
      </c>
      <c r="F222" s="121" t="str">
        <f>IF($D222="","",WORKDAY($D222,10,$Y$33:$Y$47))</f>
        <v/>
      </c>
      <c r="G222" s="121" t="str">
        <f>IF($D222="","",WORKDAY($D222,20,$Y$33:$Y$47))</f>
        <v/>
      </c>
      <c r="H222" s="121" t="str">
        <f>IF($D222="","",WORKDAY($D222,40,$Y$33:$Y$47))</f>
        <v/>
      </c>
      <c r="I222" s="121" t="str">
        <f t="shared" si="8"/>
        <v/>
      </c>
      <c r="J222" s="120"/>
      <c r="K222" s="120"/>
      <c r="L222" s="120"/>
      <c r="M222" s="120"/>
      <c r="N222" s="123" t="str">
        <f>IF($M222="","",NETWORKDAYS($D222,$M222,$Y$33:$Y$47)-1)</f>
        <v/>
      </c>
      <c r="O222" s="124" t="str">
        <f t="shared" si="9"/>
        <v/>
      </c>
      <c r="P222" s="139"/>
      <c r="Q222" s="137" t="s">
        <v>51</v>
      </c>
      <c r="R222" s="136"/>
      <c r="S222" s="132"/>
      <c r="T222" s="139"/>
      <c r="U222" s="139"/>
      <c r="V222" s="132"/>
      <c r="W222" s="40"/>
      <c r="AV222" s="38" t="e">
        <v>#N/A</v>
      </c>
    </row>
    <row r="223" spans="1:48" ht="30" customHeight="1" x14ac:dyDescent="0.35">
      <c r="A223" s="135"/>
      <c r="B223" s="132"/>
      <c r="C223" s="132"/>
      <c r="D223" s="121"/>
      <c r="E223" s="121" t="str">
        <f>IF($D223="","",WORKDAY($D223,1,$Y$33:$Y$47))</f>
        <v/>
      </c>
      <c r="F223" s="121" t="str">
        <f>IF($D223="","",WORKDAY($D223,10,$Y$33:$Y$47))</f>
        <v/>
      </c>
      <c r="G223" s="121" t="str">
        <f>IF($D223="","",WORKDAY($D223,20,$Y$33:$Y$47))</f>
        <v/>
      </c>
      <c r="H223" s="121" t="str">
        <f>IF($D223="","",WORKDAY($D223,40,$Y$33:$Y$47))</f>
        <v/>
      </c>
      <c r="I223" s="121" t="str">
        <f t="shared" si="8"/>
        <v/>
      </c>
      <c r="J223" s="120"/>
      <c r="K223" s="120"/>
      <c r="L223" s="120"/>
      <c r="M223" s="120"/>
      <c r="N223" s="123" t="str">
        <f>IF($M223="","",NETWORKDAYS($D223,$M223,$Y$33:$Y$47)-1)</f>
        <v/>
      </c>
      <c r="O223" s="124" t="str">
        <f t="shared" si="9"/>
        <v/>
      </c>
      <c r="P223" s="139"/>
      <c r="Q223" s="137" t="s">
        <v>51</v>
      </c>
      <c r="R223" s="136"/>
      <c r="S223" s="132"/>
      <c r="T223" s="139"/>
      <c r="U223" s="139"/>
      <c r="V223" s="132"/>
      <c r="W223" s="40"/>
      <c r="AV223" s="38" t="e">
        <v>#N/A</v>
      </c>
    </row>
    <row r="224" spans="1:48" ht="30" customHeight="1" x14ac:dyDescent="0.35">
      <c r="A224" s="135"/>
      <c r="B224" s="132"/>
      <c r="C224" s="132"/>
      <c r="D224" s="121"/>
      <c r="E224" s="121" t="str">
        <f>IF($D224="","",WORKDAY($D224,1,$Y$33:$Y$47))</f>
        <v/>
      </c>
      <c r="F224" s="121" t="str">
        <f>IF($D224="","",WORKDAY($D224,10,$Y$33:$Y$47))</f>
        <v/>
      </c>
      <c r="G224" s="121" t="str">
        <f>IF($D224="","",WORKDAY($D224,20,$Y$33:$Y$47))</f>
        <v/>
      </c>
      <c r="H224" s="121" t="str">
        <f>IF($D224="","",WORKDAY($D224,40,$Y$33:$Y$47))</f>
        <v/>
      </c>
      <c r="I224" s="121" t="str">
        <f t="shared" si="8"/>
        <v/>
      </c>
      <c r="J224" s="120"/>
      <c r="K224" s="120"/>
      <c r="L224" s="120"/>
      <c r="M224" s="120"/>
      <c r="N224" s="123" t="str">
        <f>IF($M224="","",NETWORKDAYS($D224,$M224,$Y$33:$Y$47)-1)</f>
        <v/>
      </c>
      <c r="O224" s="124" t="str">
        <f t="shared" si="9"/>
        <v/>
      </c>
      <c r="P224" s="139"/>
      <c r="Q224" s="137" t="s">
        <v>51</v>
      </c>
      <c r="R224" s="136"/>
      <c r="S224" s="132"/>
      <c r="T224" s="139"/>
      <c r="U224" s="139"/>
      <c r="V224" s="132"/>
      <c r="W224" s="40"/>
      <c r="AV224" s="38" t="e">
        <v>#N/A</v>
      </c>
    </row>
    <row r="225" spans="1:48" ht="30" customHeight="1" x14ac:dyDescent="0.35">
      <c r="A225" s="135"/>
      <c r="B225" s="132"/>
      <c r="C225" s="132"/>
      <c r="D225" s="121"/>
      <c r="E225" s="121" t="str">
        <f>IF($D225="","",WORKDAY($D225,1,$Y$33:$Y$47))</f>
        <v/>
      </c>
      <c r="F225" s="121" t="str">
        <f>IF($D225="","",WORKDAY($D225,10,$Y$33:$Y$47))</f>
        <v/>
      </c>
      <c r="G225" s="121" t="str">
        <f>IF($D225="","",WORKDAY($D225,20,$Y$33:$Y$47))</f>
        <v/>
      </c>
      <c r="H225" s="121" t="str">
        <f>IF($D225="","",WORKDAY($D225,40,$Y$33:$Y$47))</f>
        <v/>
      </c>
      <c r="I225" s="121" t="str">
        <f t="shared" si="8"/>
        <v/>
      </c>
      <c r="J225" s="120"/>
      <c r="K225" s="120"/>
      <c r="L225" s="120"/>
      <c r="M225" s="120"/>
      <c r="N225" s="123" t="str">
        <f>IF($M225="","",NETWORKDAYS($D225,$M225,$Y$33:$Y$47)-1)</f>
        <v/>
      </c>
      <c r="O225" s="124" t="str">
        <f t="shared" si="9"/>
        <v/>
      </c>
      <c r="P225" s="139"/>
      <c r="Q225" s="137" t="s">
        <v>51</v>
      </c>
      <c r="R225" s="136"/>
      <c r="S225" s="132"/>
      <c r="T225" s="139"/>
      <c r="U225" s="139"/>
      <c r="V225" s="132"/>
      <c r="W225" s="40"/>
      <c r="AV225" s="38" t="e">
        <v>#N/A</v>
      </c>
    </row>
    <row r="226" spans="1:48" ht="30" customHeight="1" x14ac:dyDescent="0.35">
      <c r="A226" s="135"/>
      <c r="B226" s="132"/>
      <c r="C226" s="132"/>
      <c r="D226" s="121"/>
      <c r="E226" s="121" t="str">
        <f>IF($D226="","",WORKDAY($D226,1,$Y$33:$Y$47))</f>
        <v/>
      </c>
      <c r="F226" s="121" t="str">
        <f>IF($D226="","",WORKDAY($D226,10,$Y$33:$Y$47))</f>
        <v/>
      </c>
      <c r="G226" s="121" t="str">
        <f>IF($D226="","",WORKDAY($D226,20,$Y$33:$Y$47))</f>
        <v/>
      </c>
      <c r="H226" s="121" t="str">
        <f>IF($D226="","",WORKDAY($D226,40,$Y$33:$Y$47))</f>
        <v/>
      </c>
      <c r="I226" s="121" t="str">
        <f t="shared" si="8"/>
        <v/>
      </c>
      <c r="J226" s="120"/>
      <c r="K226" s="120"/>
      <c r="L226" s="120"/>
      <c r="M226" s="120"/>
      <c r="N226" s="123" t="str">
        <f>IF($M226="","",NETWORKDAYS($D226,$M226,$Y$33:$Y$47)-1)</f>
        <v/>
      </c>
      <c r="O226" s="124" t="str">
        <f t="shared" si="9"/>
        <v/>
      </c>
      <c r="P226" s="139"/>
      <c r="Q226" s="137" t="s">
        <v>51</v>
      </c>
      <c r="R226" s="136"/>
      <c r="S226" s="132"/>
      <c r="T226" s="139"/>
      <c r="U226" s="139"/>
      <c r="V226" s="132"/>
      <c r="W226" s="40"/>
      <c r="AV226" s="38" t="e">
        <v>#N/A</v>
      </c>
    </row>
    <row r="227" spans="1:48" ht="30" customHeight="1" x14ac:dyDescent="0.35">
      <c r="A227" s="135"/>
      <c r="B227" s="132"/>
      <c r="C227" s="132"/>
      <c r="D227" s="121"/>
      <c r="E227" s="121" t="str">
        <f>IF($D227="","",WORKDAY($D227,1,$Y$33:$Y$47))</f>
        <v/>
      </c>
      <c r="F227" s="121" t="str">
        <f>IF($D227="","",WORKDAY($D227,10,$Y$33:$Y$47))</f>
        <v/>
      </c>
      <c r="G227" s="121" t="str">
        <f>IF($D227="","",WORKDAY($D227,20,$Y$33:$Y$47))</f>
        <v/>
      </c>
      <c r="H227" s="121" t="str">
        <f>IF($D227="","",WORKDAY($D227,40,$Y$33:$Y$47))</f>
        <v/>
      </c>
      <c r="I227" s="121" t="str">
        <f t="shared" si="8"/>
        <v/>
      </c>
      <c r="J227" s="120"/>
      <c r="K227" s="120"/>
      <c r="L227" s="120"/>
      <c r="M227" s="120"/>
      <c r="N227" s="123" t="str">
        <f>IF($M227="","",NETWORKDAYS($D227,$M227,$Y$33:$Y$47)-1)</f>
        <v/>
      </c>
      <c r="O227" s="124" t="str">
        <f t="shared" si="9"/>
        <v/>
      </c>
      <c r="P227" s="139"/>
      <c r="Q227" s="137" t="s">
        <v>51</v>
      </c>
      <c r="R227" s="136"/>
      <c r="S227" s="132"/>
      <c r="T227" s="139"/>
      <c r="U227" s="139"/>
      <c r="V227" s="132"/>
      <c r="W227" s="40"/>
      <c r="AV227" s="38" t="e">
        <v>#N/A</v>
      </c>
    </row>
    <row r="228" spans="1:48" ht="30" customHeight="1" x14ac:dyDescent="0.35">
      <c r="A228" s="135"/>
      <c r="B228" s="132"/>
      <c r="C228" s="132"/>
      <c r="D228" s="121"/>
      <c r="E228" s="121" t="str">
        <f>IF($D228="","",WORKDAY($D228,1,$Y$33:$Y$47))</f>
        <v/>
      </c>
      <c r="F228" s="121" t="str">
        <f>IF($D228="","",WORKDAY($D228,10,$Y$33:$Y$47))</f>
        <v/>
      </c>
      <c r="G228" s="121" t="str">
        <f>IF($D228="","",WORKDAY($D228,20,$Y$33:$Y$47))</f>
        <v/>
      </c>
      <c r="H228" s="121" t="str">
        <f>IF($D228="","",WORKDAY($D228,40,$Y$33:$Y$47))</f>
        <v/>
      </c>
      <c r="I228" s="121" t="str">
        <f t="shared" si="8"/>
        <v/>
      </c>
      <c r="J228" s="120"/>
      <c r="K228" s="120"/>
      <c r="L228" s="120"/>
      <c r="M228" s="120"/>
      <c r="N228" s="123" t="str">
        <f>IF($M228="","",NETWORKDAYS($D228,$M228,$Y$33:$Y$47)-1)</f>
        <v/>
      </c>
      <c r="O228" s="124" t="str">
        <f t="shared" si="9"/>
        <v/>
      </c>
      <c r="P228" s="139"/>
      <c r="Q228" s="137" t="s">
        <v>51</v>
      </c>
      <c r="R228" s="136"/>
      <c r="S228" s="132"/>
      <c r="T228" s="139"/>
      <c r="U228" s="139"/>
      <c r="V228" s="132"/>
      <c r="W228" s="40"/>
      <c r="AV228" s="38" t="e">
        <v>#N/A</v>
      </c>
    </row>
    <row r="229" spans="1:48" ht="30" customHeight="1" x14ac:dyDescent="0.35">
      <c r="A229" s="135"/>
      <c r="B229" s="132"/>
      <c r="C229" s="132"/>
      <c r="D229" s="121"/>
      <c r="E229" s="121" t="str">
        <f>IF($D229="","",WORKDAY($D229,1,$Y$33:$Y$47))</f>
        <v/>
      </c>
      <c r="F229" s="121" t="str">
        <f>IF($D229="","",WORKDAY($D229,10,$Y$33:$Y$47))</f>
        <v/>
      </c>
      <c r="G229" s="121" t="str">
        <f>IF($D229="","",WORKDAY($D229,20,$Y$33:$Y$47))</f>
        <v/>
      </c>
      <c r="H229" s="121" t="str">
        <f>IF($D229="","",WORKDAY($D229,40,$Y$33:$Y$47))</f>
        <v/>
      </c>
      <c r="I229" s="121" t="str">
        <f t="shared" si="8"/>
        <v/>
      </c>
      <c r="J229" s="120"/>
      <c r="K229" s="120"/>
      <c r="L229" s="120"/>
      <c r="M229" s="120"/>
      <c r="N229" s="123" t="str">
        <f>IF($M229="","",NETWORKDAYS($D229,$M229,$Y$33:$Y$47)-1)</f>
        <v/>
      </c>
      <c r="O229" s="124" t="str">
        <f t="shared" si="9"/>
        <v/>
      </c>
      <c r="P229" s="139"/>
      <c r="Q229" s="137" t="s">
        <v>51</v>
      </c>
      <c r="R229" s="136"/>
      <c r="S229" s="132"/>
      <c r="T229" s="139"/>
      <c r="U229" s="139"/>
      <c r="V229" s="132"/>
      <c r="W229" s="40"/>
      <c r="AV229" s="38" t="e">
        <v>#N/A</v>
      </c>
    </row>
    <row r="230" spans="1:48" ht="30" customHeight="1" x14ac:dyDescent="0.35">
      <c r="A230" s="135"/>
      <c r="B230" s="132"/>
      <c r="C230" s="132"/>
      <c r="D230" s="121"/>
      <c r="E230" s="121" t="str">
        <f>IF($D230="","",WORKDAY($D230,1,$Y$33:$Y$47))</f>
        <v/>
      </c>
      <c r="F230" s="121" t="str">
        <f>IF($D230="","",WORKDAY($D230,10,$Y$33:$Y$47))</f>
        <v/>
      </c>
      <c r="G230" s="121" t="str">
        <f>IF($D230="","",WORKDAY($D230,20,$Y$33:$Y$47))</f>
        <v/>
      </c>
      <c r="H230" s="121" t="str">
        <f>IF($D230="","",WORKDAY($D230,40,$Y$33:$Y$47))</f>
        <v/>
      </c>
      <c r="I230" s="121" t="str">
        <f t="shared" si="8"/>
        <v/>
      </c>
      <c r="J230" s="120"/>
      <c r="K230" s="120"/>
      <c r="L230" s="120"/>
      <c r="M230" s="120"/>
      <c r="N230" s="123" t="str">
        <f>IF($M230="","",NETWORKDAYS($D230,$M230,$Y$33:$Y$47)-1)</f>
        <v/>
      </c>
      <c r="O230" s="124" t="str">
        <f t="shared" si="9"/>
        <v/>
      </c>
      <c r="P230" s="139"/>
      <c r="Q230" s="137" t="s">
        <v>51</v>
      </c>
      <c r="R230" s="136"/>
      <c r="S230" s="132"/>
      <c r="T230" s="139"/>
      <c r="U230" s="139"/>
      <c r="V230" s="132"/>
      <c r="W230" s="40"/>
      <c r="AV230" s="38" t="e">
        <v>#N/A</v>
      </c>
    </row>
    <row r="231" spans="1:48" ht="30" customHeight="1" x14ac:dyDescent="0.35">
      <c r="A231" s="135"/>
      <c r="B231" s="132"/>
      <c r="C231" s="132"/>
      <c r="D231" s="121"/>
      <c r="E231" s="121" t="str">
        <f>IF($D231="","",WORKDAY($D231,1,$Y$33:$Y$47))</f>
        <v/>
      </c>
      <c r="F231" s="121" t="str">
        <f>IF($D231="","",WORKDAY($D231,10,$Y$33:$Y$47))</f>
        <v/>
      </c>
      <c r="G231" s="121" t="str">
        <f>IF($D231="","",WORKDAY($D231,20,$Y$33:$Y$47))</f>
        <v/>
      </c>
      <c r="H231" s="121" t="str">
        <f>IF($D231="","",WORKDAY($D231,40,$Y$33:$Y$47))</f>
        <v/>
      </c>
      <c r="I231" s="121" t="str">
        <f t="shared" si="8"/>
        <v/>
      </c>
      <c r="J231" s="120"/>
      <c r="K231" s="120"/>
      <c r="L231" s="120"/>
      <c r="M231" s="120"/>
      <c r="N231" s="123" t="str">
        <f>IF($M231="","",NETWORKDAYS($D231,$M231,$Y$33:$Y$47)-1)</f>
        <v/>
      </c>
      <c r="O231" s="124" t="str">
        <f t="shared" si="9"/>
        <v/>
      </c>
      <c r="P231" s="139"/>
      <c r="Q231" s="137" t="s">
        <v>51</v>
      </c>
      <c r="R231" s="136"/>
      <c r="S231" s="132"/>
      <c r="T231" s="139"/>
      <c r="U231" s="139"/>
      <c r="V231" s="132"/>
      <c r="W231" s="40"/>
      <c r="AV231" s="38" t="e">
        <v>#N/A</v>
      </c>
    </row>
    <row r="232" spans="1:48" ht="30" customHeight="1" x14ac:dyDescent="0.35">
      <c r="A232" s="135"/>
      <c r="B232" s="132"/>
      <c r="C232" s="132"/>
      <c r="D232" s="121"/>
      <c r="E232" s="121" t="str">
        <f>IF($D232="","",WORKDAY($D232,1,$Y$33:$Y$47))</f>
        <v/>
      </c>
      <c r="F232" s="121" t="str">
        <f>IF($D232="","",WORKDAY($D232,10,$Y$33:$Y$47))</f>
        <v/>
      </c>
      <c r="G232" s="121" t="str">
        <f>IF($D232="","",WORKDAY($D232,20,$Y$33:$Y$47))</f>
        <v/>
      </c>
      <c r="H232" s="121" t="str">
        <f>IF($D232="","",WORKDAY($D232,40,$Y$33:$Y$47))</f>
        <v/>
      </c>
      <c r="I232" s="121" t="str">
        <f t="shared" si="8"/>
        <v/>
      </c>
      <c r="J232" s="120"/>
      <c r="K232" s="120"/>
      <c r="L232" s="120"/>
      <c r="M232" s="120"/>
      <c r="N232" s="123" t="str">
        <f>IF($M232="","",NETWORKDAYS($D232,$M232,$Y$33:$Y$47)-1)</f>
        <v/>
      </c>
      <c r="O232" s="124" t="str">
        <f t="shared" si="9"/>
        <v/>
      </c>
      <c r="P232" s="139"/>
      <c r="Q232" s="137" t="s">
        <v>51</v>
      </c>
      <c r="R232" s="136"/>
      <c r="S232" s="132"/>
      <c r="T232" s="139"/>
      <c r="U232" s="139"/>
      <c r="V232" s="132"/>
      <c r="W232" s="40"/>
      <c r="AV232" s="38" t="e">
        <v>#N/A</v>
      </c>
    </row>
    <row r="233" spans="1:48" ht="30" customHeight="1" x14ac:dyDescent="0.35">
      <c r="A233" s="135"/>
      <c r="B233" s="132"/>
      <c r="C233" s="132"/>
      <c r="D233" s="121"/>
      <c r="E233" s="121" t="str">
        <f>IF($D233="","",WORKDAY($D233,1,$Y$33:$Y$47))</f>
        <v/>
      </c>
      <c r="F233" s="121" t="str">
        <f>IF($D233="","",WORKDAY($D233,10,$Y$33:$Y$47))</f>
        <v/>
      </c>
      <c r="G233" s="121" t="str">
        <f>IF($D233="","",WORKDAY($D233,20,$Y$33:$Y$47))</f>
        <v/>
      </c>
      <c r="H233" s="121" t="str">
        <f>IF($D233="","",WORKDAY($D233,40,$Y$33:$Y$47))</f>
        <v/>
      </c>
      <c r="I233" s="121" t="str">
        <f t="shared" si="8"/>
        <v/>
      </c>
      <c r="J233" s="120"/>
      <c r="K233" s="120"/>
      <c r="L233" s="120"/>
      <c r="M233" s="120"/>
      <c r="N233" s="123" t="str">
        <f>IF($M233="","",NETWORKDAYS($D233,$M233,$Y$33:$Y$47)-1)</f>
        <v/>
      </c>
      <c r="O233" s="124" t="str">
        <f t="shared" si="9"/>
        <v/>
      </c>
      <c r="P233" s="139"/>
      <c r="Q233" s="137" t="s">
        <v>51</v>
      </c>
      <c r="R233" s="136"/>
      <c r="S233" s="132"/>
      <c r="T233" s="139"/>
      <c r="U233" s="139"/>
      <c r="V233" s="132"/>
      <c r="W233" s="40"/>
      <c r="AV233" s="38" t="e">
        <v>#N/A</v>
      </c>
    </row>
    <row r="234" spans="1:48" ht="30" customHeight="1" x14ac:dyDescent="0.35">
      <c r="A234" s="135"/>
      <c r="B234" s="132"/>
      <c r="C234" s="132"/>
      <c r="D234" s="121"/>
      <c r="E234" s="121" t="str">
        <f>IF($D234="","",WORKDAY($D234,1,$Y$33:$Y$47))</f>
        <v/>
      </c>
      <c r="F234" s="121" t="str">
        <f>IF($D234="","",WORKDAY($D234,10,$Y$33:$Y$47))</f>
        <v/>
      </c>
      <c r="G234" s="121" t="str">
        <f>IF($D234="","",WORKDAY($D234,20,$Y$33:$Y$47))</f>
        <v/>
      </c>
      <c r="H234" s="121" t="str">
        <f>IF($D234="","",WORKDAY($D234,40,$Y$33:$Y$47))</f>
        <v/>
      </c>
      <c r="I234" s="121" t="str">
        <f t="shared" si="8"/>
        <v/>
      </c>
      <c r="J234" s="120"/>
      <c r="K234" s="120"/>
      <c r="L234" s="120"/>
      <c r="M234" s="120"/>
      <c r="N234" s="123" t="str">
        <f>IF($M234="","",NETWORKDAYS($D234,$M234,$Y$33:$Y$47)-1)</f>
        <v/>
      </c>
      <c r="O234" s="124" t="str">
        <f t="shared" si="9"/>
        <v/>
      </c>
      <c r="P234" s="139"/>
      <c r="Q234" s="137" t="s">
        <v>51</v>
      </c>
      <c r="R234" s="136"/>
      <c r="S234" s="132"/>
      <c r="T234" s="139"/>
      <c r="U234" s="139"/>
      <c r="V234" s="132"/>
      <c r="W234" s="40"/>
      <c r="AV234" s="38" t="e">
        <v>#N/A</v>
      </c>
    </row>
    <row r="235" spans="1:48" ht="30" customHeight="1" x14ac:dyDescent="0.35">
      <c r="A235" s="135"/>
      <c r="B235" s="132"/>
      <c r="C235" s="132"/>
      <c r="D235" s="121"/>
      <c r="E235" s="121" t="str">
        <f>IF($D235="","",WORKDAY($D235,1,$Y$33:$Y$47))</f>
        <v/>
      </c>
      <c r="F235" s="121" t="str">
        <f>IF($D235="","",WORKDAY($D235,10,$Y$33:$Y$47))</f>
        <v/>
      </c>
      <c r="G235" s="121" t="str">
        <f>IF($D235="","",WORKDAY($D235,20,$Y$33:$Y$47))</f>
        <v/>
      </c>
      <c r="H235" s="121" t="str">
        <f>IF($D235="","",WORKDAY($D235,40,$Y$33:$Y$47))</f>
        <v/>
      </c>
      <c r="I235" s="121" t="str">
        <f t="shared" si="8"/>
        <v/>
      </c>
      <c r="J235" s="120"/>
      <c r="K235" s="120"/>
      <c r="L235" s="120"/>
      <c r="M235" s="120"/>
      <c r="N235" s="123" t="str">
        <f>IF($M235="","",NETWORKDAYS($D235,$M235,$Y$33:$Y$47)-1)</f>
        <v/>
      </c>
      <c r="O235" s="124" t="str">
        <f t="shared" si="9"/>
        <v/>
      </c>
      <c r="P235" s="139"/>
      <c r="Q235" s="137" t="s">
        <v>51</v>
      </c>
      <c r="R235" s="136"/>
      <c r="S235" s="132"/>
      <c r="T235" s="139"/>
      <c r="U235" s="139"/>
      <c r="V235" s="132"/>
      <c r="W235" s="40"/>
      <c r="AV235" s="38" t="e">
        <v>#N/A</v>
      </c>
    </row>
    <row r="236" spans="1:48" ht="30" customHeight="1" x14ac:dyDescent="0.35">
      <c r="A236" s="135"/>
      <c r="B236" s="132"/>
      <c r="C236" s="132"/>
      <c r="D236" s="121"/>
      <c r="E236" s="121" t="str">
        <f>IF($D236="","",WORKDAY($D236,1,$Y$33:$Y$47))</f>
        <v/>
      </c>
      <c r="F236" s="121" t="str">
        <f>IF($D236="","",WORKDAY($D236,10,$Y$33:$Y$47))</f>
        <v/>
      </c>
      <c r="G236" s="121" t="str">
        <f>IF($D236="","",WORKDAY($D236,20,$Y$33:$Y$47))</f>
        <v/>
      </c>
      <c r="H236" s="121" t="str">
        <f>IF($D236="","",WORKDAY($D236,40,$Y$33:$Y$47))</f>
        <v/>
      </c>
      <c r="I236" s="121" t="str">
        <f t="shared" si="8"/>
        <v/>
      </c>
      <c r="J236" s="120"/>
      <c r="K236" s="120"/>
      <c r="L236" s="120"/>
      <c r="M236" s="120"/>
      <c r="N236" s="123" t="str">
        <f>IF($M236="","",NETWORKDAYS($D236,$M236,$Y$33:$Y$47)-1)</f>
        <v/>
      </c>
      <c r="O236" s="124" t="str">
        <f t="shared" si="9"/>
        <v/>
      </c>
      <c r="P236" s="139"/>
      <c r="Q236" s="137" t="s">
        <v>51</v>
      </c>
      <c r="R236" s="136"/>
      <c r="S236" s="132"/>
      <c r="T236" s="139"/>
      <c r="U236" s="139"/>
      <c r="V236" s="132"/>
      <c r="W236" s="40"/>
      <c r="AV236" s="38" t="e">
        <v>#N/A</v>
      </c>
    </row>
    <row r="237" spans="1:48" ht="30" customHeight="1" x14ac:dyDescent="0.35">
      <c r="A237" s="135"/>
      <c r="B237" s="132"/>
      <c r="C237" s="132"/>
      <c r="D237" s="121"/>
      <c r="E237" s="121" t="str">
        <f>IF($D237="","",WORKDAY($D237,1,$Y$33:$Y$47))</f>
        <v/>
      </c>
      <c r="F237" s="121" t="str">
        <f>IF($D237="","",WORKDAY($D237,10,$Y$33:$Y$47))</f>
        <v/>
      </c>
      <c r="G237" s="121" t="str">
        <f>IF($D237="","",WORKDAY($D237,20,$Y$33:$Y$47))</f>
        <v/>
      </c>
      <c r="H237" s="121" t="str">
        <f>IF($D237="","",WORKDAY($D237,40,$Y$33:$Y$47))</f>
        <v/>
      </c>
      <c r="I237" s="121" t="str">
        <f t="shared" si="8"/>
        <v/>
      </c>
      <c r="J237" s="120"/>
      <c r="K237" s="120"/>
      <c r="L237" s="120"/>
      <c r="M237" s="120"/>
      <c r="N237" s="123" t="str">
        <f>IF($M237="","",NETWORKDAYS($D237,$M237,$Y$33:$Y$47)-1)</f>
        <v/>
      </c>
      <c r="O237" s="124" t="str">
        <f t="shared" si="9"/>
        <v/>
      </c>
      <c r="P237" s="139"/>
      <c r="Q237" s="137" t="s">
        <v>51</v>
      </c>
      <c r="R237" s="136"/>
      <c r="S237" s="132"/>
      <c r="T237" s="139"/>
      <c r="U237" s="139"/>
      <c r="V237" s="132"/>
      <c r="W237" s="40"/>
      <c r="AV237" s="38" t="e">
        <v>#N/A</v>
      </c>
    </row>
    <row r="238" spans="1:48" ht="30" customHeight="1" x14ac:dyDescent="0.35">
      <c r="A238" s="135"/>
      <c r="B238" s="132"/>
      <c r="C238" s="132"/>
      <c r="D238" s="121"/>
      <c r="E238" s="121" t="str">
        <f>IF($D238="","",WORKDAY($D238,1,$Y$33:$Y$47))</f>
        <v/>
      </c>
      <c r="F238" s="121" t="str">
        <f>IF($D238="","",WORKDAY($D238,10,$Y$33:$Y$47))</f>
        <v/>
      </c>
      <c r="G238" s="121" t="str">
        <f>IF($D238="","",WORKDAY($D238,20,$Y$33:$Y$47))</f>
        <v/>
      </c>
      <c r="H238" s="121" t="str">
        <f>IF($D238="","",WORKDAY($D238,40,$Y$33:$Y$47))</f>
        <v/>
      </c>
      <c r="I238" s="121" t="str">
        <f t="shared" si="8"/>
        <v/>
      </c>
      <c r="J238" s="120"/>
      <c r="K238" s="120"/>
      <c r="L238" s="120"/>
      <c r="M238" s="120"/>
      <c r="N238" s="123" t="str">
        <f>IF($M238="","",NETWORKDAYS($D238,$M238,$Y$33:$Y$47)-1)</f>
        <v/>
      </c>
      <c r="O238" s="124" t="str">
        <f t="shared" si="9"/>
        <v/>
      </c>
      <c r="P238" s="139"/>
      <c r="Q238" s="137" t="s">
        <v>51</v>
      </c>
      <c r="R238" s="136"/>
      <c r="S238" s="132"/>
      <c r="T238" s="139"/>
      <c r="U238" s="139"/>
      <c r="V238" s="132"/>
      <c r="W238" s="40"/>
      <c r="AV238" s="38" t="e">
        <v>#N/A</v>
      </c>
    </row>
    <row r="239" spans="1:48" ht="30" customHeight="1" x14ac:dyDescent="0.35">
      <c r="A239" s="135"/>
      <c r="B239" s="132"/>
      <c r="C239" s="132"/>
      <c r="D239" s="121"/>
      <c r="E239" s="121" t="str">
        <f>IF($D239="","",WORKDAY($D239,1,$Y$33:$Y$47))</f>
        <v/>
      </c>
      <c r="F239" s="121" t="str">
        <f>IF($D239="","",WORKDAY($D239,10,$Y$33:$Y$47))</f>
        <v/>
      </c>
      <c r="G239" s="121" t="str">
        <f>IF($D239="","",WORKDAY($D239,20,$Y$33:$Y$47))</f>
        <v/>
      </c>
      <c r="H239" s="121" t="str">
        <f>IF($D239="","",WORKDAY($D239,40,$Y$33:$Y$47))</f>
        <v/>
      </c>
      <c r="I239" s="121" t="str">
        <f t="shared" si="8"/>
        <v/>
      </c>
      <c r="J239" s="120"/>
      <c r="K239" s="120"/>
      <c r="L239" s="120"/>
      <c r="M239" s="120"/>
      <c r="N239" s="123" t="str">
        <f>IF($M239="","",NETWORKDAYS($D239,$M239,$Y$33:$Y$47)-1)</f>
        <v/>
      </c>
      <c r="O239" s="124" t="str">
        <f t="shared" si="9"/>
        <v/>
      </c>
      <c r="P239" s="139"/>
      <c r="Q239" s="137" t="s">
        <v>51</v>
      </c>
      <c r="R239" s="136"/>
      <c r="S239" s="132"/>
      <c r="T239" s="139"/>
      <c r="U239" s="139"/>
      <c r="V239" s="132"/>
      <c r="W239" s="40"/>
      <c r="AV239" s="38" t="e">
        <v>#N/A</v>
      </c>
    </row>
    <row r="240" spans="1:48" ht="30" customHeight="1" x14ac:dyDescent="0.35">
      <c r="A240" s="135"/>
      <c r="B240" s="132"/>
      <c r="C240" s="132"/>
      <c r="D240" s="121"/>
      <c r="E240" s="121" t="str">
        <f>IF($D240="","",WORKDAY($D240,1,$Y$33:$Y$47))</f>
        <v/>
      </c>
      <c r="F240" s="121" t="str">
        <f>IF($D240="","",WORKDAY($D240,10,$Y$33:$Y$47))</f>
        <v/>
      </c>
      <c r="G240" s="121" t="str">
        <f>IF($D240="","",WORKDAY($D240,20,$Y$33:$Y$47))</f>
        <v/>
      </c>
      <c r="H240" s="121" t="str">
        <f>IF($D240="","",WORKDAY($D240,40,$Y$33:$Y$47))</f>
        <v/>
      </c>
      <c r="I240" s="121" t="str">
        <f t="shared" si="8"/>
        <v/>
      </c>
      <c r="J240" s="120"/>
      <c r="K240" s="120"/>
      <c r="L240" s="120"/>
      <c r="M240" s="120"/>
      <c r="N240" s="123" t="str">
        <f>IF($M240="","",NETWORKDAYS($D240,$M240,$Y$33:$Y$47)-1)</f>
        <v/>
      </c>
      <c r="O240" s="124" t="str">
        <f t="shared" si="9"/>
        <v/>
      </c>
      <c r="P240" s="139"/>
      <c r="Q240" s="137" t="s">
        <v>51</v>
      </c>
      <c r="R240" s="136"/>
      <c r="S240" s="132"/>
      <c r="T240" s="139"/>
      <c r="U240" s="139"/>
      <c r="V240" s="132"/>
      <c r="W240" s="40"/>
      <c r="AV240" s="38" t="e">
        <v>#N/A</v>
      </c>
    </row>
    <row r="241" spans="1:48" ht="30" customHeight="1" x14ac:dyDescent="0.35">
      <c r="A241" s="135"/>
      <c r="B241" s="132"/>
      <c r="C241" s="132"/>
      <c r="D241" s="121"/>
      <c r="E241" s="121" t="str">
        <f>IF($D241="","",WORKDAY($D241,1,$Y$33:$Y$47))</f>
        <v/>
      </c>
      <c r="F241" s="121" t="str">
        <f>IF($D241="","",WORKDAY($D241,10,$Y$33:$Y$47))</f>
        <v/>
      </c>
      <c r="G241" s="121" t="str">
        <f>IF($D241="","",WORKDAY($D241,20,$Y$33:$Y$47))</f>
        <v/>
      </c>
      <c r="H241" s="121" t="str">
        <f>IF($D241="","",WORKDAY($D241,40,$Y$33:$Y$47))</f>
        <v/>
      </c>
      <c r="I241" s="121" t="str">
        <f t="shared" si="8"/>
        <v/>
      </c>
      <c r="J241" s="120"/>
      <c r="K241" s="120"/>
      <c r="L241" s="120"/>
      <c r="M241" s="120"/>
      <c r="N241" s="123" t="str">
        <f>IF($M241="","",NETWORKDAYS($D241,$M241,$Y$33:$Y$47)-1)</f>
        <v/>
      </c>
      <c r="O241" s="124" t="str">
        <f t="shared" si="9"/>
        <v/>
      </c>
      <c r="P241" s="139"/>
      <c r="Q241" s="137" t="s">
        <v>51</v>
      </c>
      <c r="R241" s="136"/>
      <c r="S241" s="132"/>
      <c r="T241" s="139"/>
      <c r="U241" s="139"/>
      <c r="V241" s="132"/>
      <c r="W241" s="40"/>
      <c r="AV241" s="38" t="e">
        <v>#N/A</v>
      </c>
    </row>
    <row r="242" spans="1:48" ht="30" customHeight="1" x14ac:dyDescent="0.35">
      <c r="A242" s="135"/>
      <c r="B242" s="132"/>
      <c r="C242" s="132"/>
      <c r="D242" s="121"/>
      <c r="E242" s="121" t="str">
        <f>IF($D242="","",WORKDAY($D242,1,$Y$33:$Y$47))</f>
        <v/>
      </c>
      <c r="F242" s="121" t="str">
        <f>IF($D242="","",WORKDAY($D242,10,$Y$33:$Y$47))</f>
        <v/>
      </c>
      <c r="G242" s="121" t="str">
        <f>IF($D242="","",WORKDAY($D242,20,$Y$33:$Y$47))</f>
        <v/>
      </c>
      <c r="H242" s="121" t="str">
        <f>IF($D242="","",WORKDAY($D242,40,$Y$33:$Y$47))</f>
        <v/>
      </c>
      <c r="I242" s="121" t="str">
        <f t="shared" si="8"/>
        <v/>
      </c>
      <c r="J242" s="120"/>
      <c r="K242" s="120"/>
      <c r="L242" s="120"/>
      <c r="M242" s="120"/>
      <c r="N242" s="123" t="str">
        <f>IF($M242="","",NETWORKDAYS($D242,$M242,$Y$33:$Y$47)-1)</f>
        <v/>
      </c>
      <c r="O242" s="124" t="str">
        <f t="shared" si="9"/>
        <v/>
      </c>
      <c r="P242" s="139"/>
      <c r="Q242" s="137" t="s">
        <v>51</v>
      </c>
      <c r="R242" s="136"/>
      <c r="S242" s="132"/>
      <c r="T242" s="139"/>
      <c r="U242" s="139"/>
      <c r="V242" s="132"/>
      <c r="W242" s="40"/>
      <c r="AV242" s="38" t="e">
        <v>#N/A</v>
      </c>
    </row>
    <row r="243" spans="1:48" ht="30" customHeight="1" x14ac:dyDescent="0.35">
      <c r="A243" s="135"/>
      <c r="B243" s="132"/>
      <c r="C243" s="132"/>
      <c r="D243" s="121"/>
      <c r="E243" s="121" t="str">
        <f>IF($D243="","",WORKDAY($D243,1,$Y$33:$Y$47))</f>
        <v/>
      </c>
      <c r="F243" s="121" t="str">
        <f>IF($D243="","",WORKDAY($D243,10,$Y$33:$Y$47))</f>
        <v/>
      </c>
      <c r="G243" s="121" t="str">
        <f>IF($D243="","",WORKDAY($D243,20,$Y$33:$Y$47))</f>
        <v/>
      </c>
      <c r="H243" s="121" t="str">
        <f>IF($D243="","",WORKDAY($D243,40,$Y$33:$Y$47))</f>
        <v/>
      </c>
      <c r="I243" s="121" t="str">
        <f t="shared" si="8"/>
        <v/>
      </c>
      <c r="J243" s="120"/>
      <c r="K243" s="120"/>
      <c r="L243" s="120"/>
      <c r="M243" s="120"/>
      <c r="N243" s="123" t="str">
        <f>IF($M243="","",NETWORKDAYS($D243,$M243,$Y$33:$Y$47)-1)</f>
        <v/>
      </c>
      <c r="O243" s="124" t="str">
        <f t="shared" si="9"/>
        <v/>
      </c>
      <c r="P243" s="139"/>
      <c r="Q243" s="137" t="s">
        <v>51</v>
      </c>
      <c r="R243" s="136"/>
      <c r="S243" s="132"/>
      <c r="T243" s="139"/>
      <c r="U243" s="139"/>
      <c r="V243" s="132"/>
      <c r="W243" s="40"/>
      <c r="AV243" s="38" t="e">
        <v>#N/A</v>
      </c>
    </row>
    <row r="244" spans="1:48" ht="30" customHeight="1" x14ac:dyDescent="0.35">
      <c r="A244" s="135"/>
      <c r="B244" s="132"/>
      <c r="C244" s="132"/>
      <c r="D244" s="121"/>
      <c r="E244" s="121" t="str">
        <f>IF($D244="","",WORKDAY($D244,1,$Y$33:$Y$47))</f>
        <v/>
      </c>
      <c r="F244" s="121" t="str">
        <f>IF($D244="","",WORKDAY($D244,10,$Y$33:$Y$47))</f>
        <v/>
      </c>
      <c r="G244" s="121" t="str">
        <f>IF($D244="","",WORKDAY($D244,20,$Y$33:$Y$47))</f>
        <v/>
      </c>
      <c r="H244" s="121" t="str">
        <f>IF($D244="","",WORKDAY($D244,40,$Y$33:$Y$47))</f>
        <v/>
      </c>
      <c r="I244" s="121" t="str">
        <f t="shared" si="8"/>
        <v/>
      </c>
      <c r="J244" s="120"/>
      <c r="K244" s="120"/>
      <c r="L244" s="120"/>
      <c r="M244" s="120"/>
      <c r="N244" s="123" t="str">
        <f>IF($M244="","",NETWORKDAYS($D244,$M244,$Y$33:$Y$47)-1)</f>
        <v/>
      </c>
      <c r="O244" s="124" t="str">
        <f t="shared" si="9"/>
        <v/>
      </c>
      <c r="P244" s="139"/>
      <c r="Q244" s="137" t="s">
        <v>51</v>
      </c>
      <c r="R244" s="136"/>
      <c r="S244" s="132"/>
      <c r="T244" s="139"/>
      <c r="U244" s="139"/>
      <c r="V244" s="132"/>
      <c r="W244" s="40"/>
      <c r="AV244" s="38" t="e">
        <v>#N/A</v>
      </c>
    </row>
    <row r="245" spans="1:48" ht="30" customHeight="1" x14ac:dyDescent="0.35">
      <c r="A245" s="135"/>
      <c r="B245" s="132"/>
      <c r="C245" s="132"/>
      <c r="D245" s="121"/>
      <c r="E245" s="121" t="str">
        <f>IF($D245="","",WORKDAY($D245,1,$Y$33:$Y$47))</f>
        <v/>
      </c>
      <c r="F245" s="121" t="str">
        <f>IF($D245="","",WORKDAY($D245,10,$Y$33:$Y$47))</f>
        <v/>
      </c>
      <c r="G245" s="121" t="str">
        <f>IF($D245="","",WORKDAY($D245,20,$Y$33:$Y$47))</f>
        <v/>
      </c>
      <c r="H245" s="121" t="str">
        <f>IF($D245="","",WORKDAY($D245,40,$Y$33:$Y$47))</f>
        <v/>
      </c>
      <c r="I245" s="121" t="str">
        <f t="shared" si="8"/>
        <v/>
      </c>
      <c r="J245" s="120"/>
      <c r="K245" s="120"/>
      <c r="L245" s="120"/>
      <c r="M245" s="120"/>
      <c r="N245" s="123" t="str">
        <f>IF($M245="","",NETWORKDAYS($D245,$M245,$Y$33:$Y$47)-1)</f>
        <v/>
      </c>
      <c r="O245" s="124" t="str">
        <f t="shared" si="9"/>
        <v/>
      </c>
      <c r="P245" s="139"/>
      <c r="Q245" s="137" t="s">
        <v>51</v>
      </c>
      <c r="R245" s="136"/>
      <c r="S245" s="132"/>
      <c r="T245" s="139"/>
      <c r="U245" s="139"/>
      <c r="V245" s="132"/>
      <c r="W245" s="40"/>
      <c r="AV245" s="38" t="e">
        <v>#N/A</v>
      </c>
    </row>
    <row r="246" spans="1:48" ht="30" customHeight="1" x14ac:dyDescent="0.35">
      <c r="A246" s="135"/>
      <c r="B246" s="132"/>
      <c r="C246" s="132"/>
      <c r="D246" s="121"/>
      <c r="E246" s="121" t="str">
        <f>IF($D246="","",WORKDAY($D246,1,$Y$33:$Y$47))</f>
        <v/>
      </c>
      <c r="F246" s="121" t="str">
        <f>IF($D246="","",WORKDAY($D246,10,$Y$33:$Y$47))</f>
        <v/>
      </c>
      <c r="G246" s="121" t="str">
        <f>IF($D246="","",WORKDAY($D246,20,$Y$33:$Y$47))</f>
        <v/>
      </c>
      <c r="H246" s="121" t="str">
        <f>IF($D246="","",WORKDAY($D246,40,$Y$33:$Y$47))</f>
        <v/>
      </c>
      <c r="I246" s="121" t="str">
        <f t="shared" si="8"/>
        <v/>
      </c>
      <c r="J246" s="120"/>
      <c r="K246" s="120"/>
      <c r="L246" s="120"/>
      <c r="M246" s="120"/>
      <c r="N246" s="123" t="str">
        <f>IF($M246="","",NETWORKDAYS($D246,$M246,$Y$33:$Y$47)-1)</f>
        <v/>
      </c>
      <c r="O246" s="124" t="str">
        <f t="shared" si="9"/>
        <v/>
      </c>
      <c r="P246" s="139"/>
      <c r="Q246" s="137" t="s">
        <v>51</v>
      </c>
      <c r="R246" s="136"/>
      <c r="S246" s="132"/>
      <c r="T246" s="139"/>
      <c r="U246" s="139"/>
      <c r="V246" s="132"/>
      <c r="W246" s="40"/>
      <c r="AV246" s="38" t="e">
        <v>#N/A</v>
      </c>
    </row>
    <row r="247" spans="1:48" ht="30" customHeight="1" x14ac:dyDescent="0.35">
      <c r="A247" s="135"/>
      <c r="B247" s="132"/>
      <c r="C247" s="132"/>
      <c r="D247" s="121"/>
      <c r="E247" s="121" t="str">
        <f>IF($D247="","",WORKDAY($D247,1,$Y$33:$Y$47))</f>
        <v/>
      </c>
      <c r="F247" s="121" t="str">
        <f>IF($D247="","",WORKDAY($D247,10,$Y$33:$Y$47))</f>
        <v/>
      </c>
      <c r="G247" s="121" t="str">
        <f>IF($D247="","",WORKDAY($D247,20,$Y$33:$Y$47))</f>
        <v/>
      </c>
      <c r="H247" s="121" t="str">
        <f>IF($D247="","",WORKDAY($D247,40,$Y$33:$Y$47))</f>
        <v/>
      </c>
      <c r="I247" s="121" t="str">
        <f t="shared" si="8"/>
        <v/>
      </c>
      <c r="J247" s="120"/>
      <c r="K247" s="120"/>
      <c r="L247" s="120"/>
      <c r="M247" s="120"/>
      <c r="N247" s="123" t="str">
        <f>IF($M247="","",NETWORKDAYS($D247,$M247,$Y$33:$Y$47)-1)</f>
        <v/>
      </c>
      <c r="O247" s="124" t="str">
        <f t="shared" si="9"/>
        <v/>
      </c>
      <c r="P247" s="139"/>
      <c r="Q247" s="137" t="s">
        <v>51</v>
      </c>
      <c r="R247" s="136"/>
      <c r="S247" s="132"/>
      <c r="T247" s="139"/>
      <c r="U247" s="139"/>
      <c r="V247" s="132"/>
      <c r="W247" s="40"/>
      <c r="AV247" s="38" t="e">
        <v>#N/A</v>
      </c>
    </row>
    <row r="248" spans="1:48" ht="30" customHeight="1" x14ac:dyDescent="0.35">
      <c r="A248" s="135"/>
      <c r="B248" s="132"/>
      <c r="C248" s="132"/>
      <c r="D248" s="121"/>
      <c r="E248" s="121" t="str">
        <f>IF($D248="","",WORKDAY($D248,1,$Y$33:$Y$47))</f>
        <v/>
      </c>
      <c r="F248" s="121" t="str">
        <f>IF($D248="","",WORKDAY($D248,10,$Y$33:$Y$47))</f>
        <v/>
      </c>
      <c r="G248" s="121" t="str">
        <f>IF($D248="","",WORKDAY($D248,20,$Y$33:$Y$47))</f>
        <v/>
      </c>
      <c r="H248" s="121" t="str">
        <f>IF($D248="","",WORKDAY($D248,40,$Y$33:$Y$47))</f>
        <v/>
      </c>
      <c r="I248" s="121" t="str">
        <f t="shared" si="8"/>
        <v/>
      </c>
      <c r="J248" s="120"/>
      <c r="K248" s="120"/>
      <c r="L248" s="120"/>
      <c r="M248" s="120"/>
      <c r="N248" s="123" t="str">
        <f>IF($M248="","",NETWORKDAYS($D248,$M248,$Y$33:$Y$47)-1)</f>
        <v/>
      </c>
      <c r="O248" s="124" t="str">
        <f t="shared" si="9"/>
        <v/>
      </c>
      <c r="P248" s="139"/>
      <c r="Q248" s="137" t="s">
        <v>51</v>
      </c>
      <c r="R248" s="136"/>
      <c r="S248" s="132"/>
      <c r="T248" s="139"/>
      <c r="U248" s="139"/>
      <c r="V248" s="132"/>
      <c r="W248" s="40"/>
      <c r="AV248" s="38" t="e">
        <v>#N/A</v>
      </c>
    </row>
    <row r="249" spans="1:48" ht="30" customHeight="1" x14ac:dyDescent="0.35">
      <c r="A249" s="135"/>
      <c r="B249" s="132"/>
      <c r="C249" s="132"/>
      <c r="D249" s="121"/>
      <c r="E249" s="121" t="str">
        <f>IF($D249="","",WORKDAY($D249,1,$Y$33:$Y$47))</f>
        <v/>
      </c>
      <c r="F249" s="121" t="str">
        <f>IF($D249="","",WORKDAY($D249,10,$Y$33:$Y$47))</f>
        <v/>
      </c>
      <c r="G249" s="121" t="str">
        <f>IF($D249="","",WORKDAY($D249,20,$Y$33:$Y$47))</f>
        <v/>
      </c>
      <c r="H249" s="121" t="str">
        <f>IF($D249="","",WORKDAY($D249,40,$Y$33:$Y$47))</f>
        <v/>
      </c>
      <c r="I249" s="121" t="str">
        <f t="shared" si="8"/>
        <v/>
      </c>
      <c r="J249" s="120"/>
      <c r="K249" s="120"/>
      <c r="L249" s="120"/>
      <c r="M249" s="120"/>
      <c r="N249" s="123" t="str">
        <f>IF($M249="","",NETWORKDAYS($D249,$M249,$Y$33:$Y$47)-1)</f>
        <v/>
      </c>
      <c r="O249" s="124" t="str">
        <f t="shared" si="9"/>
        <v/>
      </c>
      <c r="P249" s="139"/>
      <c r="Q249" s="137" t="s">
        <v>51</v>
      </c>
      <c r="R249" s="136"/>
      <c r="S249" s="132"/>
      <c r="T249" s="139"/>
      <c r="U249" s="139"/>
      <c r="V249" s="132"/>
      <c r="W249" s="40"/>
      <c r="AV249" s="38" t="e">
        <v>#N/A</v>
      </c>
    </row>
    <row r="250" spans="1:48" ht="30" customHeight="1" x14ac:dyDescent="0.35">
      <c r="A250" s="135"/>
      <c r="B250" s="132"/>
      <c r="C250" s="132"/>
      <c r="D250" s="121"/>
      <c r="E250" s="121" t="str">
        <f>IF($D250="","",WORKDAY($D250,1,$Y$33:$Y$47))</f>
        <v/>
      </c>
      <c r="F250" s="121" t="str">
        <f>IF($D250="","",WORKDAY($D250,10,$Y$33:$Y$47))</f>
        <v/>
      </c>
      <c r="G250" s="121" t="str">
        <f>IF($D250="","",WORKDAY($D250,20,$Y$33:$Y$47))</f>
        <v/>
      </c>
      <c r="H250" s="121" t="str">
        <f>IF($D250="","",WORKDAY($D250,40,$Y$33:$Y$47))</f>
        <v/>
      </c>
      <c r="I250" s="121" t="str">
        <f t="shared" si="8"/>
        <v/>
      </c>
      <c r="J250" s="120"/>
      <c r="K250" s="120"/>
      <c r="L250" s="120"/>
      <c r="M250" s="120"/>
      <c r="N250" s="123" t="str">
        <f>IF($M250="","",NETWORKDAYS($D250,$M250,$Y$33:$Y$47)-1)</f>
        <v/>
      </c>
      <c r="O250" s="124" t="str">
        <f t="shared" si="9"/>
        <v/>
      </c>
      <c r="P250" s="139"/>
      <c r="Q250" s="137" t="s">
        <v>51</v>
      </c>
      <c r="R250" s="136"/>
      <c r="S250" s="132"/>
      <c r="T250" s="139"/>
      <c r="U250" s="139"/>
      <c r="V250" s="132"/>
      <c r="W250" s="40"/>
      <c r="AV250" s="38" t="e">
        <v>#N/A</v>
      </c>
    </row>
    <row r="251" spans="1:48" ht="30" customHeight="1" x14ac:dyDescent="0.35">
      <c r="A251" s="135"/>
      <c r="B251" s="132"/>
      <c r="C251" s="132"/>
      <c r="D251" s="121"/>
      <c r="E251" s="121" t="str">
        <f>IF($D251="","",WORKDAY($D251,1,$Y$33:$Y$47))</f>
        <v/>
      </c>
      <c r="F251" s="121" t="str">
        <f>IF($D251="","",WORKDAY($D251,10,$Y$33:$Y$47))</f>
        <v/>
      </c>
      <c r="G251" s="121" t="str">
        <f>IF($D251="","",WORKDAY($D251,20,$Y$33:$Y$47))</f>
        <v/>
      </c>
      <c r="H251" s="121" t="str">
        <f>IF($D251="","",WORKDAY($D251,40,$Y$33:$Y$47))</f>
        <v/>
      </c>
      <c r="I251" s="121" t="str">
        <f t="shared" si="8"/>
        <v/>
      </c>
      <c r="J251" s="120"/>
      <c r="K251" s="120"/>
      <c r="L251" s="120"/>
      <c r="M251" s="120"/>
      <c r="N251" s="123" t="str">
        <f>IF($M251="","",NETWORKDAYS($D251,$M251,$Y$33:$Y$47)-1)</f>
        <v/>
      </c>
      <c r="O251" s="124" t="str">
        <f t="shared" si="9"/>
        <v/>
      </c>
      <c r="P251" s="139"/>
      <c r="Q251" s="137" t="s">
        <v>51</v>
      </c>
      <c r="R251" s="136"/>
      <c r="S251" s="132"/>
      <c r="T251" s="139"/>
      <c r="U251" s="139"/>
      <c r="V251" s="132"/>
      <c r="W251" s="40"/>
      <c r="AV251" s="38" t="e">
        <v>#N/A</v>
      </c>
    </row>
    <row r="252" spans="1:48" ht="30" customHeight="1" x14ac:dyDescent="0.35">
      <c r="A252" s="135"/>
      <c r="B252" s="132"/>
      <c r="C252" s="132"/>
      <c r="D252" s="121"/>
      <c r="E252" s="121" t="str">
        <f>IF($D252="","",WORKDAY($D252,1,$Y$33:$Y$47))</f>
        <v/>
      </c>
      <c r="F252" s="121" t="str">
        <f>IF($D252="","",WORKDAY($D252,10,$Y$33:$Y$47))</f>
        <v/>
      </c>
      <c r="G252" s="121" t="str">
        <f>IF($D252="","",WORKDAY($D252,20,$Y$33:$Y$47))</f>
        <v/>
      </c>
      <c r="H252" s="121" t="str">
        <f>IF($D252="","",WORKDAY($D252,40,$Y$33:$Y$47))</f>
        <v/>
      </c>
      <c r="I252" s="121" t="str">
        <f t="shared" si="8"/>
        <v/>
      </c>
      <c r="J252" s="120"/>
      <c r="K252" s="120"/>
      <c r="L252" s="120"/>
      <c r="M252" s="120"/>
      <c r="N252" s="123" t="str">
        <f>IF($M252="","",NETWORKDAYS($D252,$M252,$Y$33:$Y$47)-1)</f>
        <v/>
      </c>
      <c r="O252" s="124" t="str">
        <f t="shared" si="9"/>
        <v/>
      </c>
      <c r="P252" s="139"/>
      <c r="Q252" s="137" t="s">
        <v>51</v>
      </c>
      <c r="R252" s="136"/>
      <c r="S252" s="132"/>
      <c r="T252" s="139"/>
      <c r="U252" s="139"/>
      <c r="V252" s="132"/>
      <c r="W252" s="40"/>
      <c r="AV252" s="38" t="e">
        <v>#N/A</v>
      </c>
    </row>
    <row r="253" spans="1:48" ht="30" customHeight="1" x14ac:dyDescent="0.35">
      <c r="A253" s="135"/>
      <c r="B253" s="132"/>
      <c r="C253" s="132"/>
      <c r="D253" s="121"/>
      <c r="E253" s="121" t="str">
        <f>IF($D253="","",WORKDAY($D253,1,$Y$33:$Y$47))</f>
        <v/>
      </c>
      <c r="F253" s="121" t="str">
        <f>IF($D253="","",WORKDAY($D253,10,$Y$33:$Y$47))</f>
        <v/>
      </c>
      <c r="G253" s="121" t="str">
        <f>IF($D253="","",WORKDAY($D253,20,$Y$33:$Y$47))</f>
        <v/>
      </c>
      <c r="H253" s="121" t="str">
        <f>IF($D253="","",WORKDAY($D253,40,$Y$33:$Y$47))</f>
        <v/>
      </c>
      <c r="I253" s="121" t="str">
        <f t="shared" ref="I253:I280" si="10">IF(ISBLANK($D253),"",TEXT($D253,"mmm"))</f>
        <v/>
      </c>
      <c r="J253" s="120"/>
      <c r="K253" s="120"/>
      <c r="L253" s="120"/>
      <c r="M253" s="120"/>
      <c r="N253" s="123" t="str">
        <f>IF($M253="","",NETWORKDAYS($D253,$M253,$Y$33:$Y$47)-1)</f>
        <v/>
      </c>
      <c r="O253" s="124" t="str">
        <f t="shared" si="9"/>
        <v/>
      </c>
      <c r="P253" s="139"/>
      <c r="Q253" s="137" t="s">
        <v>51</v>
      </c>
      <c r="R253" s="136"/>
      <c r="S253" s="132"/>
      <c r="T253" s="139"/>
      <c r="U253" s="139"/>
      <c r="V253" s="132"/>
      <c r="W253" s="40"/>
      <c r="AV253" s="38" t="e">
        <v>#N/A</v>
      </c>
    </row>
    <row r="254" spans="1:48" ht="30" customHeight="1" x14ac:dyDescent="0.35">
      <c r="A254" s="135"/>
      <c r="B254" s="132"/>
      <c r="C254" s="132"/>
      <c r="D254" s="121"/>
      <c r="E254" s="121" t="str">
        <f>IF($D254="","",WORKDAY($D254,1,$Y$33:$Y$47))</f>
        <v/>
      </c>
      <c r="F254" s="121" t="str">
        <f>IF($D254="","",WORKDAY($D254,10,$Y$33:$Y$47))</f>
        <v/>
      </c>
      <c r="G254" s="121" t="str">
        <f>IF($D254="","",WORKDAY($D254,20,$Y$33:$Y$47))</f>
        <v/>
      </c>
      <c r="H254" s="121" t="str">
        <f>IF($D254="","",WORKDAY($D254,40,$Y$33:$Y$47))</f>
        <v/>
      </c>
      <c r="I254" s="121" t="str">
        <f t="shared" si="10"/>
        <v/>
      </c>
      <c r="J254" s="120"/>
      <c r="K254" s="120"/>
      <c r="L254" s="120"/>
      <c r="M254" s="120"/>
      <c r="N254" s="123" t="str">
        <f>IF($M254="","",NETWORKDAYS($D254,$M254,$Y$33:$Y$47)-1)</f>
        <v/>
      </c>
      <c r="O254" s="124" t="str">
        <f t="shared" ref="O254:O317" si="11">IF(ISBLANK($M254),"",IF($N254&lt;21,"Yes","No"))</f>
        <v/>
      </c>
      <c r="P254" s="139"/>
      <c r="Q254" s="137"/>
      <c r="R254" s="136"/>
      <c r="S254" s="132"/>
      <c r="T254" s="139"/>
      <c r="U254" s="139"/>
      <c r="V254" s="132"/>
      <c r="W254" s="40"/>
      <c r="AV254" s="38" t="e">
        <v>#N/A</v>
      </c>
    </row>
    <row r="255" spans="1:48" ht="30" customHeight="1" x14ac:dyDescent="0.35">
      <c r="A255" s="135"/>
      <c r="B255" s="132"/>
      <c r="C255" s="132"/>
      <c r="D255" s="121"/>
      <c r="E255" s="121" t="str">
        <f>IF($D255="","",WORKDAY($D255,1,$Y$33:$Y$47))</f>
        <v/>
      </c>
      <c r="F255" s="121" t="str">
        <f>IF($D255="","",WORKDAY($D255,10,$Y$33:$Y$47))</f>
        <v/>
      </c>
      <c r="G255" s="121" t="str">
        <f>IF($D255="","",WORKDAY($D255,20,$Y$33:$Y$47))</f>
        <v/>
      </c>
      <c r="H255" s="121" t="str">
        <f>IF($D255="","",WORKDAY($D255,40,$Y$33:$Y$47))</f>
        <v/>
      </c>
      <c r="I255" s="121" t="str">
        <f t="shared" si="10"/>
        <v/>
      </c>
      <c r="J255" s="120"/>
      <c r="K255" s="120"/>
      <c r="L255" s="120"/>
      <c r="M255" s="120"/>
      <c r="N255" s="123" t="str">
        <f>IF($M255="","",NETWORKDAYS($D255,$M255,$Y$33:$Y$47)-1)</f>
        <v/>
      </c>
      <c r="O255" s="124" t="str">
        <f t="shared" si="11"/>
        <v/>
      </c>
      <c r="P255" s="139"/>
      <c r="Q255" s="137"/>
      <c r="R255" s="136"/>
      <c r="S255" s="132"/>
      <c r="T255" s="139"/>
      <c r="U255" s="139"/>
      <c r="V255" s="132"/>
      <c r="W255" s="40"/>
      <c r="AV255" s="38" t="e">
        <v>#N/A</v>
      </c>
    </row>
    <row r="256" spans="1:48" ht="30" customHeight="1" x14ac:dyDescent="0.35">
      <c r="A256" s="135"/>
      <c r="B256" s="132"/>
      <c r="C256" s="132"/>
      <c r="D256" s="121"/>
      <c r="E256" s="121" t="str">
        <f>IF($D256="","",WORKDAY($D256,1,$Y$33:$Y$47))</f>
        <v/>
      </c>
      <c r="F256" s="121" t="str">
        <f>IF($D256="","",WORKDAY($D256,10,$Y$33:$Y$47))</f>
        <v/>
      </c>
      <c r="G256" s="121" t="str">
        <f>IF($D256="","",WORKDAY($D256,20,$Y$33:$Y$47))</f>
        <v/>
      </c>
      <c r="H256" s="121" t="str">
        <f>IF($D256="","",WORKDAY($D256,40,$Y$33:$Y$47))</f>
        <v/>
      </c>
      <c r="I256" s="121" t="str">
        <f t="shared" si="10"/>
        <v/>
      </c>
      <c r="J256" s="120"/>
      <c r="K256" s="120"/>
      <c r="L256" s="120"/>
      <c r="M256" s="120"/>
      <c r="N256" s="123" t="str">
        <f>IF($M256="","",NETWORKDAYS($D256,$M256,$Y$33:$Y$47)-1)</f>
        <v/>
      </c>
      <c r="O256" s="124" t="str">
        <f t="shared" si="11"/>
        <v/>
      </c>
      <c r="P256" s="139"/>
      <c r="Q256" s="137"/>
      <c r="R256" s="136"/>
      <c r="S256" s="132"/>
      <c r="T256" s="139"/>
      <c r="U256" s="139"/>
      <c r="V256" s="132"/>
      <c r="W256" s="40"/>
      <c r="AV256" s="38" t="e">
        <v>#N/A</v>
      </c>
    </row>
    <row r="257" spans="1:48" ht="30" customHeight="1" x14ac:dyDescent="0.35">
      <c r="A257" s="135"/>
      <c r="B257" s="132"/>
      <c r="C257" s="132"/>
      <c r="D257" s="121"/>
      <c r="E257" s="121" t="str">
        <f>IF($D257="","",WORKDAY($D257,1,$Y$33:$Y$47))</f>
        <v/>
      </c>
      <c r="F257" s="121" t="str">
        <f>IF($D257="","",WORKDAY($D257,10,$Y$33:$Y$47))</f>
        <v/>
      </c>
      <c r="G257" s="121" t="str">
        <f>IF($D257="","",WORKDAY($D257,20,$Y$33:$Y$47))</f>
        <v/>
      </c>
      <c r="H257" s="121" t="str">
        <f>IF($D257="","",WORKDAY($D257,40,$Y$33:$Y$47))</f>
        <v/>
      </c>
      <c r="I257" s="121" t="str">
        <f t="shared" si="10"/>
        <v/>
      </c>
      <c r="J257" s="120"/>
      <c r="K257" s="120"/>
      <c r="L257" s="120"/>
      <c r="M257" s="120"/>
      <c r="N257" s="123" t="str">
        <f>IF($M257="","",NETWORKDAYS($D257,$M257,$Y$33:$Y$47)-1)</f>
        <v/>
      </c>
      <c r="O257" s="124" t="str">
        <f t="shared" si="11"/>
        <v/>
      </c>
      <c r="P257" s="139"/>
      <c r="Q257" s="137"/>
      <c r="R257" s="136"/>
      <c r="S257" s="132"/>
      <c r="T257" s="139"/>
      <c r="U257" s="139"/>
      <c r="V257" s="132"/>
      <c r="W257" s="40"/>
      <c r="AV257" s="38" t="e">
        <v>#N/A</v>
      </c>
    </row>
    <row r="258" spans="1:48" ht="30" customHeight="1" x14ac:dyDescent="0.35">
      <c r="A258" s="135"/>
      <c r="B258" s="132"/>
      <c r="C258" s="132"/>
      <c r="D258" s="121"/>
      <c r="E258" s="121" t="str">
        <f>IF($D258="","",WORKDAY($D258,1,$Y$33:$Y$47))</f>
        <v/>
      </c>
      <c r="F258" s="121" t="str">
        <f>IF($D258="","",WORKDAY($D258,10,$Y$33:$Y$47))</f>
        <v/>
      </c>
      <c r="G258" s="121" t="str">
        <f>IF($D258="","",WORKDAY($D258,20,$Y$33:$Y$47))</f>
        <v/>
      </c>
      <c r="H258" s="121" t="str">
        <f>IF($D258="","",WORKDAY($D258,40,$Y$33:$Y$47))</f>
        <v/>
      </c>
      <c r="I258" s="121" t="str">
        <f t="shared" si="10"/>
        <v/>
      </c>
      <c r="J258" s="120"/>
      <c r="K258" s="120"/>
      <c r="L258" s="120"/>
      <c r="M258" s="120"/>
      <c r="N258" s="123" t="str">
        <f>IF($M258="","",NETWORKDAYS($D258,$M258,$Y$33:$Y$47)-1)</f>
        <v/>
      </c>
      <c r="O258" s="124" t="str">
        <f t="shared" si="11"/>
        <v/>
      </c>
      <c r="P258" s="139"/>
      <c r="Q258" s="137"/>
      <c r="R258" s="136"/>
      <c r="S258" s="132"/>
      <c r="T258" s="139"/>
      <c r="U258" s="139"/>
      <c r="V258" s="132"/>
      <c r="W258" s="40"/>
      <c r="AV258" s="38" t="e">
        <v>#N/A</v>
      </c>
    </row>
    <row r="259" spans="1:48" ht="30" customHeight="1" x14ac:dyDescent="0.35">
      <c r="A259" s="135"/>
      <c r="B259" s="132"/>
      <c r="C259" s="132"/>
      <c r="D259" s="121"/>
      <c r="E259" s="121" t="str">
        <f>IF($D259="","",WORKDAY($D259,1,$Y$33:$Y$47))</f>
        <v/>
      </c>
      <c r="F259" s="121" t="str">
        <f>IF($D259="","",WORKDAY($D259,10,$Y$33:$Y$47))</f>
        <v/>
      </c>
      <c r="G259" s="121" t="str">
        <f>IF($D259="","",WORKDAY($D259,20,$Y$33:$Y$47))</f>
        <v/>
      </c>
      <c r="H259" s="121" t="str">
        <f>IF($D259="","",WORKDAY($D259,40,$Y$33:$Y$47))</f>
        <v/>
      </c>
      <c r="I259" s="121" t="str">
        <f t="shared" si="10"/>
        <v/>
      </c>
      <c r="J259" s="120"/>
      <c r="K259" s="120"/>
      <c r="L259" s="120"/>
      <c r="M259" s="120"/>
      <c r="N259" s="123" t="str">
        <f>IF($M259="","",NETWORKDAYS($D259,$M259,$Y$33:$Y$47)-1)</f>
        <v/>
      </c>
      <c r="O259" s="124" t="str">
        <f t="shared" si="11"/>
        <v/>
      </c>
      <c r="P259" s="139"/>
      <c r="Q259" s="137"/>
      <c r="R259" s="136"/>
      <c r="S259" s="132"/>
      <c r="T259" s="139"/>
      <c r="U259" s="139"/>
      <c r="V259" s="132"/>
      <c r="W259" s="40"/>
      <c r="AV259" s="38" t="e">
        <v>#N/A</v>
      </c>
    </row>
    <row r="260" spans="1:48" ht="30" customHeight="1" x14ac:dyDescent="0.35">
      <c r="A260" s="135"/>
      <c r="B260" s="132"/>
      <c r="C260" s="132"/>
      <c r="D260" s="121"/>
      <c r="E260" s="121" t="str">
        <f>IF($D260="","",WORKDAY($D260,1,$Y$33:$Y$47))</f>
        <v/>
      </c>
      <c r="F260" s="121" t="str">
        <f>IF($D260="","",WORKDAY($D260,10,$Y$33:$Y$47))</f>
        <v/>
      </c>
      <c r="G260" s="121" t="str">
        <f>IF($D260="","",WORKDAY($D260,20,$Y$33:$Y$47))</f>
        <v/>
      </c>
      <c r="H260" s="121" t="str">
        <f>IF($D260="","",WORKDAY($D260,40,$Y$33:$Y$47))</f>
        <v/>
      </c>
      <c r="I260" s="121" t="str">
        <f t="shared" si="10"/>
        <v/>
      </c>
      <c r="J260" s="120"/>
      <c r="K260" s="120"/>
      <c r="L260" s="120"/>
      <c r="M260" s="120"/>
      <c r="N260" s="123" t="str">
        <f>IF($M260="","",NETWORKDAYS($D260,$M260,$Y$33:$Y$47)-1)</f>
        <v/>
      </c>
      <c r="O260" s="124" t="str">
        <f t="shared" si="11"/>
        <v/>
      </c>
      <c r="P260" s="139"/>
      <c r="Q260" s="137"/>
      <c r="R260" s="136"/>
      <c r="S260" s="132"/>
      <c r="T260" s="139"/>
      <c r="U260" s="139"/>
      <c r="V260" s="132"/>
      <c r="W260" s="40"/>
      <c r="AV260" s="38" t="e">
        <v>#N/A</v>
      </c>
    </row>
    <row r="261" spans="1:48" ht="30" customHeight="1" x14ac:dyDescent="0.35">
      <c r="A261" s="135"/>
      <c r="B261" s="132"/>
      <c r="C261" s="132"/>
      <c r="D261" s="121"/>
      <c r="E261" s="121" t="str">
        <f>IF($D261="","",WORKDAY($D261,1,$Y$33:$Y$47))</f>
        <v/>
      </c>
      <c r="F261" s="121" t="str">
        <f>IF($D261="","",WORKDAY($D261,10,$Y$33:$Y$47))</f>
        <v/>
      </c>
      <c r="G261" s="121" t="str">
        <f>IF($D261="","",WORKDAY($D261,20,$Y$33:$Y$47))</f>
        <v/>
      </c>
      <c r="H261" s="121" t="str">
        <f>IF($D261="","",WORKDAY($D261,40,$Y$33:$Y$47))</f>
        <v/>
      </c>
      <c r="I261" s="121" t="str">
        <f t="shared" si="10"/>
        <v/>
      </c>
      <c r="J261" s="120"/>
      <c r="K261" s="120"/>
      <c r="L261" s="120"/>
      <c r="M261" s="120"/>
      <c r="N261" s="123" t="str">
        <f>IF($M261="","",NETWORKDAYS($D261,$M261,$Y$33:$Y$47)-1)</f>
        <v/>
      </c>
      <c r="O261" s="124" t="str">
        <f t="shared" si="11"/>
        <v/>
      </c>
      <c r="P261" s="139"/>
      <c r="Q261" s="137"/>
      <c r="R261" s="136"/>
      <c r="S261" s="132"/>
      <c r="T261" s="139"/>
      <c r="U261" s="139"/>
      <c r="V261" s="132"/>
      <c r="W261" s="40"/>
      <c r="AV261" s="38" t="e">
        <v>#N/A</v>
      </c>
    </row>
    <row r="262" spans="1:48" ht="30" customHeight="1" x14ac:dyDescent="0.35">
      <c r="A262" s="135"/>
      <c r="B262" s="132"/>
      <c r="C262" s="132"/>
      <c r="D262" s="121"/>
      <c r="E262" s="121" t="str">
        <f>IF($D262="","",WORKDAY($D262,1,$Y$33:$Y$47))</f>
        <v/>
      </c>
      <c r="F262" s="121" t="str">
        <f>IF($D262="","",WORKDAY($D262,10,$Y$33:$Y$47))</f>
        <v/>
      </c>
      <c r="G262" s="121" t="str">
        <f>IF($D262="","",WORKDAY($D262,20,$Y$33:$Y$47))</f>
        <v/>
      </c>
      <c r="H262" s="121" t="str">
        <f>IF($D262="","",WORKDAY($D262,40,$Y$33:$Y$47))</f>
        <v/>
      </c>
      <c r="I262" s="121" t="str">
        <f t="shared" si="10"/>
        <v/>
      </c>
      <c r="J262" s="120"/>
      <c r="K262" s="120"/>
      <c r="L262" s="120"/>
      <c r="M262" s="120"/>
      <c r="N262" s="123" t="str">
        <f>IF($M262="","",NETWORKDAYS($D262,$M262,$Y$33:$Y$47)-1)</f>
        <v/>
      </c>
      <c r="O262" s="124" t="str">
        <f t="shared" si="11"/>
        <v/>
      </c>
      <c r="P262" s="139"/>
      <c r="Q262" s="137"/>
      <c r="R262" s="136"/>
      <c r="S262" s="132"/>
      <c r="T262" s="139"/>
      <c r="U262" s="139"/>
      <c r="V262" s="132"/>
      <c r="W262" s="40"/>
      <c r="AV262" s="38" t="e">
        <v>#N/A</v>
      </c>
    </row>
    <row r="263" spans="1:48" ht="30" customHeight="1" x14ac:dyDescent="0.35">
      <c r="A263" s="135"/>
      <c r="B263" s="132"/>
      <c r="C263" s="132"/>
      <c r="D263" s="121"/>
      <c r="E263" s="121" t="str">
        <f>IF($D263="","",WORKDAY($D263,1,$Y$33:$Y$47))</f>
        <v/>
      </c>
      <c r="F263" s="121" t="str">
        <f>IF($D263="","",WORKDAY($D263,10,$Y$33:$Y$47))</f>
        <v/>
      </c>
      <c r="G263" s="121" t="str">
        <f>IF($D263="","",WORKDAY($D263,20,$Y$33:$Y$47))</f>
        <v/>
      </c>
      <c r="H263" s="121" t="str">
        <f>IF($D263="","",WORKDAY($D263,40,$Y$33:$Y$47))</f>
        <v/>
      </c>
      <c r="I263" s="121" t="str">
        <f t="shared" si="10"/>
        <v/>
      </c>
      <c r="J263" s="120"/>
      <c r="K263" s="120"/>
      <c r="L263" s="120"/>
      <c r="M263" s="120"/>
      <c r="N263" s="123" t="str">
        <f>IF($M263="","",NETWORKDAYS($D263,$M263,$Y$33:$Y$47)-1)</f>
        <v/>
      </c>
      <c r="O263" s="124" t="str">
        <f t="shared" si="11"/>
        <v/>
      </c>
      <c r="P263" s="139"/>
      <c r="Q263" s="137"/>
      <c r="R263" s="136"/>
      <c r="S263" s="132"/>
      <c r="T263" s="139"/>
      <c r="U263" s="139"/>
      <c r="V263" s="132"/>
      <c r="W263" s="40"/>
      <c r="AV263" s="38" t="e">
        <v>#N/A</v>
      </c>
    </row>
    <row r="264" spans="1:48" ht="30" customHeight="1" x14ac:dyDescent="0.35">
      <c r="A264" s="135"/>
      <c r="B264" s="132"/>
      <c r="C264" s="132"/>
      <c r="D264" s="121"/>
      <c r="E264" s="121" t="str">
        <f>IF($D264="","",WORKDAY($D264,1,$Y$33:$Y$47))</f>
        <v/>
      </c>
      <c r="F264" s="121" t="str">
        <f>IF($D264="","",WORKDAY($D264,10,$Y$33:$Y$47))</f>
        <v/>
      </c>
      <c r="G264" s="121" t="str">
        <f>IF($D264="","",WORKDAY($D264,20,$Y$33:$Y$47))</f>
        <v/>
      </c>
      <c r="H264" s="121" t="str">
        <f>IF($D264="","",WORKDAY($D264,40,$Y$33:$Y$47))</f>
        <v/>
      </c>
      <c r="I264" s="121" t="str">
        <f t="shared" si="10"/>
        <v/>
      </c>
      <c r="J264" s="120"/>
      <c r="K264" s="120"/>
      <c r="L264" s="120"/>
      <c r="M264" s="120"/>
      <c r="N264" s="123" t="str">
        <f>IF($M264="","",NETWORKDAYS($D264,$M264,$Y$33:$Y$47)-1)</f>
        <v/>
      </c>
      <c r="O264" s="124" t="str">
        <f t="shared" si="11"/>
        <v/>
      </c>
      <c r="P264" s="139"/>
      <c r="Q264" s="137"/>
      <c r="R264" s="136"/>
      <c r="S264" s="132"/>
      <c r="T264" s="139"/>
      <c r="U264" s="139"/>
      <c r="V264" s="132"/>
      <c r="W264" s="40"/>
      <c r="AV264" s="38" t="e">
        <v>#N/A</v>
      </c>
    </row>
    <row r="265" spans="1:48" ht="30" customHeight="1" x14ac:dyDescent="0.35">
      <c r="A265" s="135"/>
      <c r="B265" s="132"/>
      <c r="C265" s="132"/>
      <c r="D265" s="121"/>
      <c r="E265" s="121" t="str">
        <f>IF($D265="","",WORKDAY($D265,1,$Y$33:$Y$47))</f>
        <v/>
      </c>
      <c r="F265" s="121" t="str">
        <f>IF($D265="","",WORKDAY($D265,10,$Y$33:$Y$47))</f>
        <v/>
      </c>
      <c r="G265" s="121" t="str">
        <f>IF($D265="","",WORKDAY($D265,20,$Y$33:$Y$47))</f>
        <v/>
      </c>
      <c r="H265" s="121" t="str">
        <f>IF($D265="","",WORKDAY($D265,40,$Y$33:$Y$47))</f>
        <v/>
      </c>
      <c r="I265" s="121" t="str">
        <f t="shared" si="10"/>
        <v/>
      </c>
      <c r="J265" s="120"/>
      <c r="K265" s="120"/>
      <c r="L265" s="120"/>
      <c r="M265" s="120"/>
      <c r="N265" s="123" t="str">
        <f>IF($M265="","",NETWORKDAYS($D265,$M265,$Y$33:$Y$47)-1)</f>
        <v/>
      </c>
      <c r="O265" s="124" t="str">
        <f t="shared" si="11"/>
        <v/>
      </c>
      <c r="P265" s="139"/>
      <c r="Q265" s="137"/>
      <c r="R265" s="136"/>
      <c r="S265" s="132"/>
      <c r="T265" s="139"/>
      <c r="U265" s="139"/>
      <c r="V265" s="132"/>
      <c r="W265" s="40"/>
      <c r="AV265" s="38" t="e">
        <v>#N/A</v>
      </c>
    </row>
    <row r="266" spans="1:48" ht="30" customHeight="1" x14ac:dyDescent="0.35">
      <c r="A266" s="135"/>
      <c r="B266" s="132"/>
      <c r="C266" s="132"/>
      <c r="D266" s="121"/>
      <c r="E266" s="121" t="str">
        <f>IF($D266="","",WORKDAY($D266,1,$Y$33:$Y$47))</f>
        <v/>
      </c>
      <c r="F266" s="121" t="str">
        <f>IF($D266="","",WORKDAY($D266,10,$Y$33:$Y$47))</f>
        <v/>
      </c>
      <c r="G266" s="121" t="str">
        <f>IF($D266="","",WORKDAY($D266,20,$Y$33:$Y$47))</f>
        <v/>
      </c>
      <c r="H266" s="121" t="str">
        <f>IF($D266="","",WORKDAY($D266,40,$Y$33:$Y$47))</f>
        <v/>
      </c>
      <c r="I266" s="121" t="str">
        <f t="shared" si="10"/>
        <v/>
      </c>
      <c r="J266" s="120"/>
      <c r="K266" s="120"/>
      <c r="L266" s="120"/>
      <c r="M266" s="120"/>
      <c r="N266" s="123" t="str">
        <f>IF($M266="","",NETWORKDAYS($D266,$M266,$Y$33:$Y$47)-1)</f>
        <v/>
      </c>
      <c r="O266" s="124" t="str">
        <f t="shared" si="11"/>
        <v/>
      </c>
      <c r="P266" s="139"/>
      <c r="Q266" s="137"/>
      <c r="R266" s="136"/>
      <c r="S266" s="132"/>
      <c r="T266" s="139"/>
      <c r="U266" s="139"/>
      <c r="V266" s="132"/>
      <c r="W266" s="40"/>
      <c r="AV266" s="38" t="e">
        <v>#N/A</v>
      </c>
    </row>
    <row r="267" spans="1:48" ht="30" customHeight="1" x14ac:dyDescent="0.35">
      <c r="A267" s="135"/>
      <c r="B267" s="119"/>
      <c r="C267" s="119"/>
      <c r="D267" s="121"/>
      <c r="E267" s="121" t="str">
        <f>IF($D267="","",WORKDAY($D267,1,$Y$33:$Y$47))</f>
        <v/>
      </c>
      <c r="F267" s="121" t="str">
        <f>IF($D267="","",WORKDAY($D267,10,$Y$33:$Y$47))</f>
        <v/>
      </c>
      <c r="G267" s="121" t="str">
        <f>IF($D267="","",WORKDAY($D267,20,$Y$33:$Y$47))</f>
        <v/>
      </c>
      <c r="H267" s="121" t="str">
        <f>IF($D267="","",WORKDAY($D267,40,$Y$33:$Y$47))</f>
        <v/>
      </c>
      <c r="I267" s="121" t="str">
        <f t="shared" si="10"/>
        <v/>
      </c>
      <c r="J267" s="120"/>
      <c r="K267" s="120"/>
      <c r="L267" s="120"/>
      <c r="M267" s="120"/>
      <c r="N267" s="123" t="str">
        <f>IF($M267="","",NETWORKDAYS($D267,$M267,$Y$33:$Y$47)-1)</f>
        <v/>
      </c>
      <c r="O267" s="124" t="str">
        <f t="shared" si="11"/>
        <v/>
      </c>
      <c r="P267" s="139"/>
      <c r="Q267" s="137"/>
      <c r="R267" s="136"/>
      <c r="S267" s="132"/>
      <c r="T267" s="139"/>
      <c r="U267" s="139"/>
      <c r="V267" s="132"/>
      <c r="W267" s="40"/>
      <c r="AV267" s="38" t="e">
        <v>#N/A</v>
      </c>
    </row>
    <row r="268" spans="1:48" ht="30" customHeight="1" x14ac:dyDescent="0.35">
      <c r="A268" s="135"/>
      <c r="B268" s="132"/>
      <c r="C268" s="132"/>
      <c r="D268" s="121"/>
      <c r="E268" s="121" t="str">
        <f>IF($D268="","",WORKDAY($D268,1,$Y$33:$Y$47))</f>
        <v/>
      </c>
      <c r="F268" s="121" t="str">
        <f>IF($D268="","",WORKDAY($D268,10,$Y$33:$Y$47))</f>
        <v/>
      </c>
      <c r="G268" s="121" t="str">
        <f>IF($D268="","",WORKDAY($D268,20,$Y$33:$Y$47))</f>
        <v/>
      </c>
      <c r="H268" s="121" t="str">
        <f>IF($D268="","",WORKDAY($D268,40,$Y$33:$Y$47))</f>
        <v/>
      </c>
      <c r="I268" s="121" t="str">
        <f t="shared" si="10"/>
        <v/>
      </c>
      <c r="J268" s="120"/>
      <c r="K268" s="120"/>
      <c r="L268" s="120"/>
      <c r="M268" s="120"/>
      <c r="N268" s="123" t="str">
        <f>IF($M268="","",NETWORKDAYS($D268,$M268,$Y$33:$Y$47)-1)</f>
        <v/>
      </c>
      <c r="O268" s="124" t="str">
        <f t="shared" si="11"/>
        <v/>
      </c>
      <c r="P268" s="139"/>
      <c r="Q268" s="137"/>
      <c r="R268" s="136"/>
      <c r="S268" s="132"/>
      <c r="T268" s="139"/>
      <c r="U268" s="139"/>
      <c r="V268" s="132"/>
      <c r="W268" s="40"/>
      <c r="AV268" s="38" t="e">
        <v>#N/A</v>
      </c>
    </row>
    <row r="269" spans="1:48" ht="30" customHeight="1" x14ac:dyDescent="0.35">
      <c r="A269" s="135"/>
      <c r="B269" s="132"/>
      <c r="C269" s="132"/>
      <c r="D269" s="121"/>
      <c r="E269" s="121" t="str">
        <f>IF($D269="","",WORKDAY($D269,1,$Y$33:$Y$47))</f>
        <v/>
      </c>
      <c r="F269" s="121" t="str">
        <f>IF($D269="","",WORKDAY($D269,10,$Y$33:$Y$47))</f>
        <v/>
      </c>
      <c r="G269" s="121" t="str">
        <f>IF($D269="","",WORKDAY($D269,20,$Y$33:$Y$47))</f>
        <v/>
      </c>
      <c r="H269" s="121" t="str">
        <f>IF($D269="","",WORKDAY($D269,40,$Y$33:$Y$47))</f>
        <v/>
      </c>
      <c r="I269" s="121" t="str">
        <f t="shared" si="10"/>
        <v/>
      </c>
      <c r="J269" s="120"/>
      <c r="K269" s="120"/>
      <c r="L269" s="120"/>
      <c r="M269" s="120"/>
      <c r="N269" s="123" t="str">
        <f>IF($M269="","",NETWORKDAYS($D269,$M269,$Y$33:$Y$47)-1)</f>
        <v/>
      </c>
      <c r="O269" s="124" t="str">
        <f t="shared" si="11"/>
        <v/>
      </c>
      <c r="P269" s="139"/>
      <c r="Q269" s="137"/>
      <c r="R269" s="136"/>
      <c r="S269" s="132"/>
      <c r="T269" s="139"/>
      <c r="U269" s="139"/>
      <c r="V269" s="132"/>
      <c r="W269" s="40"/>
      <c r="AV269" s="38" t="e">
        <v>#N/A</v>
      </c>
    </row>
    <row r="270" spans="1:48" ht="30" customHeight="1" x14ac:dyDescent="0.35">
      <c r="A270" s="135"/>
      <c r="B270" s="132"/>
      <c r="C270" s="132"/>
      <c r="D270" s="121"/>
      <c r="E270" s="121" t="str">
        <f>IF($D270="","",WORKDAY($D270,1,$Y$33:$Y$47))</f>
        <v/>
      </c>
      <c r="F270" s="121" t="str">
        <f>IF($D270="","",WORKDAY($D270,10,$Y$33:$Y$47))</f>
        <v/>
      </c>
      <c r="G270" s="121" t="str">
        <f>IF($D270="","",WORKDAY($D270,20,$Y$33:$Y$47))</f>
        <v/>
      </c>
      <c r="H270" s="121" t="str">
        <f>IF($D270="","",WORKDAY($D270,40,$Y$33:$Y$47))</f>
        <v/>
      </c>
      <c r="I270" s="121" t="str">
        <f t="shared" si="10"/>
        <v/>
      </c>
      <c r="J270" s="120"/>
      <c r="K270" s="120"/>
      <c r="L270" s="120"/>
      <c r="M270" s="120"/>
      <c r="N270" s="123" t="str">
        <f>IF($M270="","",NETWORKDAYS($D270,$M270,$Y$33:$Y$47)-1)</f>
        <v/>
      </c>
      <c r="O270" s="124" t="str">
        <f t="shared" si="11"/>
        <v/>
      </c>
      <c r="P270" s="139"/>
      <c r="Q270" s="137"/>
      <c r="R270" s="136"/>
      <c r="S270" s="132"/>
      <c r="T270" s="139"/>
      <c r="U270" s="139"/>
      <c r="V270" s="132"/>
      <c r="W270" s="40"/>
      <c r="AV270" s="38" t="e">
        <v>#N/A</v>
      </c>
    </row>
    <row r="271" spans="1:48" ht="30" customHeight="1" x14ac:dyDescent="0.35">
      <c r="A271" s="135"/>
      <c r="B271" s="132"/>
      <c r="C271" s="132"/>
      <c r="D271" s="121"/>
      <c r="E271" s="121" t="str">
        <f>IF($D271="","",WORKDAY($D271,1,$Y$33:$Y$47))</f>
        <v/>
      </c>
      <c r="F271" s="121" t="str">
        <f>IF($D271="","",WORKDAY($D271,10,$Y$33:$Y$47))</f>
        <v/>
      </c>
      <c r="G271" s="121" t="str">
        <f>IF($D271="","",WORKDAY($D271,20,$Y$33:$Y$47))</f>
        <v/>
      </c>
      <c r="H271" s="121" t="str">
        <f>IF($D271="","",WORKDAY($D271,40,$Y$33:$Y$47))</f>
        <v/>
      </c>
      <c r="I271" s="121" t="str">
        <f t="shared" si="10"/>
        <v/>
      </c>
      <c r="J271" s="120"/>
      <c r="K271" s="120"/>
      <c r="L271" s="120"/>
      <c r="M271" s="120"/>
      <c r="N271" s="123" t="str">
        <f>IF($M271="","",NETWORKDAYS($D271,$M271,$Y$33:$Y$47)-1)</f>
        <v/>
      </c>
      <c r="O271" s="124" t="str">
        <f t="shared" si="11"/>
        <v/>
      </c>
      <c r="P271" s="139"/>
      <c r="Q271" s="137"/>
      <c r="R271" s="136"/>
      <c r="S271" s="132"/>
      <c r="T271" s="139"/>
      <c r="U271" s="139"/>
      <c r="V271" s="132"/>
      <c r="W271" s="40"/>
      <c r="AV271" s="38" t="e">
        <v>#N/A</v>
      </c>
    </row>
    <row r="272" spans="1:48" ht="30" customHeight="1" x14ac:dyDescent="0.35">
      <c r="A272" s="135"/>
      <c r="B272" s="132"/>
      <c r="C272" s="132"/>
      <c r="D272" s="121"/>
      <c r="E272" s="121" t="str">
        <f>IF($D272="","",WORKDAY($D272,1,$Y$33:$Y$47))</f>
        <v/>
      </c>
      <c r="F272" s="121" t="str">
        <f>IF($D272="","",WORKDAY($D272,10,$Y$33:$Y$47))</f>
        <v/>
      </c>
      <c r="G272" s="121" t="str">
        <f>IF($D272="","",WORKDAY($D272,20,$Y$33:$Y$47))</f>
        <v/>
      </c>
      <c r="H272" s="121" t="str">
        <f>IF($D272="","",WORKDAY($D272,40,$Y$33:$Y$47))</f>
        <v/>
      </c>
      <c r="I272" s="121" t="str">
        <f t="shared" si="10"/>
        <v/>
      </c>
      <c r="J272" s="120"/>
      <c r="K272" s="120"/>
      <c r="L272" s="120"/>
      <c r="M272" s="120"/>
      <c r="N272" s="123" t="str">
        <f>IF($M272="","",NETWORKDAYS($D272,$M272,$Y$33:$Y$47)-1)</f>
        <v/>
      </c>
      <c r="O272" s="124" t="str">
        <f t="shared" si="11"/>
        <v/>
      </c>
      <c r="P272" s="139"/>
      <c r="Q272" s="137"/>
      <c r="R272" s="136"/>
      <c r="S272" s="132"/>
      <c r="T272" s="139"/>
      <c r="U272" s="139"/>
      <c r="V272" s="132"/>
      <c r="W272" s="40"/>
      <c r="AV272" s="38" t="e">
        <v>#N/A</v>
      </c>
    </row>
    <row r="273" spans="1:48" ht="30" customHeight="1" x14ac:dyDescent="0.35">
      <c r="A273" s="135"/>
      <c r="B273" s="132"/>
      <c r="C273" s="132"/>
      <c r="D273" s="121"/>
      <c r="E273" s="121" t="str">
        <f>IF($D273="","",WORKDAY($D273,1,$Y$33:$Y$47))</f>
        <v/>
      </c>
      <c r="F273" s="121" t="str">
        <f>IF($D273="","",WORKDAY($D273,10,$Y$33:$Y$47))</f>
        <v/>
      </c>
      <c r="G273" s="121" t="str">
        <f>IF($D273="","",WORKDAY($D273,20,$Y$33:$Y$47))</f>
        <v/>
      </c>
      <c r="H273" s="121" t="str">
        <f>IF($D273="","",WORKDAY($D273,40,$Y$33:$Y$47))</f>
        <v/>
      </c>
      <c r="I273" s="121" t="str">
        <f t="shared" si="10"/>
        <v/>
      </c>
      <c r="J273" s="120"/>
      <c r="K273" s="120"/>
      <c r="L273" s="120"/>
      <c r="M273" s="120"/>
      <c r="N273" s="123" t="str">
        <f>IF($M273="","",NETWORKDAYS($D273,$M273,$Y$33:$Y$47)-1)</f>
        <v/>
      </c>
      <c r="O273" s="124" t="str">
        <f t="shared" si="11"/>
        <v/>
      </c>
      <c r="P273" s="139"/>
      <c r="Q273" s="137"/>
      <c r="R273" s="136"/>
      <c r="S273" s="132"/>
      <c r="T273" s="139"/>
      <c r="U273" s="139"/>
      <c r="V273" s="132"/>
      <c r="W273" s="40"/>
      <c r="AV273" s="38" t="e">
        <v>#N/A</v>
      </c>
    </row>
    <row r="274" spans="1:48" ht="30" customHeight="1" x14ac:dyDescent="0.35">
      <c r="A274" s="135"/>
      <c r="B274" s="119"/>
      <c r="C274" s="119"/>
      <c r="D274" s="121"/>
      <c r="E274" s="121" t="str">
        <f>IF($D274="","",WORKDAY($D274,1,$Y$33:$Y$47))</f>
        <v/>
      </c>
      <c r="F274" s="121" t="str">
        <f>IF($D274="","",WORKDAY($D274,10,$Y$33:$Y$47))</f>
        <v/>
      </c>
      <c r="G274" s="121" t="str">
        <f>IF($D274="","",WORKDAY($D274,20,$Y$33:$Y$47))</f>
        <v/>
      </c>
      <c r="H274" s="121" t="str">
        <f>IF($D274="","",WORKDAY($D274,40,$Y$33:$Y$47))</f>
        <v/>
      </c>
      <c r="I274" s="121" t="str">
        <f t="shared" si="10"/>
        <v/>
      </c>
      <c r="J274" s="120"/>
      <c r="K274" s="120"/>
      <c r="L274" s="120"/>
      <c r="M274" s="120"/>
      <c r="N274" s="123" t="str">
        <f>IF($M274="","",NETWORKDAYS($D274,$M274,$Y$33:$Y$47)-1)</f>
        <v/>
      </c>
      <c r="O274" s="124" t="str">
        <f t="shared" si="11"/>
        <v/>
      </c>
      <c r="P274" s="139"/>
      <c r="Q274" s="137"/>
      <c r="R274" s="136"/>
      <c r="S274" s="132"/>
      <c r="T274" s="139"/>
      <c r="U274" s="139"/>
      <c r="V274" s="132"/>
      <c r="W274" s="40"/>
      <c r="AV274" s="38" t="e">
        <v>#N/A</v>
      </c>
    </row>
    <row r="275" spans="1:48" ht="30" customHeight="1" x14ac:dyDescent="0.35">
      <c r="A275" s="135"/>
      <c r="B275" s="132"/>
      <c r="C275" s="132"/>
      <c r="D275" s="121"/>
      <c r="E275" s="121" t="str">
        <f>IF($D275="","",WORKDAY($D275,1,$Y$33:$Y$47))</f>
        <v/>
      </c>
      <c r="F275" s="121" t="str">
        <f>IF($D275="","",WORKDAY($D275,10,$Y$33:$Y$47))</f>
        <v/>
      </c>
      <c r="G275" s="121" t="str">
        <f>IF($D275="","",WORKDAY($D275,20,$Y$33:$Y$47))</f>
        <v/>
      </c>
      <c r="H275" s="121" t="str">
        <f>IF($D275="","",WORKDAY($D275,40,$Y$33:$Y$47))</f>
        <v/>
      </c>
      <c r="I275" s="121" t="str">
        <f t="shared" si="10"/>
        <v/>
      </c>
      <c r="J275" s="120"/>
      <c r="K275" s="120"/>
      <c r="L275" s="120"/>
      <c r="M275" s="120"/>
      <c r="N275" s="123" t="str">
        <f>IF($M275="","",NETWORKDAYS($D275,$M275,$Y$33:$Y$47)-1)</f>
        <v/>
      </c>
      <c r="O275" s="124" t="str">
        <f t="shared" si="11"/>
        <v/>
      </c>
      <c r="P275" s="139"/>
      <c r="Q275" s="137"/>
      <c r="R275" s="136"/>
      <c r="S275" s="132"/>
      <c r="T275" s="139"/>
      <c r="U275" s="139"/>
      <c r="V275" s="132"/>
      <c r="W275" s="40"/>
      <c r="AV275" s="38" t="e">
        <v>#N/A</v>
      </c>
    </row>
    <row r="276" spans="1:48" ht="30" customHeight="1" x14ac:dyDescent="0.35">
      <c r="A276" s="135"/>
      <c r="B276" s="132"/>
      <c r="C276" s="132"/>
      <c r="D276" s="121"/>
      <c r="E276" s="121" t="str">
        <f>IF($D276="","",WORKDAY($D276,1,$Y$33:$Y$47))</f>
        <v/>
      </c>
      <c r="F276" s="121" t="str">
        <f>IF($D276="","",WORKDAY($D276,10,$Y$33:$Y$47))</f>
        <v/>
      </c>
      <c r="G276" s="121" t="str">
        <f>IF($D276="","",WORKDAY($D276,20,$Y$33:$Y$47))</f>
        <v/>
      </c>
      <c r="H276" s="121" t="str">
        <f>IF($D276="","",WORKDAY($D276,40,$Y$33:$Y$47))</f>
        <v/>
      </c>
      <c r="I276" s="121" t="str">
        <f t="shared" si="10"/>
        <v/>
      </c>
      <c r="J276" s="120"/>
      <c r="K276" s="120"/>
      <c r="L276" s="120"/>
      <c r="M276" s="120"/>
      <c r="N276" s="123" t="str">
        <f>IF($M276="","",NETWORKDAYS($D276,$M276,$Y$33:$Y$47)-1)</f>
        <v/>
      </c>
      <c r="O276" s="124" t="str">
        <f t="shared" si="11"/>
        <v/>
      </c>
      <c r="P276" s="139"/>
      <c r="Q276" s="137"/>
      <c r="R276" s="136"/>
      <c r="S276" s="132"/>
      <c r="T276" s="139"/>
      <c r="U276" s="139"/>
      <c r="V276" s="132"/>
      <c r="AV276" s="38" t="e">
        <v>#N/A</v>
      </c>
    </row>
    <row r="277" spans="1:48" ht="30" customHeight="1" x14ac:dyDescent="0.35">
      <c r="A277" s="135"/>
      <c r="B277" s="132"/>
      <c r="C277" s="132"/>
      <c r="D277" s="121"/>
      <c r="E277" s="121" t="str">
        <f>IF($D277="","",WORKDAY($D277,1,$Y$33:$Y$47))</f>
        <v/>
      </c>
      <c r="F277" s="121" t="str">
        <f>IF($D277="","",WORKDAY($D277,10,$Y$33:$Y$47))</f>
        <v/>
      </c>
      <c r="G277" s="121" t="str">
        <f>IF($D277="","",WORKDAY($D277,20,$Y$33:$Y$47))</f>
        <v/>
      </c>
      <c r="H277" s="121" t="str">
        <f>IF($D277="","",WORKDAY($D277,40,$Y$33:$Y$47))</f>
        <v/>
      </c>
      <c r="I277" s="121" t="str">
        <f t="shared" si="10"/>
        <v/>
      </c>
      <c r="J277" s="120"/>
      <c r="K277" s="120"/>
      <c r="L277" s="120"/>
      <c r="M277" s="120"/>
      <c r="N277" s="123" t="str">
        <f>IF($M277="","",NETWORKDAYS($D277,$M277,$Y$33:$Y$47)-1)</f>
        <v/>
      </c>
      <c r="O277" s="124" t="str">
        <f t="shared" si="11"/>
        <v/>
      </c>
      <c r="P277" s="139"/>
      <c r="Q277" s="137"/>
      <c r="R277" s="136"/>
      <c r="S277" s="132"/>
      <c r="T277" s="139"/>
      <c r="U277" s="139"/>
      <c r="V277" s="132"/>
      <c r="AV277" s="38" t="e">
        <v>#N/A</v>
      </c>
    </row>
    <row r="278" spans="1:48" ht="30" customHeight="1" x14ac:dyDescent="0.35">
      <c r="A278" s="135"/>
      <c r="B278" s="132"/>
      <c r="C278" s="132"/>
      <c r="D278" s="121"/>
      <c r="E278" s="121" t="str">
        <f>IF($D278="","",WORKDAY($D278,1,$Y$33:$Y$47))</f>
        <v/>
      </c>
      <c r="F278" s="121" t="str">
        <f>IF($D278="","",WORKDAY($D278,10,$Y$33:$Y$47))</f>
        <v/>
      </c>
      <c r="G278" s="121" t="str">
        <f>IF($D278="","",WORKDAY($D278,20,$Y$33:$Y$47))</f>
        <v/>
      </c>
      <c r="H278" s="121" t="str">
        <f>IF($D278="","",WORKDAY($D278,40,$Y$33:$Y$47))</f>
        <v/>
      </c>
      <c r="I278" s="121" t="str">
        <f t="shared" si="10"/>
        <v/>
      </c>
      <c r="J278" s="120"/>
      <c r="K278" s="120"/>
      <c r="L278" s="120"/>
      <c r="M278" s="120"/>
      <c r="N278" s="123" t="str">
        <f>IF($M278="","",NETWORKDAYS($D278,$M278,$Y$33:$Y$47)-1)</f>
        <v/>
      </c>
      <c r="O278" s="124" t="str">
        <f t="shared" si="11"/>
        <v/>
      </c>
      <c r="P278" s="139"/>
      <c r="Q278" s="137"/>
      <c r="R278" s="136"/>
      <c r="S278" s="132"/>
      <c r="T278" s="139"/>
      <c r="U278" s="139"/>
      <c r="V278" s="132"/>
      <c r="AV278" s="38" t="e">
        <v>#N/A</v>
      </c>
    </row>
    <row r="279" spans="1:48" ht="30" customHeight="1" x14ac:dyDescent="0.35">
      <c r="A279" s="135"/>
      <c r="B279" s="132"/>
      <c r="C279" s="132"/>
      <c r="D279" s="121"/>
      <c r="E279" s="121" t="str">
        <f>IF($D279="","",WORKDAY($D279,1,$Y$33:$Y$47))</f>
        <v/>
      </c>
      <c r="F279" s="121" t="str">
        <f>IF($D279="","",WORKDAY($D279,10,$Y$33:$Y$47))</f>
        <v/>
      </c>
      <c r="G279" s="121" t="str">
        <f>IF($D279="","",WORKDAY($D279,20,$Y$33:$Y$47))</f>
        <v/>
      </c>
      <c r="H279" s="121" t="str">
        <f>IF($D279="","",WORKDAY($D279,40,$Y$33:$Y$47))</f>
        <v/>
      </c>
      <c r="I279" s="121" t="str">
        <f t="shared" si="10"/>
        <v/>
      </c>
      <c r="J279" s="120"/>
      <c r="K279" s="120"/>
      <c r="L279" s="120"/>
      <c r="M279" s="120"/>
      <c r="N279" s="123" t="str">
        <f>IF($M279="","",NETWORKDAYS($D279,$M279,$Y$33:$Y$47)-1)</f>
        <v/>
      </c>
      <c r="O279" s="124" t="str">
        <f t="shared" si="11"/>
        <v/>
      </c>
      <c r="P279" s="139"/>
      <c r="Q279" s="137"/>
      <c r="R279" s="136"/>
      <c r="S279" s="132"/>
      <c r="T279" s="139"/>
      <c r="U279" s="139"/>
      <c r="V279" s="132"/>
      <c r="AV279" s="38" t="e">
        <v>#N/A</v>
      </c>
    </row>
    <row r="280" spans="1:48" ht="30" customHeight="1" x14ac:dyDescent="0.35">
      <c r="A280" s="135"/>
      <c r="B280" s="132"/>
      <c r="C280" s="132"/>
      <c r="D280" s="121"/>
      <c r="E280" s="121" t="str">
        <f>IF($D280="","",WORKDAY($D280,1,$Y$33:$Y$47))</f>
        <v/>
      </c>
      <c r="F280" s="121" t="str">
        <f>IF($D280="","",WORKDAY($D280,10,$Y$33:$Y$47))</f>
        <v/>
      </c>
      <c r="G280" s="121" t="str">
        <f>IF($D280="","",WORKDAY($D280,20,$Y$33:$Y$47))</f>
        <v/>
      </c>
      <c r="H280" s="121" t="str">
        <f>IF($D280="","",WORKDAY($D280,40,$Y$33:$Y$47))</f>
        <v/>
      </c>
      <c r="I280" s="121" t="str">
        <f t="shared" si="10"/>
        <v/>
      </c>
      <c r="J280" s="120"/>
      <c r="K280" s="120"/>
      <c r="L280" s="120"/>
      <c r="M280" s="120"/>
      <c r="N280" s="123" t="str">
        <f>IF($M280="","",NETWORKDAYS($D280,$M280,$Y$33:$Y$47)-1)</f>
        <v/>
      </c>
      <c r="O280" s="124" t="str">
        <f t="shared" si="11"/>
        <v/>
      </c>
      <c r="P280" s="139"/>
      <c r="Q280" s="137"/>
      <c r="R280" s="136"/>
      <c r="S280" s="132"/>
      <c r="T280" s="139"/>
      <c r="U280" s="139"/>
      <c r="V280" s="132"/>
      <c r="AV280" s="38" t="e">
        <v>#N/A</v>
      </c>
    </row>
    <row r="281" spans="1:48" ht="30" customHeight="1" x14ac:dyDescent="0.35">
      <c r="A281" s="39"/>
      <c r="B281" s="40"/>
      <c r="C281" s="40"/>
      <c r="D281" s="35"/>
      <c r="E281" s="35"/>
      <c r="F281" s="35"/>
      <c r="G281" s="35"/>
      <c r="H281" s="35"/>
      <c r="I281" s="35"/>
      <c r="J281" s="26"/>
      <c r="K281" s="26"/>
      <c r="L281" s="26"/>
      <c r="M281" s="26"/>
      <c r="N281" s="36" t="str">
        <f>IF($M281="","",NETWORKDAYS($D281,$M281,$Y$33:$Y$47)-1)</f>
        <v/>
      </c>
      <c r="O281" s="2" t="str">
        <f t="shared" si="11"/>
        <v/>
      </c>
      <c r="Q281" s="44"/>
      <c r="R281" s="41"/>
      <c r="S281" s="40"/>
      <c r="V281" s="40"/>
      <c r="AV281" s="38" t="e">
        <v>#N/A</v>
      </c>
    </row>
    <row r="282" spans="1:48" ht="30" customHeight="1" x14ac:dyDescent="0.35">
      <c r="A282" s="39"/>
      <c r="B282" s="40"/>
      <c r="C282" s="40"/>
      <c r="D282" s="35"/>
      <c r="E282" s="35"/>
      <c r="F282" s="35"/>
      <c r="G282" s="35"/>
      <c r="H282" s="35"/>
      <c r="I282" s="35"/>
      <c r="J282" s="26"/>
      <c r="K282" s="26"/>
      <c r="L282" s="26"/>
      <c r="M282" s="26"/>
      <c r="N282" s="36" t="str">
        <f>IF($M282="","",NETWORKDAYS($D282,$M282,$Y$33:$Y$47)-1)</f>
        <v/>
      </c>
      <c r="O282" s="2" t="str">
        <f t="shared" si="11"/>
        <v/>
      </c>
      <c r="Q282" s="44"/>
      <c r="R282" s="41"/>
      <c r="S282" s="40"/>
      <c r="V282" s="40"/>
      <c r="AV282" s="38" t="e">
        <v>#N/A</v>
      </c>
    </row>
    <row r="283" spans="1:48" ht="30" customHeight="1" x14ac:dyDescent="0.35">
      <c r="A283" s="39"/>
      <c r="B283" s="40"/>
      <c r="C283" s="40"/>
      <c r="D283" s="35"/>
      <c r="E283" s="35"/>
      <c r="F283" s="35"/>
      <c r="G283" s="35"/>
      <c r="H283" s="35"/>
      <c r="I283" s="35"/>
      <c r="J283" s="26"/>
      <c r="K283" s="26"/>
      <c r="L283" s="26"/>
      <c r="M283" s="26"/>
      <c r="N283" s="36" t="str">
        <f>IF($M283="","",NETWORKDAYS($D283,$M283,$Y$33:$Y$47)-1)</f>
        <v/>
      </c>
      <c r="O283" s="2" t="str">
        <f t="shared" si="11"/>
        <v/>
      </c>
      <c r="Q283" s="44"/>
      <c r="R283" s="41"/>
      <c r="S283" s="40"/>
      <c r="V283" s="40"/>
      <c r="AV283" s="38" t="e">
        <v>#N/A</v>
      </c>
    </row>
    <row r="284" spans="1:48" ht="30" customHeight="1" x14ac:dyDescent="0.35">
      <c r="L284" s="26"/>
      <c r="M284" s="26"/>
      <c r="N284" s="36" t="str">
        <f>IF($M284="","",NETWORKDAYS($D284,$M284,$Y$33:$Y$47)-1)</f>
        <v/>
      </c>
      <c r="O284" s="2" t="str">
        <f t="shared" si="11"/>
        <v/>
      </c>
      <c r="Q284" s="44"/>
      <c r="R284" s="41"/>
      <c r="S284" s="40"/>
      <c r="V284" s="40"/>
      <c r="AV284" s="38" t="e">
        <v>#N/A</v>
      </c>
    </row>
    <row r="285" spans="1:48" ht="30" customHeight="1" x14ac:dyDescent="0.35">
      <c r="L285" s="26"/>
      <c r="M285" s="26"/>
      <c r="N285" s="36" t="str">
        <f>IF($M285="","",NETWORKDAYS($D285,$M285,$Y$33:$Y$47)-1)</f>
        <v/>
      </c>
      <c r="O285" s="2" t="str">
        <f t="shared" si="11"/>
        <v/>
      </c>
      <c r="Q285" s="44"/>
      <c r="R285" s="41"/>
      <c r="S285" s="40"/>
      <c r="V285" s="40"/>
      <c r="AV285" s="38" t="e">
        <v>#N/A</v>
      </c>
    </row>
    <row r="286" spans="1:48" ht="30" customHeight="1" x14ac:dyDescent="0.35">
      <c r="L286" s="26"/>
      <c r="M286" s="26"/>
      <c r="N286" s="36" t="str">
        <f>IF($M286="","",NETWORKDAYS($D286,$M286,$Y$33:$Y$47)-1)</f>
        <v/>
      </c>
      <c r="O286" s="2" t="str">
        <f t="shared" si="11"/>
        <v/>
      </c>
      <c r="Q286" s="44"/>
      <c r="R286" s="41"/>
      <c r="S286" s="40"/>
      <c r="V286" s="40"/>
      <c r="AV286" s="38" t="e">
        <v>#N/A</v>
      </c>
    </row>
    <row r="287" spans="1:48" ht="30" customHeight="1" x14ac:dyDescent="0.35">
      <c r="L287" s="26"/>
      <c r="M287" s="26"/>
      <c r="N287" s="36" t="str">
        <f>IF($M287="","",NETWORKDAYS($D287,$M287,$Y$33:$Y$47)-1)</f>
        <v/>
      </c>
      <c r="O287" s="2" t="str">
        <f t="shared" si="11"/>
        <v/>
      </c>
      <c r="Q287" s="44"/>
      <c r="R287" s="41"/>
      <c r="S287" s="40"/>
      <c r="V287" s="40"/>
      <c r="AV287" s="38" t="e">
        <v>#N/A</v>
      </c>
    </row>
    <row r="288" spans="1:48" ht="30" customHeight="1" x14ac:dyDescent="0.35">
      <c r="L288" s="26"/>
      <c r="M288" s="26"/>
      <c r="N288" s="36" t="str">
        <f>IF($M288="","",NETWORKDAYS($D288,$M288,$Y$33:$Y$47)-1)</f>
        <v/>
      </c>
      <c r="O288" s="2" t="str">
        <f t="shared" si="11"/>
        <v/>
      </c>
      <c r="Q288" s="44"/>
      <c r="R288" s="41"/>
      <c r="S288" s="40"/>
      <c r="V288" s="40"/>
      <c r="AV288" s="38" t="e">
        <v>#N/A</v>
      </c>
    </row>
    <row r="289" spans="12:48" ht="30" customHeight="1" x14ac:dyDescent="0.35">
      <c r="L289" s="26"/>
      <c r="M289" s="26"/>
      <c r="N289" s="36" t="str">
        <f>IF($M289="","",NETWORKDAYS($D289,$M289,$Y$33:$Y$47)-1)</f>
        <v/>
      </c>
      <c r="O289" s="2" t="str">
        <f t="shared" si="11"/>
        <v/>
      </c>
      <c r="Q289" s="44"/>
      <c r="R289" s="41"/>
      <c r="S289" s="40"/>
      <c r="V289" s="40"/>
      <c r="AV289" s="38" t="e">
        <v>#N/A</v>
      </c>
    </row>
    <row r="290" spans="12:48" ht="30" customHeight="1" x14ac:dyDescent="0.35">
      <c r="L290" s="26"/>
      <c r="M290" s="26"/>
      <c r="N290" s="36" t="str">
        <f>IF($M290="","",NETWORKDAYS($D290,$M290,$Y$33:$Y$47)-1)</f>
        <v/>
      </c>
      <c r="O290" s="2" t="str">
        <f t="shared" si="11"/>
        <v/>
      </c>
      <c r="Q290" s="44"/>
      <c r="R290" s="41"/>
      <c r="S290" s="40"/>
      <c r="V290" s="40"/>
      <c r="AV290" s="38" t="e">
        <v>#N/A</v>
      </c>
    </row>
    <row r="291" spans="12:48" ht="30" customHeight="1" x14ac:dyDescent="0.35">
      <c r="L291" s="26"/>
      <c r="M291" s="26"/>
      <c r="N291" s="36" t="str">
        <f>IF($M291="","",NETWORKDAYS($D291,$M291,$Y$33:$Y$47)-1)</f>
        <v/>
      </c>
      <c r="O291" s="2" t="str">
        <f t="shared" si="11"/>
        <v/>
      </c>
      <c r="Q291" s="44"/>
      <c r="R291" s="41"/>
      <c r="S291" s="40"/>
      <c r="V291" s="40"/>
      <c r="AV291" s="38" t="e">
        <v>#N/A</v>
      </c>
    </row>
    <row r="292" spans="12:48" ht="30" customHeight="1" x14ac:dyDescent="0.35">
      <c r="L292" s="26"/>
      <c r="M292" s="26"/>
      <c r="N292" s="36" t="str">
        <f>IF($M292="","",NETWORKDAYS($D292,$M292,$Y$33:$Y$47)-1)</f>
        <v/>
      </c>
      <c r="O292" s="2" t="str">
        <f t="shared" si="11"/>
        <v/>
      </c>
      <c r="Q292" s="44"/>
      <c r="R292" s="41"/>
      <c r="S292" s="40"/>
      <c r="V292" s="40"/>
      <c r="AV292" s="38" t="e">
        <v>#N/A</v>
      </c>
    </row>
    <row r="293" spans="12:48" ht="30" customHeight="1" x14ac:dyDescent="0.35">
      <c r="L293" s="26"/>
      <c r="M293" s="26"/>
      <c r="N293" s="36" t="str">
        <f>IF($M293="","",NETWORKDAYS($D293,$M293,$Y$33:$Y$47)-1)</f>
        <v/>
      </c>
      <c r="O293" s="2" t="str">
        <f t="shared" si="11"/>
        <v/>
      </c>
      <c r="Q293" s="44"/>
      <c r="R293" s="41"/>
      <c r="S293" s="40"/>
      <c r="V293" s="40"/>
      <c r="AV293" s="38" t="e">
        <v>#N/A</v>
      </c>
    </row>
    <row r="294" spans="12:48" ht="30" customHeight="1" x14ac:dyDescent="0.35">
      <c r="L294" s="26"/>
      <c r="M294" s="26"/>
      <c r="N294" s="36" t="str">
        <f>IF($M294="","",NETWORKDAYS($D294,$M294,$Y$33:$Y$47)-1)</f>
        <v/>
      </c>
      <c r="O294" s="2" t="str">
        <f t="shared" si="11"/>
        <v/>
      </c>
      <c r="Q294" s="44"/>
      <c r="R294" s="41"/>
      <c r="S294" s="40"/>
      <c r="V294" s="40"/>
      <c r="AV294" s="38" t="e">
        <v>#N/A</v>
      </c>
    </row>
    <row r="295" spans="12:48" ht="30" customHeight="1" x14ac:dyDescent="0.35">
      <c r="L295" s="26"/>
      <c r="M295" s="26"/>
      <c r="N295" s="36" t="str">
        <f>IF($M295="","",NETWORKDAYS($D295,$M295,$Y$33:$Y$47)-1)</f>
        <v/>
      </c>
      <c r="O295" s="2" t="str">
        <f t="shared" si="11"/>
        <v/>
      </c>
      <c r="Q295" s="44"/>
      <c r="R295" s="41"/>
      <c r="S295" s="40"/>
      <c r="V295" s="40"/>
      <c r="AV295" s="38" t="e">
        <v>#N/A</v>
      </c>
    </row>
    <row r="296" spans="12:48" ht="30" customHeight="1" x14ac:dyDescent="0.35">
      <c r="L296" s="26"/>
      <c r="M296" s="26"/>
      <c r="N296" s="36" t="str">
        <f>IF($M296="","",NETWORKDAYS($D296,$M296,$Y$33:$Y$47)-1)</f>
        <v/>
      </c>
      <c r="O296" s="2" t="str">
        <f t="shared" si="11"/>
        <v/>
      </c>
      <c r="Q296" s="44"/>
      <c r="R296" s="41"/>
      <c r="S296" s="40"/>
      <c r="V296" s="40"/>
      <c r="AV296" s="38" t="e">
        <v>#N/A</v>
      </c>
    </row>
    <row r="297" spans="12:48" ht="30" customHeight="1" x14ac:dyDescent="0.35">
      <c r="L297" s="26"/>
      <c r="M297" s="26"/>
      <c r="N297" s="36" t="str">
        <f>IF($M297="","",NETWORKDAYS($D297,$M297,$Y$33:$Y$47)-1)</f>
        <v/>
      </c>
      <c r="O297" s="2" t="str">
        <f t="shared" si="11"/>
        <v/>
      </c>
      <c r="Q297" s="44"/>
      <c r="R297" s="41"/>
      <c r="S297" s="40"/>
      <c r="V297" s="40"/>
      <c r="AV297" s="38" t="e">
        <v>#N/A</v>
      </c>
    </row>
    <row r="298" spans="12:48" ht="30" customHeight="1" x14ac:dyDescent="0.35">
      <c r="L298" s="26"/>
      <c r="M298" s="26"/>
      <c r="N298" s="36" t="str">
        <f>IF($M298="","",NETWORKDAYS($D298,$M298,$Y$33:$Y$47)-1)</f>
        <v/>
      </c>
      <c r="O298" s="2" t="str">
        <f t="shared" si="11"/>
        <v/>
      </c>
      <c r="Q298" s="44"/>
      <c r="R298" s="41"/>
      <c r="S298" s="40"/>
      <c r="V298" s="40"/>
      <c r="AV298" s="38" t="e">
        <v>#N/A</v>
      </c>
    </row>
    <row r="299" spans="12:48" ht="30" customHeight="1" x14ac:dyDescent="0.35">
      <c r="L299" s="26"/>
      <c r="M299" s="26"/>
      <c r="N299" s="36" t="str">
        <f>IF($M299="","",NETWORKDAYS($D299,$M299,$Y$33:$Y$47)-1)</f>
        <v/>
      </c>
      <c r="O299" s="2" t="str">
        <f t="shared" si="11"/>
        <v/>
      </c>
      <c r="Q299" s="44"/>
      <c r="R299" s="41"/>
      <c r="S299" s="40"/>
      <c r="V299" s="40"/>
      <c r="AV299" s="38" t="e">
        <v>#N/A</v>
      </c>
    </row>
    <row r="300" spans="12:48" ht="30" customHeight="1" x14ac:dyDescent="0.35">
      <c r="L300" s="26"/>
      <c r="M300" s="26"/>
      <c r="N300" s="36" t="str">
        <f>IF($M300="","",NETWORKDAYS($D300,$M300,$Y$33:$Y$47)-1)</f>
        <v/>
      </c>
      <c r="O300" s="2" t="str">
        <f t="shared" si="11"/>
        <v/>
      </c>
      <c r="Q300" s="44"/>
      <c r="R300" s="41"/>
      <c r="S300" s="40"/>
      <c r="V300" s="40"/>
      <c r="AV300" s="38" t="e">
        <v>#N/A</v>
      </c>
    </row>
    <row r="301" spans="12:48" ht="30" customHeight="1" x14ac:dyDescent="0.35">
      <c r="L301" s="26"/>
      <c r="M301" s="26"/>
      <c r="N301" s="36" t="str">
        <f>IF($M301="","",NETWORKDAYS($D301,$M301,$Y$33:$Y$47)-1)</f>
        <v/>
      </c>
      <c r="O301" s="2" t="str">
        <f t="shared" si="11"/>
        <v/>
      </c>
      <c r="Q301" s="44"/>
      <c r="R301" s="41"/>
      <c r="S301" s="40"/>
      <c r="V301" s="40"/>
      <c r="AV301" s="38" t="e">
        <v>#N/A</v>
      </c>
    </row>
    <row r="302" spans="12:48" ht="30" customHeight="1" x14ac:dyDescent="0.35">
      <c r="L302" s="26"/>
      <c r="M302" s="26"/>
      <c r="N302" s="36" t="str">
        <f>IF($M302="","",NETWORKDAYS($D302,$M302,$Y$33:$Y$47)-1)</f>
        <v/>
      </c>
      <c r="O302" s="2" t="str">
        <f t="shared" si="11"/>
        <v/>
      </c>
      <c r="Q302" s="44"/>
      <c r="R302" s="41"/>
      <c r="S302" s="40"/>
      <c r="V302" s="40"/>
      <c r="AV302" s="38" t="e">
        <v>#N/A</v>
      </c>
    </row>
    <row r="303" spans="12:48" ht="30" customHeight="1" x14ac:dyDescent="0.35">
      <c r="L303" s="26"/>
      <c r="M303" s="26"/>
      <c r="N303" s="36" t="str">
        <f>IF($M303="","",NETWORKDAYS($D303,$M303,$Y$33:$Y$47)-1)</f>
        <v/>
      </c>
      <c r="O303" s="2" t="str">
        <f t="shared" si="11"/>
        <v/>
      </c>
      <c r="Q303" s="44"/>
      <c r="R303" s="41"/>
      <c r="S303" s="40"/>
      <c r="V303" s="40"/>
      <c r="AV303" s="38" t="e">
        <v>#N/A</v>
      </c>
    </row>
    <row r="304" spans="12:48" ht="30" customHeight="1" x14ac:dyDescent="0.35">
      <c r="L304" s="26"/>
      <c r="M304" s="26"/>
      <c r="N304" s="36" t="str">
        <f>IF($M304="","",NETWORKDAYS($D304,$M304,$Y$33:$Y$47)-1)</f>
        <v/>
      </c>
      <c r="O304" s="2" t="str">
        <f t="shared" si="11"/>
        <v/>
      </c>
      <c r="Q304" s="44"/>
      <c r="R304" s="41"/>
      <c r="S304" s="40"/>
      <c r="V304" s="40"/>
      <c r="AV304" s="38" t="e">
        <v>#N/A</v>
      </c>
    </row>
    <row r="305" spans="12:48" ht="30" customHeight="1" x14ac:dyDescent="0.35">
      <c r="L305" s="26"/>
      <c r="M305" s="26"/>
      <c r="N305" s="36" t="str">
        <f>IF($M305="","",NETWORKDAYS($D305,$M305,$Y$33:$Y$47)-1)</f>
        <v/>
      </c>
      <c r="O305" s="2" t="str">
        <f t="shared" si="11"/>
        <v/>
      </c>
      <c r="Q305" s="44"/>
      <c r="R305" s="41"/>
      <c r="S305" s="40"/>
      <c r="V305" s="40"/>
      <c r="AV305" s="38" t="e">
        <v>#N/A</v>
      </c>
    </row>
    <row r="306" spans="12:48" ht="30" customHeight="1" x14ac:dyDescent="0.35">
      <c r="L306" s="26"/>
      <c r="M306" s="26"/>
      <c r="N306" s="36" t="str">
        <f>IF($M306="","",NETWORKDAYS($D306,$M306,$Y$33:$Y$47)-1)</f>
        <v/>
      </c>
      <c r="O306" s="2" t="str">
        <f t="shared" si="11"/>
        <v/>
      </c>
      <c r="Q306" s="44"/>
      <c r="R306" s="41"/>
      <c r="S306" s="40"/>
      <c r="V306" s="40"/>
      <c r="AV306" s="38" t="e">
        <v>#N/A</v>
      </c>
    </row>
    <row r="307" spans="12:48" ht="30" customHeight="1" x14ac:dyDescent="0.35">
      <c r="L307" s="26"/>
      <c r="M307" s="26"/>
      <c r="N307" s="36" t="str">
        <f>IF($M307="","",NETWORKDAYS($D307,$M307,$Y$33:$Y$47)-1)</f>
        <v/>
      </c>
      <c r="O307" s="2" t="str">
        <f t="shared" si="11"/>
        <v/>
      </c>
      <c r="Q307" s="44"/>
      <c r="R307" s="41"/>
      <c r="S307" s="40"/>
      <c r="V307" s="40"/>
      <c r="AV307" s="38" t="e">
        <v>#N/A</v>
      </c>
    </row>
    <row r="308" spans="12:48" ht="30" customHeight="1" x14ac:dyDescent="0.35">
      <c r="L308" s="26"/>
      <c r="M308" s="26"/>
      <c r="N308" s="36" t="str">
        <f>IF($M308="","",NETWORKDAYS($D308,$M308,$Y$33:$Y$47)-1)</f>
        <v/>
      </c>
      <c r="O308" s="2" t="str">
        <f t="shared" si="11"/>
        <v/>
      </c>
      <c r="Q308" s="44"/>
      <c r="R308" s="41"/>
      <c r="S308" s="40"/>
      <c r="V308" s="40"/>
      <c r="AV308" s="38" t="e">
        <v>#N/A</v>
      </c>
    </row>
    <row r="309" spans="12:48" ht="30" customHeight="1" x14ac:dyDescent="0.35">
      <c r="L309" s="26"/>
      <c r="M309" s="26"/>
      <c r="N309" s="36" t="str">
        <f>IF($M309="","",NETWORKDAYS($D309,$M309,$Y$33:$Y$47)-1)</f>
        <v/>
      </c>
      <c r="O309" s="2" t="str">
        <f t="shared" si="11"/>
        <v/>
      </c>
      <c r="Q309" s="44"/>
      <c r="R309" s="41"/>
      <c r="S309" s="40"/>
      <c r="V309" s="40"/>
      <c r="AV309" s="38" t="e">
        <v>#N/A</v>
      </c>
    </row>
    <row r="310" spans="12:48" ht="30" customHeight="1" x14ac:dyDescent="0.35">
      <c r="L310" s="26"/>
      <c r="M310" s="26"/>
      <c r="N310" s="36" t="str">
        <f>IF($M310="","",NETWORKDAYS($D310,$M310,$Y$33:$Y$47)-1)</f>
        <v/>
      </c>
      <c r="O310" s="2" t="str">
        <f t="shared" si="11"/>
        <v/>
      </c>
      <c r="Q310" s="44"/>
      <c r="R310" s="41"/>
      <c r="S310" s="40"/>
      <c r="V310" s="40"/>
      <c r="AV310" s="38" t="e">
        <v>#N/A</v>
      </c>
    </row>
    <row r="311" spans="12:48" ht="30" customHeight="1" x14ac:dyDescent="0.35">
      <c r="L311" s="26"/>
      <c r="M311" s="26"/>
      <c r="N311" s="36" t="str">
        <f>IF($M311="","",NETWORKDAYS($D311,$M311,$Y$33:$Y$47)-1)</f>
        <v/>
      </c>
      <c r="O311" s="2" t="str">
        <f t="shared" si="11"/>
        <v/>
      </c>
      <c r="Q311" s="44"/>
      <c r="R311" s="41"/>
      <c r="S311" s="40"/>
      <c r="V311" s="40"/>
      <c r="AV311" s="38" t="e">
        <v>#N/A</v>
      </c>
    </row>
    <row r="312" spans="12:48" ht="30" customHeight="1" x14ac:dyDescent="0.35">
      <c r="L312" s="26"/>
      <c r="M312" s="26"/>
      <c r="N312" s="36" t="str">
        <f>IF($M312="","",NETWORKDAYS($D312,$M312,$Y$33:$Y$47)-1)</f>
        <v/>
      </c>
      <c r="O312" s="2" t="str">
        <f t="shared" si="11"/>
        <v/>
      </c>
      <c r="Q312" s="44"/>
      <c r="R312" s="41"/>
      <c r="S312" s="40"/>
      <c r="V312" s="40"/>
      <c r="AV312" s="38" t="e">
        <v>#N/A</v>
      </c>
    </row>
    <row r="313" spans="12:48" ht="30" customHeight="1" x14ac:dyDescent="0.35">
      <c r="L313" s="26"/>
      <c r="M313" s="26"/>
      <c r="N313" s="36" t="str">
        <f>IF($M313="","",NETWORKDAYS($D313,$M313,$Y$33:$Y$47)-1)</f>
        <v/>
      </c>
      <c r="O313" s="2" t="str">
        <f t="shared" si="11"/>
        <v/>
      </c>
      <c r="Q313" s="44"/>
      <c r="R313" s="41"/>
      <c r="S313" s="40"/>
      <c r="V313" s="40"/>
      <c r="AV313" s="38" t="e">
        <v>#N/A</v>
      </c>
    </row>
    <row r="314" spans="12:48" ht="30" customHeight="1" x14ac:dyDescent="0.35">
      <c r="L314" s="26"/>
      <c r="M314" s="26"/>
      <c r="N314" s="36" t="str">
        <f>IF($M314="","",NETWORKDAYS($D314,$M314,$Y$33:$Y$47)-1)</f>
        <v/>
      </c>
      <c r="O314" s="2" t="str">
        <f t="shared" si="11"/>
        <v/>
      </c>
      <c r="Q314" s="44"/>
      <c r="R314" s="41"/>
      <c r="S314" s="40"/>
      <c r="V314" s="40"/>
      <c r="AV314" s="38" t="e">
        <v>#N/A</v>
      </c>
    </row>
    <row r="315" spans="12:48" ht="30" customHeight="1" x14ac:dyDescent="0.35">
      <c r="L315" s="26"/>
      <c r="M315" s="26"/>
      <c r="N315" s="36" t="str">
        <f>IF($M315="","",NETWORKDAYS($D315,$M315,$Y$33:$Y$47)-1)</f>
        <v/>
      </c>
      <c r="O315" s="2" t="str">
        <f t="shared" si="11"/>
        <v/>
      </c>
      <c r="Q315" s="44"/>
      <c r="R315" s="41"/>
      <c r="S315" s="40"/>
      <c r="V315" s="40"/>
      <c r="AV315" s="38" t="e">
        <v>#N/A</v>
      </c>
    </row>
    <row r="316" spans="12:48" ht="30" customHeight="1" x14ac:dyDescent="0.35">
      <c r="L316" s="26"/>
      <c r="M316" s="26"/>
      <c r="N316" s="36" t="str">
        <f>IF($M316="","",NETWORKDAYS($D316,$M316,$Y$33:$Y$47)-1)</f>
        <v/>
      </c>
      <c r="O316" s="2" t="str">
        <f t="shared" si="11"/>
        <v/>
      </c>
      <c r="Q316" s="44"/>
      <c r="R316" s="41"/>
      <c r="S316" s="40"/>
      <c r="V316" s="40"/>
      <c r="AV316" s="38" t="e">
        <v>#N/A</v>
      </c>
    </row>
    <row r="317" spans="12:48" ht="30" customHeight="1" x14ac:dyDescent="0.35">
      <c r="L317" s="26"/>
      <c r="M317" s="26"/>
      <c r="N317" s="36" t="str">
        <f>IF($M317="","",NETWORKDAYS($D317,$M317,$Y$33:$Y$47)-1)</f>
        <v/>
      </c>
      <c r="O317" s="2" t="str">
        <f t="shared" si="11"/>
        <v/>
      </c>
      <c r="Q317" s="44"/>
      <c r="R317" s="41"/>
      <c r="S317" s="40"/>
      <c r="V317" s="40"/>
      <c r="AV317" s="38" t="e">
        <v>#N/A</v>
      </c>
    </row>
    <row r="318" spans="12:48" ht="15" customHeight="1" x14ac:dyDescent="0.35">
      <c r="L318" s="26"/>
      <c r="M318" s="26"/>
      <c r="N318" s="36" t="str">
        <f>IF($M318="","",NETWORKDAYS($D318,$M318,$Y$33:$Y$47)-1)</f>
        <v/>
      </c>
      <c r="O318" s="2" t="str">
        <f t="shared" ref="O318:O381" si="12">IF(ISBLANK($M318),"",IF($N318&lt;21,"Yes","No"))</f>
        <v/>
      </c>
      <c r="AV318" s="38" t="e">
        <v>#N/A</v>
      </c>
    </row>
    <row r="319" spans="12:48" ht="15" customHeight="1" x14ac:dyDescent="0.35">
      <c r="L319" s="26"/>
      <c r="M319" s="26"/>
      <c r="N319" s="36" t="str">
        <f>IF($M319="","",NETWORKDAYS($D319,$M319,$Y$33:$Y$47)-1)</f>
        <v/>
      </c>
      <c r="O319" s="2" t="str">
        <f t="shared" si="12"/>
        <v/>
      </c>
      <c r="AV319" s="38" t="e">
        <v>#N/A</v>
      </c>
    </row>
    <row r="320" spans="12:48" ht="15" customHeight="1" x14ac:dyDescent="0.35">
      <c r="L320" s="26"/>
      <c r="M320" s="26"/>
      <c r="N320" s="36" t="str">
        <f>IF($M320="","",NETWORKDAYS($D320,$M320,$Y$33:$Y$47)-1)</f>
        <v/>
      </c>
      <c r="O320" s="2" t="str">
        <f t="shared" si="12"/>
        <v/>
      </c>
      <c r="AV320" s="38" t="e">
        <v>#N/A</v>
      </c>
    </row>
    <row r="321" spans="12:48" ht="15" customHeight="1" x14ac:dyDescent="0.35">
      <c r="L321" s="26"/>
      <c r="M321" s="26"/>
      <c r="N321" s="36" t="str">
        <f>IF($M321="","",NETWORKDAYS($D321,$M321,$Y$33:$Y$47)-1)</f>
        <v/>
      </c>
      <c r="O321" s="2" t="str">
        <f t="shared" si="12"/>
        <v/>
      </c>
      <c r="AV321" s="38" t="e">
        <v>#N/A</v>
      </c>
    </row>
    <row r="322" spans="12:48" ht="15" customHeight="1" x14ac:dyDescent="0.35">
      <c r="L322" s="26"/>
      <c r="M322" s="26"/>
      <c r="N322" s="36" t="str">
        <f>IF($M322="","",NETWORKDAYS($D322,$M322,$Y$33:$Y$47)-1)</f>
        <v/>
      </c>
      <c r="O322" s="2" t="str">
        <f t="shared" si="12"/>
        <v/>
      </c>
      <c r="AV322" s="38" t="e">
        <v>#N/A</v>
      </c>
    </row>
    <row r="323" spans="12:48" ht="15" customHeight="1" x14ac:dyDescent="0.35">
      <c r="L323" s="26"/>
      <c r="M323" s="26"/>
      <c r="N323" s="36" t="str">
        <f>IF($M323="","",NETWORKDAYS($D323,$M323,$Y$33:$Y$47)-1)</f>
        <v/>
      </c>
      <c r="O323" s="2" t="str">
        <f t="shared" si="12"/>
        <v/>
      </c>
      <c r="AV323" s="38" t="e">
        <v>#N/A</v>
      </c>
    </row>
    <row r="324" spans="12:48" ht="15" customHeight="1" x14ac:dyDescent="0.35">
      <c r="L324" s="26"/>
      <c r="M324" s="26"/>
      <c r="N324" s="36" t="str">
        <f>IF($M324="","",NETWORKDAYS($D324,$M324,$Y$33:$Y$47)-1)</f>
        <v/>
      </c>
      <c r="O324" s="2" t="str">
        <f t="shared" si="12"/>
        <v/>
      </c>
      <c r="AV324" s="38" t="e">
        <v>#N/A</v>
      </c>
    </row>
    <row r="325" spans="12:48" ht="15" customHeight="1" x14ac:dyDescent="0.35">
      <c r="L325" s="26"/>
      <c r="M325" s="26"/>
      <c r="N325" s="36" t="str">
        <f>IF($M325="","",NETWORKDAYS($D325,$M325,$Y$33:$Y$47)-1)</f>
        <v/>
      </c>
      <c r="O325" s="2" t="str">
        <f t="shared" si="12"/>
        <v/>
      </c>
      <c r="AV325" s="38" t="e">
        <v>#N/A</v>
      </c>
    </row>
    <row r="326" spans="12:48" ht="15" customHeight="1" x14ac:dyDescent="0.35">
      <c r="L326" s="26"/>
      <c r="M326" s="26"/>
      <c r="N326" s="36" t="str">
        <f>IF($M326="","",NETWORKDAYS($D326,$M326,$Y$33:$Y$47)-1)</f>
        <v/>
      </c>
      <c r="O326" s="2" t="str">
        <f t="shared" si="12"/>
        <v/>
      </c>
      <c r="AV326" s="38" t="e">
        <v>#N/A</v>
      </c>
    </row>
    <row r="327" spans="12:48" ht="15" customHeight="1" x14ac:dyDescent="0.35">
      <c r="L327" s="26"/>
      <c r="M327" s="26"/>
      <c r="N327" s="36" t="str">
        <f>IF($M327="","",NETWORKDAYS($D327,$M327,$Y$33:$Y$47)-1)</f>
        <v/>
      </c>
      <c r="O327" s="2" t="str">
        <f t="shared" si="12"/>
        <v/>
      </c>
      <c r="AV327" s="38" t="e">
        <v>#N/A</v>
      </c>
    </row>
    <row r="328" spans="12:48" ht="15" customHeight="1" x14ac:dyDescent="0.35">
      <c r="L328" s="26"/>
      <c r="M328" s="26"/>
      <c r="N328" s="36" t="str">
        <f>IF($M328="","",NETWORKDAYS($D328,$M328,$Y$33:$Y$47)-1)</f>
        <v/>
      </c>
      <c r="O328" s="2" t="str">
        <f t="shared" si="12"/>
        <v/>
      </c>
      <c r="AV328" s="38" t="e">
        <v>#N/A</v>
      </c>
    </row>
    <row r="329" spans="12:48" ht="15" customHeight="1" x14ac:dyDescent="0.35">
      <c r="L329" s="26"/>
      <c r="M329" s="26"/>
      <c r="N329" s="36" t="str">
        <f>IF($M329="","",NETWORKDAYS($D329,$M329,$Y$33:$Y$47)-1)</f>
        <v/>
      </c>
      <c r="O329" s="2" t="str">
        <f t="shared" si="12"/>
        <v/>
      </c>
      <c r="AV329" s="38" t="e">
        <v>#N/A</v>
      </c>
    </row>
    <row r="330" spans="12:48" ht="15" customHeight="1" x14ac:dyDescent="0.35">
      <c r="L330" s="26"/>
      <c r="M330" s="26"/>
      <c r="N330" s="36" t="str">
        <f>IF($M330="","",NETWORKDAYS($D330,$M330,$Y$33:$Y$47)-1)</f>
        <v/>
      </c>
      <c r="O330" s="2" t="str">
        <f t="shared" si="12"/>
        <v/>
      </c>
      <c r="AV330" s="38" t="e">
        <v>#N/A</v>
      </c>
    </row>
    <row r="331" spans="12:48" ht="15" customHeight="1" x14ac:dyDescent="0.35">
      <c r="L331" s="26"/>
      <c r="M331" s="26"/>
      <c r="N331" s="36" t="str">
        <f>IF($M331="","",NETWORKDAYS($D331,$M331,$Y$33:$Y$47)-1)</f>
        <v/>
      </c>
      <c r="O331" s="2" t="str">
        <f t="shared" si="12"/>
        <v/>
      </c>
      <c r="AV331" s="38" t="e">
        <v>#N/A</v>
      </c>
    </row>
    <row r="332" spans="12:48" ht="15" customHeight="1" x14ac:dyDescent="0.35">
      <c r="L332" s="26"/>
      <c r="M332" s="26"/>
      <c r="N332" s="36" t="str">
        <f>IF($M332="","",NETWORKDAYS($D332,$M332,$Y$33:$Y$47)-1)</f>
        <v/>
      </c>
      <c r="O332" s="2" t="str">
        <f t="shared" si="12"/>
        <v/>
      </c>
      <c r="AV332" s="38" t="e">
        <v>#N/A</v>
      </c>
    </row>
    <row r="333" spans="12:48" ht="15" customHeight="1" x14ac:dyDescent="0.35">
      <c r="L333" s="26"/>
      <c r="M333" s="26"/>
      <c r="N333" s="36" t="str">
        <f>IF($M333="","",NETWORKDAYS($D333,$M333,$Y$33:$Y$47)-1)</f>
        <v/>
      </c>
      <c r="O333" s="2" t="str">
        <f t="shared" si="12"/>
        <v/>
      </c>
      <c r="AV333" s="38" t="e">
        <v>#N/A</v>
      </c>
    </row>
    <row r="334" spans="12:48" ht="15" customHeight="1" x14ac:dyDescent="0.35">
      <c r="L334" s="26"/>
      <c r="M334" s="26"/>
      <c r="N334" s="36" t="str">
        <f>IF($M334="","",NETWORKDAYS($D334,$M334,$Y$33:$Y$47)-1)</f>
        <v/>
      </c>
      <c r="O334" s="2" t="str">
        <f t="shared" si="12"/>
        <v/>
      </c>
      <c r="AV334" s="38" t="e">
        <v>#N/A</v>
      </c>
    </row>
    <row r="335" spans="12:48" ht="15" customHeight="1" x14ac:dyDescent="0.35">
      <c r="L335" s="26"/>
      <c r="M335" s="26"/>
      <c r="N335" s="36" t="str">
        <f>IF($M335="","",NETWORKDAYS($D335,$M335,$Y$33:$Y$47)-1)</f>
        <v/>
      </c>
      <c r="O335" s="2" t="str">
        <f t="shared" si="12"/>
        <v/>
      </c>
      <c r="AV335" s="38" t="e">
        <v>#N/A</v>
      </c>
    </row>
    <row r="336" spans="12:48" ht="15" customHeight="1" x14ac:dyDescent="0.35">
      <c r="L336" s="26"/>
      <c r="M336" s="26"/>
      <c r="N336" s="36" t="str">
        <f>IF($M336="","",NETWORKDAYS($D336,$M336,$Y$33:$Y$47)-1)</f>
        <v/>
      </c>
      <c r="O336" s="2" t="str">
        <f t="shared" si="12"/>
        <v/>
      </c>
      <c r="AV336" s="38" t="e">
        <v>#N/A</v>
      </c>
    </row>
    <row r="337" spans="12:48" ht="15" customHeight="1" x14ac:dyDescent="0.35">
      <c r="L337" s="26"/>
      <c r="M337" s="26"/>
      <c r="N337" s="36" t="str">
        <f>IF($M337="","",NETWORKDAYS($D337,$M337,$Y$33:$Y$47)-1)</f>
        <v/>
      </c>
      <c r="O337" s="2" t="str">
        <f t="shared" si="12"/>
        <v/>
      </c>
      <c r="AV337" s="38" t="e">
        <v>#N/A</v>
      </c>
    </row>
    <row r="338" spans="12:48" ht="15" customHeight="1" x14ac:dyDescent="0.35">
      <c r="L338" s="26"/>
      <c r="M338" s="26"/>
      <c r="N338" s="36" t="str">
        <f>IF($M338="","",NETWORKDAYS($D338,$M338,$Y$33:$Y$47)-1)</f>
        <v/>
      </c>
      <c r="O338" s="2" t="str">
        <f t="shared" si="12"/>
        <v/>
      </c>
      <c r="AV338" s="38" t="e">
        <v>#N/A</v>
      </c>
    </row>
    <row r="339" spans="12:48" ht="15" customHeight="1" x14ac:dyDescent="0.35">
      <c r="L339" s="26"/>
      <c r="M339" s="26"/>
      <c r="N339" s="36" t="str">
        <f>IF($M339="","",NETWORKDAYS($D339,$M339,$Y$33:$Y$47)-1)</f>
        <v/>
      </c>
      <c r="O339" s="2" t="str">
        <f t="shared" si="12"/>
        <v/>
      </c>
      <c r="AV339" s="38" t="e">
        <v>#N/A</v>
      </c>
    </row>
    <row r="340" spans="12:48" ht="15" customHeight="1" x14ac:dyDescent="0.35">
      <c r="L340" s="26"/>
      <c r="M340" s="26"/>
      <c r="N340" s="36" t="str">
        <f>IF($M340="","",NETWORKDAYS($D340,$M340,$Y$33:$Y$47)-1)</f>
        <v/>
      </c>
      <c r="O340" s="2" t="str">
        <f t="shared" si="12"/>
        <v/>
      </c>
      <c r="AV340" s="38" t="e">
        <v>#N/A</v>
      </c>
    </row>
    <row r="341" spans="12:48" ht="15" customHeight="1" x14ac:dyDescent="0.35">
      <c r="L341" s="26"/>
      <c r="M341" s="26"/>
      <c r="N341" s="36" t="str">
        <f>IF($M341="","",NETWORKDAYS($D341,$M341,$Y$33:$Y$47)-1)</f>
        <v/>
      </c>
      <c r="O341" s="2" t="str">
        <f t="shared" si="12"/>
        <v/>
      </c>
      <c r="AV341" s="38" t="e">
        <v>#N/A</v>
      </c>
    </row>
    <row r="342" spans="12:48" ht="15" customHeight="1" x14ac:dyDescent="0.35">
      <c r="L342" s="26"/>
      <c r="M342" s="26"/>
      <c r="N342" s="36" t="str">
        <f>IF($M342="","",NETWORKDAYS($D342,$M342,$Y$33:$Y$47)-1)</f>
        <v/>
      </c>
      <c r="O342" s="2" t="str">
        <f t="shared" si="12"/>
        <v/>
      </c>
      <c r="AV342" s="38" t="e">
        <v>#N/A</v>
      </c>
    </row>
    <row r="343" spans="12:48" ht="15" customHeight="1" x14ac:dyDescent="0.35">
      <c r="L343" s="26"/>
      <c r="M343" s="26"/>
      <c r="N343" s="36" t="str">
        <f>IF($M343="","",NETWORKDAYS($D343,$M343,$Y$33:$Y$47)-1)</f>
        <v/>
      </c>
      <c r="O343" s="2" t="str">
        <f t="shared" si="12"/>
        <v/>
      </c>
      <c r="AV343" s="38" t="e">
        <v>#N/A</v>
      </c>
    </row>
    <row r="344" spans="12:48" ht="15" customHeight="1" x14ac:dyDescent="0.35">
      <c r="L344" s="26"/>
      <c r="M344" s="26"/>
      <c r="N344" s="36" t="str">
        <f>IF($M344="","",NETWORKDAYS($D344,$M344,$Y$33:$Y$47)-1)</f>
        <v/>
      </c>
      <c r="O344" s="2" t="str">
        <f t="shared" si="12"/>
        <v/>
      </c>
      <c r="AV344" s="38" t="e">
        <v>#N/A</v>
      </c>
    </row>
    <row r="345" spans="12:48" ht="15" customHeight="1" x14ac:dyDescent="0.35">
      <c r="L345" s="26"/>
      <c r="M345" s="26"/>
      <c r="N345" s="36" t="str">
        <f>IF($M345="","",NETWORKDAYS($D345,$M345,$Y$33:$Y$47)-1)</f>
        <v/>
      </c>
      <c r="O345" s="2" t="str">
        <f t="shared" si="12"/>
        <v/>
      </c>
      <c r="AV345" s="38" t="e">
        <v>#N/A</v>
      </c>
    </row>
    <row r="346" spans="12:48" ht="15" customHeight="1" x14ac:dyDescent="0.35">
      <c r="L346" s="26"/>
      <c r="M346" s="26"/>
      <c r="N346" s="36" t="str">
        <f>IF($M346="","",NETWORKDAYS($D346,$M346,$Y$33:$Y$47)-1)</f>
        <v/>
      </c>
      <c r="O346" s="2" t="str">
        <f t="shared" si="12"/>
        <v/>
      </c>
      <c r="AV346" s="38" t="e">
        <v>#N/A</v>
      </c>
    </row>
    <row r="347" spans="12:48" ht="15" customHeight="1" x14ac:dyDescent="0.35">
      <c r="L347" s="26"/>
      <c r="M347" s="26"/>
      <c r="N347" s="36" t="str">
        <f>IF($M347="","",NETWORKDAYS($D347,$M347,$Y$33:$Y$47)-1)</f>
        <v/>
      </c>
      <c r="O347" s="2" t="str">
        <f t="shared" si="12"/>
        <v/>
      </c>
      <c r="AV347" s="38" t="e">
        <v>#N/A</v>
      </c>
    </row>
    <row r="348" spans="12:48" ht="15" customHeight="1" x14ac:dyDescent="0.35">
      <c r="L348" s="26"/>
      <c r="M348" s="26"/>
      <c r="N348" s="36" t="str">
        <f>IF($M348="","",NETWORKDAYS($D348,$M348,$Y$33:$Y$47)-1)</f>
        <v/>
      </c>
      <c r="O348" s="2" t="str">
        <f t="shared" si="12"/>
        <v/>
      </c>
      <c r="AV348" s="38" t="e">
        <v>#N/A</v>
      </c>
    </row>
    <row r="349" spans="12:48" ht="15" customHeight="1" x14ac:dyDescent="0.35">
      <c r="L349" s="26"/>
      <c r="M349" s="26"/>
      <c r="N349" s="36" t="str">
        <f>IF($M349="","",NETWORKDAYS($D349,$M349,$Y$33:$Y$47)-1)</f>
        <v/>
      </c>
      <c r="O349" s="2" t="str">
        <f t="shared" si="12"/>
        <v/>
      </c>
      <c r="AV349" s="38" t="e">
        <v>#N/A</v>
      </c>
    </row>
    <row r="350" spans="12:48" ht="15" customHeight="1" x14ac:dyDescent="0.35">
      <c r="L350" s="26"/>
      <c r="M350" s="26"/>
      <c r="N350" s="36" t="str">
        <f>IF($M350="","",NETWORKDAYS($D350,$M350,$Y$33:$Y$47)-1)</f>
        <v/>
      </c>
      <c r="O350" s="2" t="str">
        <f t="shared" si="12"/>
        <v/>
      </c>
      <c r="AV350" s="38" t="e">
        <v>#N/A</v>
      </c>
    </row>
    <row r="351" spans="12:48" ht="15" customHeight="1" x14ac:dyDescent="0.35">
      <c r="L351" s="26"/>
      <c r="M351" s="26"/>
      <c r="N351" s="36" t="str">
        <f>IF($M351="","",NETWORKDAYS($D351,$M351,$Y$33:$Y$47)-1)</f>
        <v/>
      </c>
      <c r="O351" s="2" t="str">
        <f t="shared" si="12"/>
        <v/>
      </c>
      <c r="AV351" s="38" t="e">
        <v>#N/A</v>
      </c>
    </row>
    <row r="352" spans="12:48" ht="15" customHeight="1" x14ac:dyDescent="0.35">
      <c r="L352" s="26"/>
      <c r="M352" s="26"/>
      <c r="N352" s="36" t="str">
        <f>IF($M352="","",NETWORKDAYS($D352,$M352,$Y$33:$Y$47)-1)</f>
        <v/>
      </c>
      <c r="O352" s="2" t="str">
        <f t="shared" si="12"/>
        <v/>
      </c>
      <c r="AV352" s="38" t="e">
        <v>#N/A</v>
      </c>
    </row>
    <row r="353" spans="12:48" ht="15" customHeight="1" x14ac:dyDescent="0.35">
      <c r="L353" s="26"/>
      <c r="M353" s="26"/>
      <c r="N353" s="36" t="str">
        <f>IF($M353="","",NETWORKDAYS($D353,$M353,$Y$33:$Y$47)-1)</f>
        <v/>
      </c>
      <c r="O353" s="2" t="str">
        <f t="shared" si="12"/>
        <v/>
      </c>
      <c r="AV353" s="38" t="e">
        <v>#N/A</v>
      </c>
    </row>
    <row r="354" spans="12:48" ht="15" customHeight="1" x14ac:dyDescent="0.35">
      <c r="L354" s="26"/>
      <c r="M354" s="26"/>
      <c r="N354" s="36" t="str">
        <f>IF($M354="","",NETWORKDAYS($D354,$M354,$Y$33:$Y$47)-1)</f>
        <v/>
      </c>
      <c r="O354" s="2" t="str">
        <f t="shared" si="12"/>
        <v/>
      </c>
      <c r="AV354" s="38" t="e">
        <v>#N/A</v>
      </c>
    </row>
    <row r="355" spans="12:48" ht="15" customHeight="1" x14ac:dyDescent="0.35">
      <c r="L355" s="26"/>
      <c r="M355" s="26"/>
      <c r="N355" s="36" t="str">
        <f>IF($M355="","",NETWORKDAYS($D355,$M355,$Y$33:$Y$47)-1)</f>
        <v/>
      </c>
      <c r="O355" s="2" t="str">
        <f t="shared" si="12"/>
        <v/>
      </c>
      <c r="AV355" s="38" t="e">
        <v>#N/A</v>
      </c>
    </row>
    <row r="356" spans="12:48" ht="15" customHeight="1" x14ac:dyDescent="0.35">
      <c r="L356" s="26"/>
      <c r="M356" s="26"/>
      <c r="N356" s="36" t="str">
        <f>IF($M356="","",NETWORKDAYS($D356,$M356,$Y$33:$Y$47)-1)</f>
        <v/>
      </c>
      <c r="O356" s="2" t="str">
        <f t="shared" si="12"/>
        <v/>
      </c>
      <c r="AV356" s="38" t="e">
        <v>#N/A</v>
      </c>
    </row>
    <row r="357" spans="12:48" ht="15" customHeight="1" x14ac:dyDescent="0.35">
      <c r="L357" s="26"/>
      <c r="M357" s="26"/>
      <c r="N357" s="36" t="str">
        <f>IF($M357="","",NETWORKDAYS($D357,$M357,$Y$33:$Y$47)-1)</f>
        <v/>
      </c>
      <c r="O357" s="2" t="str">
        <f t="shared" si="12"/>
        <v/>
      </c>
      <c r="AV357" s="38" t="e">
        <v>#N/A</v>
      </c>
    </row>
    <row r="358" spans="12:48" ht="15" customHeight="1" x14ac:dyDescent="0.35">
      <c r="L358" s="26"/>
      <c r="M358" s="26"/>
      <c r="N358" s="36" t="str">
        <f>IF($M358="","",NETWORKDAYS($D358,$M358,$Y$33:$Y$47)-1)</f>
        <v/>
      </c>
      <c r="O358" s="2" t="str">
        <f t="shared" si="12"/>
        <v/>
      </c>
      <c r="AV358" s="38" t="e">
        <v>#N/A</v>
      </c>
    </row>
    <row r="359" spans="12:48" ht="15" customHeight="1" x14ac:dyDescent="0.35">
      <c r="L359" s="26"/>
      <c r="M359" s="26"/>
      <c r="N359" s="36" t="str">
        <f>IF($M359="","",NETWORKDAYS($D359,$M359,$Y$33:$Y$47)-1)</f>
        <v/>
      </c>
      <c r="O359" s="2" t="str">
        <f t="shared" si="12"/>
        <v/>
      </c>
      <c r="AV359" s="38" t="e">
        <v>#N/A</v>
      </c>
    </row>
    <row r="360" spans="12:48" ht="15" customHeight="1" x14ac:dyDescent="0.35">
      <c r="L360" s="26"/>
      <c r="M360" s="26"/>
      <c r="N360" s="36" t="str">
        <f>IF($M360="","",NETWORKDAYS($D360,$M360,$Y$33:$Y$47)-1)</f>
        <v/>
      </c>
      <c r="O360" s="2" t="str">
        <f t="shared" si="12"/>
        <v/>
      </c>
      <c r="AV360" s="38" t="e">
        <v>#N/A</v>
      </c>
    </row>
    <row r="361" spans="12:48" ht="15" customHeight="1" x14ac:dyDescent="0.35">
      <c r="L361" s="26"/>
      <c r="M361" s="26"/>
      <c r="N361" s="36" t="str">
        <f>IF($M361="","",NETWORKDAYS($D361,$M361,$Y$33:$Y$47)-1)</f>
        <v/>
      </c>
      <c r="O361" s="2" t="str">
        <f t="shared" si="12"/>
        <v/>
      </c>
      <c r="AV361" s="38" t="e">
        <v>#N/A</v>
      </c>
    </row>
    <row r="362" spans="12:48" ht="15" customHeight="1" x14ac:dyDescent="0.35">
      <c r="L362" s="26"/>
      <c r="M362" s="26"/>
      <c r="N362" s="36" t="str">
        <f>IF($M362="","",NETWORKDAYS($D362,$M362,$Y$33:$Y$47)-1)</f>
        <v/>
      </c>
      <c r="O362" s="2" t="str">
        <f t="shared" si="12"/>
        <v/>
      </c>
      <c r="AV362" s="38" t="e">
        <v>#N/A</v>
      </c>
    </row>
    <row r="363" spans="12:48" ht="15" customHeight="1" x14ac:dyDescent="0.35">
      <c r="L363" s="26"/>
      <c r="M363" s="26"/>
      <c r="N363" s="36" t="str">
        <f>IF($M363="","",NETWORKDAYS($D363,$M363,$Y$33:$Y$47)-1)</f>
        <v/>
      </c>
      <c r="O363" s="2" t="str">
        <f t="shared" si="12"/>
        <v/>
      </c>
      <c r="AV363" s="38" t="e">
        <v>#N/A</v>
      </c>
    </row>
    <row r="364" spans="12:48" ht="15" customHeight="1" x14ac:dyDescent="0.35">
      <c r="L364" s="26"/>
      <c r="M364" s="26"/>
      <c r="N364" s="36" t="str">
        <f>IF($M364="","",NETWORKDAYS($D364,$M364,$Y$33:$Y$47)-1)</f>
        <v/>
      </c>
      <c r="O364" s="2" t="str">
        <f t="shared" si="12"/>
        <v/>
      </c>
      <c r="AV364" s="38" t="e">
        <v>#N/A</v>
      </c>
    </row>
    <row r="365" spans="12:48" ht="15" customHeight="1" x14ac:dyDescent="0.35">
      <c r="L365" s="26"/>
      <c r="M365" s="26"/>
      <c r="N365" s="36" t="str">
        <f>IF($M365="","",NETWORKDAYS($D365,$M365,$Y$33:$Y$47)-1)</f>
        <v/>
      </c>
      <c r="O365" s="2" t="str">
        <f t="shared" si="12"/>
        <v/>
      </c>
      <c r="AV365" s="38" t="e">
        <v>#N/A</v>
      </c>
    </row>
    <row r="366" spans="12:48" ht="15" customHeight="1" x14ac:dyDescent="0.35">
      <c r="L366" s="26"/>
      <c r="M366" s="26"/>
      <c r="N366" s="36" t="str">
        <f>IF($M366="","",NETWORKDAYS($D366,$M366,$Y$33:$Y$47)-1)</f>
        <v/>
      </c>
      <c r="O366" s="2" t="str">
        <f t="shared" si="12"/>
        <v/>
      </c>
      <c r="AV366" s="38" t="e">
        <v>#N/A</v>
      </c>
    </row>
    <row r="367" spans="12:48" ht="15" customHeight="1" x14ac:dyDescent="0.35">
      <c r="L367" s="26"/>
      <c r="M367" s="26"/>
      <c r="N367" s="36" t="str">
        <f>IF($M367="","",NETWORKDAYS($D367,$M367,$Y$33:$Y$47)-1)</f>
        <v/>
      </c>
      <c r="O367" s="2" t="str">
        <f t="shared" si="12"/>
        <v/>
      </c>
      <c r="AV367" s="38" t="e">
        <v>#N/A</v>
      </c>
    </row>
    <row r="368" spans="12:48" ht="15" customHeight="1" x14ac:dyDescent="0.35">
      <c r="L368" s="26"/>
      <c r="M368" s="26"/>
      <c r="N368" s="36" t="str">
        <f>IF($M368="","",NETWORKDAYS($D368,$M368,$Y$33:$Y$47)-1)</f>
        <v/>
      </c>
      <c r="O368" s="2" t="str">
        <f t="shared" si="12"/>
        <v/>
      </c>
      <c r="AV368" s="38" t="e">
        <v>#N/A</v>
      </c>
    </row>
    <row r="369" spans="12:48" ht="15" customHeight="1" x14ac:dyDescent="0.35">
      <c r="L369" s="26"/>
      <c r="M369" s="26"/>
      <c r="N369" s="36" t="str">
        <f>IF($M369="","",NETWORKDAYS($D369,$M369,$Y$33:$Y$47)-1)</f>
        <v/>
      </c>
      <c r="O369" s="2" t="str">
        <f t="shared" si="12"/>
        <v/>
      </c>
      <c r="AV369" s="38" t="e">
        <v>#N/A</v>
      </c>
    </row>
    <row r="370" spans="12:48" ht="15" customHeight="1" x14ac:dyDescent="0.35">
      <c r="L370" s="26"/>
      <c r="M370" s="26"/>
      <c r="N370" s="36" t="str">
        <f>IF($M370="","",NETWORKDAYS($D370,$M370,$Y$33:$Y$47)-1)</f>
        <v/>
      </c>
      <c r="O370" s="2" t="str">
        <f t="shared" si="12"/>
        <v/>
      </c>
      <c r="AV370" s="38" t="e">
        <v>#N/A</v>
      </c>
    </row>
    <row r="371" spans="12:48" ht="15" customHeight="1" x14ac:dyDescent="0.35">
      <c r="L371" s="26"/>
      <c r="M371" s="26"/>
      <c r="N371" s="36" t="str">
        <f>IF($M371="","",NETWORKDAYS($D371,$M371,$Y$33:$Y$47)-1)</f>
        <v/>
      </c>
      <c r="O371" s="2" t="str">
        <f t="shared" si="12"/>
        <v/>
      </c>
      <c r="AV371" s="38" t="e">
        <v>#N/A</v>
      </c>
    </row>
    <row r="372" spans="12:48" ht="15" customHeight="1" x14ac:dyDescent="0.35">
      <c r="L372" s="26"/>
      <c r="M372" s="26"/>
      <c r="N372" s="36" t="str">
        <f>IF($M372="","",NETWORKDAYS($D372,$M372,$Y$33:$Y$47)-1)</f>
        <v/>
      </c>
      <c r="O372" s="2" t="str">
        <f t="shared" si="12"/>
        <v/>
      </c>
      <c r="AV372" s="38" t="e">
        <v>#N/A</v>
      </c>
    </row>
    <row r="373" spans="12:48" ht="15" customHeight="1" x14ac:dyDescent="0.35">
      <c r="L373" s="26"/>
      <c r="M373" s="26"/>
      <c r="N373" s="36" t="str">
        <f>IF($M373="","",NETWORKDAYS($D373,$M373,$Y$33:$Y$47)-1)</f>
        <v/>
      </c>
      <c r="O373" s="2" t="str">
        <f t="shared" si="12"/>
        <v/>
      </c>
      <c r="AV373" s="38" t="e">
        <v>#N/A</v>
      </c>
    </row>
    <row r="374" spans="12:48" ht="15" customHeight="1" x14ac:dyDescent="0.35">
      <c r="L374" s="26"/>
      <c r="M374" s="26"/>
      <c r="N374" s="36" t="str">
        <f>IF($M374="","",NETWORKDAYS($D374,$M374,$Y$33:$Y$47)-1)</f>
        <v/>
      </c>
      <c r="O374" s="2" t="str">
        <f t="shared" si="12"/>
        <v/>
      </c>
      <c r="AV374" s="38" t="e">
        <v>#N/A</v>
      </c>
    </row>
    <row r="375" spans="12:48" ht="15" customHeight="1" x14ac:dyDescent="0.35">
      <c r="L375" s="26"/>
      <c r="M375" s="26"/>
      <c r="N375" s="36" t="str">
        <f>IF($M375="","",NETWORKDAYS($D375,$M375,$Y$33:$Y$47)-1)</f>
        <v/>
      </c>
      <c r="O375" s="2" t="str">
        <f t="shared" si="12"/>
        <v/>
      </c>
      <c r="AV375" s="38" t="e">
        <v>#N/A</v>
      </c>
    </row>
    <row r="376" spans="12:48" ht="15" customHeight="1" x14ac:dyDescent="0.35">
      <c r="L376" s="26"/>
      <c r="M376" s="26"/>
      <c r="N376" s="36" t="str">
        <f>IF($M376="","",NETWORKDAYS($D376,$M376,$Y$33:$Y$47)-1)</f>
        <v/>
      </c>
      <c r="O376" s="2" t="str">
        <f t="shared" si="12"/>
        <v/>
      </c>
      <c r="AV376" s="38" t="e">
        <v>#N/A</v>
      </c>
    </row>
    <row r="377" spans="12:48" ht="15" customHeight="1" x14ac:dyDescent="0.35">
      <c r="L377" s="26"/>
      <c r="M377" s="26"/>
      <c r="N377" s="36" t="str">
        <f>IF($M377="","",NETWORKDAYS($D377,$M377,$Y$33:$Y$47)-1)</f>
        <v/>
      </c>
      <c r="O377" s="2" t="str">
        <f t="shared" si="12"/>
        <v/>
      </c>
      <c r="AV377" s="38" t="e">
        <v>#N/A</v>
      </c>
    </row>
    <row r="378" spans="12:48" ht="15" customHeight="1" x14ac:dyDescent="0.35">
      <c r="L378" s="26"/>
      <c r="M378" s="26"/>
      <c r="N378" s="36" t="str">
        <f>IF($M378="","",NETWORKDAYS($D378,$M378,$Y$33:$Y$47)-1)</f>
        <v/>
      </c>
      <c r="O378" s="2" t="str">
        <f t="shared" si="12"/>
        <v/>
      </c>
      <c r="AV378" s="38" t="e">
        <v>#N/A</v>
      </c>
    </row>
    <row r="379" spans="12:48" ht="15" customHeight="1" x14ac:dyDescent="0.35">
      <c r="L379" s="26"/>
      <c r="M379" s="26"/>
      <c r="N379" s="36" t="str">
        <f>IF($M379="","",NETWORKDAYS($D379,$M379,$Y$33:$Y$47)-1)</f>
        <v/>
      </c>
      <c r="O379" s="2" t="str">
        <f t="shared" si="12"/>
        <v/>
      </c>
      <c r="AV379" s="38" t="e">
        <v>#N/A</v>
      </c>
    </row>
    <row r="380" spans="12:48" ht="15" customHeight="1" x14ac:dyDescent="0.35">
      <c r="L380" s="26"/>
      <c r="M380" s="26"/>
      <c r="N380" s="36" t="str">
        <f>IF($M380="","",NETWORKDAYS($D380,$M380,$Y$33:$Y$47)-1)</f>
        <v/>
      </c>
      <c r="O380" s="2" t="str">
        <f t="shared" si="12"/>
        <v/>
      </c>
      <c r="AV380" s="38" t="e">
        <v>#N/A</v>
      </c>
    </row>
    <row r="381" spans="12:48" ht="15" customHeight="1" x14ac:dyDescent="0.35">
      <c r="L381" s="26"/>
      <c r="M381" s="26"/>
      <c r="N381" s="36" t="str">
        <f>IF($M381="","",NETWORKDAYS($D381,$M381,$Y$33:$Y$47)-1)</f>
        <v/>
      </c>
      <c r="O381" s="2" t="str">
        <f t="shared" si="12"/>
        <v/>
      </c>
      <c r="AV381" s="38" t="e">
        <v>#N/A</v>
      </c>
    </row>
    <row r="382" spans="12:48" ht="15" customHeight="1" x14ac:dyDescent="0.35">
      <c r="L382" s="26"/>
      <c r="M382" s="26"/>
      <c r="N382" s="36" t="str">
        <f>IF($M382="","",NETWORKDAYS($D382,$M382,$Y$33:$Y$47)-1)</f>
        <v/>
      </c>
      <c r="O382" s="2" t="str">
        <f t="shared" ref="O382:O445" si="13">IF(ISBLANK($M382),"",IF($N382&lt;21,"Yes","No"))</f>
        <v/>
      </c>
      <c r="AV382" s="38" t="e">
        <v>#N/A</v>
      </c>
    </row>
    <row r="383" spans="12:48" ht="15" customHeight="1" x14ac:dyDescent="0.35">
      <c r="L383" s="26"/>
      <c r="M383" s="26"/>
      <c r="N383" s="36" t="str">
        <f>IF($M383="","",NETWORKDAYS($D383,$M383,$Y$33:$Y$47)-1)</f>
        <v/>
      </c>
      <c r="O383" s="2" t="str">
        <f t="shared" si="13"/>
        <v/>
      </c>
      <c r="AV383" s="38" t="e">
        <v>#N/A</v>
      </c>
    </row>
    <row r="384" spans="12:48" ht="15" customHeight="1" x14ac:dyDescent="0.35">
      <c r="L384" s="26"/>
      <c r="M384" s="26"/>
      <c r="N384" s="36" t="str">
        <f>IF($M384="","",NETWORKDAYS($D384,$M384,$Y$33:$Y$47)-1)</f>
        <v/>
      </c>
      <c r="O384" s="2" t="str">
        <f t="shared" si="13"/>
        <v/>
      </c>
      <c r="AV384" s="38" t="e">
        <v>#N/A</v>
      </c>
    </row>
    <row r="385" spans="12:48" ht="15" customHeight="1" x14ac:dyDescent="0.35">
      <c r="L385" s="26"/>
      <c r="M385" s="26"/>
      <c r="N385" s="36" t="str">
        <f>IF($M385="","",NETWORKDAYS($D385,$M385,$Y$33:$Y$47)-1)</f>
        <v/>
      </c>
      <c r="O385" s="2" t="str">
        <f t="shared" si="13"/>
        <v/>
      </c>
      <c r="AV385" s="38" t="e">
        <v>#N/A</v>
      </c>
    </row>
    <row r="386" spans="12:48" ht="15" customHeight="1" x14ac:dyDescent="0.35">
      <c r="L386" s="26"/>
      <c r="M386" s="26"/>
      <c r="N386" s="36" t="str">
        <f>IF($M386="","",NETWORKDAYS($D386,$M386,$Y$33:$Y$47)-1)</f>
        <v/>
      </c>
      <c r="O386" s="2" t="str">
        <f t="shared" si="13"/>
        <v/>
      </c>
      <c r="AV386" s="38" t="e">
        <v>#N/A</v>
      </c>
    </row>
    <row r="387" spans="12:48" ht="15" customHeight="1" x14ac:dyDescent="0.35">
      <c r="L387" s="26"/>
      <c r="M387" s="26"/>
      <c r="N387" s="36" t="str">
        <f>IF($M387="","",NETWORKDAYS($D387,$M387,$Y$33:$Y$47)-1)</f>
        <v/>
      </c>
      <c r="O387" s="2" t="str">
        <f t="shared" si="13"/>
        <v/>
      </c>
      <c r="AV387" s="38" t="e">
        <v>#N/A</v>
      </c>
    </row>
    <row r="388" spans="12:48" ht="15" customHeight="1" x14ac:dyDescent="0.35">
      <c r="L388" s="26"/>
      <c r="M388" s="26"/>
      <c r="N388" s="36" t="str">
        <f>IF($M388="","",NETWORKDAYS($D388,$M388,$Y$33:$Y$47)-1)</f>
        <v/>
      </c>
      <c r="O388" s="2" t="str">
        <f t="shared" si="13"/>
        <v/>
      </c>
      <c r="AV388" s="38" t="e">
        <v>#N/A</v>
      </c>
    </row>
    <row r="389" spans="12:48" ht="15" customHeight="1" x14ac:dyDescent="0.35">
      <c r="L389" s="26"/>
      <c r="M389" s="26"/>
      <c r="N389" s="36" t="str">
        <f>IF($M389="","",NETWORKDAYS($D389,$M389,$Y$33:$Y$47)-1)</f>
        <v/>
      </c>
      <c r="O389" s="2" t="str">
        <f t="shared" si="13"/>
        <v/>
      </c>
      <c r="AV389" s="38" t="e">
        <v>#N/A</v>
      </c>
    </row>
    <row r="390" spans="12:48" ht="15" customHeight="1" x14ac:dyDescent="0.35">
      <c r="L390" s="26"/>
      <c r="M390" s="26"/>
      <c r="N390" s="36" t="str">
        <f>IF($M390="","",NETWORKDAYS($D390,$M390,$Y$33:$Y$47)-1)</f>
        <v/>
      </c>
      <c r="O390" s="2" t="str">
        <f t="shared" si="13"/>
        <v/>
      </c>
      <c r="AV390" s="38" t="e">
        <v>#N/A</v>
      </c>
    </row>
    <row r="391" spans="12:48" ht="15" customHeight="1" x14ac:dyDescent="0.35">
      <c r="L391" s="26"/>
      <c r="M391" s="26"/>
      <c r="N391" s="36" t="str">
        <f>IF($M391="","",NETWORKDAYS($D391,$M391,$Y$33:$Y$47)-1)</f>
        <v/>
      </c>
      <c r="O391" s="2" t="str">
        <f t="shared" si="13"/>
        <v/>
      </c>
      <c r="AV391" s="38" t="e">
        <v>#N/A</v>
      </c>
    </row>
    <row r="392" spans="12:48" ht="15" customHeight="1" x14ac:dyDescent="0.35">
      <c r="L392" s="26"/>
      <c r="M392" s="26"/>
      <c r="N392" s="36" t="str">
        <f>IF($M392="","",NETWORKDAYS($D392,$M392,$Y$33:$Y$47)-1)</f>
        <v/>
      </c>
      <c r="O392" s="2" t="str">
        <f t="shared" si="13"/>
        <v/>
      </c>
      <c r="AV392" s="38" t="e">
        <v>#N/A</v>
      </c>
    </row>
    <row r="393" spans="12:48" ht="15" customHeight="1" x14ac:dyDescent="0.35">
      <c r="L393" s="26"/>
      <c r="M393" s="26"/>
      <c r="N393" s="36" t="str">
        <f>IF($M393="","",NETWORKDAYS($D393,$M393,$Y$33:$Y$47)-1)</f>
        <v/>
      </c>
      <c r="O393" s="2" t="str">
        <f t="shared" si="13"/>
        <v/>
      </c>
      <c r="AV393" s="38" t="e">
        <v>#N/A</v>
      </c>
    </row>
    <row r="394" spans="12:48" ht="15" customHeight="1" x14ac:dyDescent="0.35">
      <c r="L394" s="26"/>
      <c r="M394" s="26"/>
      <c r="N394" s="36" t="str">
        <f>IF($M394="","",NETWORKDAYS($D394,$M394,$Y$33:$Y$47)-1)</f>
        <v/>
      </c>
      <c r="O394" s="2" t="str">
        <f t="shared" si="13"/>
        <v/>
      </c>
      <c r="AV394" s="38" t="e">
        <v>#N/A</v>
      </c>
    </row>
    <row r="395" spans="12:48" ht="15" customHeight="1" x14ac:dyDescent="0.35">
      <c r="L395" s="26"/>
      <c r="M395" s="26"/>
      <c r="N395" s="36" t="str">
        <f>IF($M395="","",NETWORKDAYS($D395,$M395,$Y$33:$Y$47)-1)</f>
        <v/>
      </c>
      <c r="O395" s="2" t="str">
        <f t="shared" si="13"/>
        <v/>
      </c>
      <c r="AV395" s="38" t="e">
        <v>#N/A</v>
      </c>
    </row>
    <row r="396" spans="12:48" ht="15" customHeight="1" x14ac:dyDescent="0.35">
      <c r="L396" s="26"/>
      <c r="M396" s="26"/>
      <c r="N396" s="36" t="str">
        <f>IF($M396="","",NETWORKDAYS($D396,$M396,$Y$33:$Y$47)-1)</f>
        <v/>
      </c>
      <c r="O396" s="2" t="str">
        <f t="shared" si="13"/>
        <v/>
      </c>
      <c r="AV396" s="38" t="e">
        <v>#N/A</v>
      </c>
    </row>
    <row r="397" spans="12:48" ht="15" customHeight="1" x14ac:dyDescent="0.35">
      <c r="L397" s="26"/>
      <c r="M397" s="26"/>
      <c r="N397" s="36" t="str">
        <f>IF($M397="","",NETWORKDAYS($D397,$M397,$Y$33:$Y$47)-1)</f>
        <v/>
      </c>
      <c r="O397" s="2" t="str">
        <f t="shared" si="13"/>
        <v/>
      </c>
      <c r="AV397" s="38" t="e">
        <v>#N/A</v>
      </c>
    </row>
    <row r="398" spans="12:48" ht="15" customHeight="1" x14ac:dyDescent="0.35">
      <c r="L398" s="26"/>
      <c r="M398" s="26"/>
      <c r="N398" s="36" t="str">
        <f>IF($M398="","",NETWORKDAYS($D398,$M398,$Y$33:$Y$47)-1)</f>
        <v/>
      </c>
      <c r="O398" s="2" t="str">
        <f t="shared" si="13"/>
        <v/>
      </c>
      <c r="AV398" s="38" t="e">
        <v>#N/A</v>
      </c>
    </row>
    <row r="399" spans="12:48" ht="15" customHeight="1" x14ac:dyDescent="0.35">
      <c r="L399" s="26"/>
      <c r="M399" s="26"/>
      <c r="N399" s="36" t="str">
        <f>IF($M399="","",NETWORKDAYS($D399,$M399,$Y$33:$Y$47)-1)</f>
        <v/>
      </c>
      <c r="O399" s="2" t="str">
        <f t="shared" si="13"/>
        <v/>
      </c>
      <c r="AV399" s="38" t="e">
        <v>#N/A</v>
      </c>
    </row>
    <row r="400" spans="12:48" ht="15" customHeight="1" x14ac:dyDescent="0.35">
      <c r="L400" s="26"/>
      <c r="M400" s="26"/>
      <c r="N400" s="36" t="str">
        <f>IF($M400="","",NETWORKDAYS($D400,$M400,$Y$33:$Y$47)-1)</f>
        <v/>
      </c>
      <c r="O400" s="2" t="str">
        <f t="shared" si="13"/>
        <v/>
      </c>
      <c r="AV400" s="38" t="e">
        <v>#N/A</v>
      </c>
    </row>
    <row r="401" spans="12:48" ht="15" customHeight="1" x14ac:dyDescent="0.35">
      <c r="L401" s="26"/>
      <c r="M401" s="26"/>
      <c r="N401" s="36" t="str">
        <f>IF($M401="","",NETWORKDAYS($D401,$M401,$Y$33:$Y$47)-1)</f>
        <v/>
      </c>
      <c r="O401" s="2" t="str">
        <f t="shared" si="13"/>
        <v/>
      </c>
      <c r="AV401" s="38" t="e">
        <v>#N/A</v>
      </c>
    </row>
    <row r="402" spans="12:48" ht="15" customHeight="1" x14ac:dyDescent="0.35">
      <c r="L402" s="26"/>
      <c r="M402" s="26"/>
      <c r="N402" s="36" t="str">
        <f>IF($M402="","",NETWORKDAYS($D402,$M402,$Y$33:$Y$47)-1)</f>
        <v/>
      </c>
      <c r="O402" s="2" t="str">
        <f t="shared" si="13"/>
        <v/>
      </c>
      <c r="AV402" s="38" t="e">
        <v>#N/A</v>
      </c>
    </row>
    <row r="403" spans="12:48" ht="15" customHeight="1" x14ac:dyDescent="0.35">
      <c r="L403" s="26"/>
      <c r="M403" s="26"/>
      <c r="N403" s="36" t="str">
        <f>IF($M403="","",NETWORKDAYS($D403,$M403,$Y$33:$Y$47)-1)</f>
        <v/>
      </c>
      <c r="O403" s="2" t="str">
        <f t="shared" si="13"/>
        <v/>
      </c>
      <c r="AV403" s="38" t="e">
        <v>#N/A</v>
      </c>
    </row>
    <row r="404" spans="12:48" ht="15" customHeight="1" x14ac:dyDescent="0.35">
      <c r="L404" s="26"/>
      <c r="M404" s="26"/>
      <c r="N404" s="36" t="str">
        <f>IF($M404="","",NETWORKDAYS($D404,$M404,$Y$33:$Y$47)-1)</f>
        <v/>
      </c>
      <c r="O404" s="2" t="str">
        <f t="shared" si="13"/>
        <v/>
      </c>
      <c r="AV404" s="38" t="e">
        <v>#N/A</v>
      </c>
    </row>
    <row r="405" spans="12:48" ht="15" customHeight="1" x14ac:dyDescent="0.35">
      <c r="L405" s="26"/>
      <c r="M405" s="26"/>
      <c r="N405" s="36" t="str">
        <f>IF($M405="","",NETWORKDAYS($D405,$M405,$Y$33:$Y$47)-1)</f>
        <v/>
      </c>
      <c r="O405" s="2" t="str">
        <f t="shared" si="13"/>
        <v/>
      </c>
      <c r="AV405" s="38" t="e">
        <v>#N/A</v>
      </c>
    </row>
    <row r="406" spans="12:48" ht="15" customHeight="1" x14ac:dyDescent="0.35">
      <c r="L406" s="26"/>
      <c r="M406" s="26"/>
      <c r="N406" s="36" t="str">
        <f>IF($M406="","",NETWORKDAYS($D406,$M406,$Y$33:$Y$47)-1)</f>
        <v/>
      </c>
      <c r="O406" s="2" t="str">
        <f t="shared" si="13"/>
        <v/>
      </c>
      <c r="AV406" s="38" t="e">
        <v>#N/A</v>
      </c>
    </row>
    <row r="407" spans="12:48" ht="15" customHeight="1" x14ac:dyDescent="0.35">
      <c r="L407" s="26"/>
      <c r="M407" s="26"/>
      <c r="N407" s="36" t="str">
        <f>IF($M407="","",NETWORKDAYS($D407,$M407,$Y$33:$Y$47)-1)</f>
        <v/>
      </c>
      <c r="O407" s="2" t="str">
        <f t="shared" si="13"/>
        <v/>
      </c>
      <c r="AV407" s="38" t="e">
        <v>#N/A</v>
      </c>
    </row>
    <row r="408" spans="12:48" ht="15" customHeight="1" x14ac:dyDescent="0.35">
      <c r="L408" s="26"/>
      <c r="M408" s="26"/>
      <c r="N408" s="36" t="str">
        <f>IF($M408="","",NETWORKDAYS($D408,$M408,$Y$33:$Y$47)-1)</f>
        <v/>
      </c>
      <c r="O408" s="2" t="str">
        <f t="shared" si="13"/>
        <v/>
      </c>
      <c r="AV408" s="38" t="e">
        <v>#N/A</v>
      </c>
    </row>
    <row r="409" spans="12:48" ht="15" customHeight="1" x14ac:dyDescent="0.35">
      <c r="L409" s="26"/>
      <c r="M409" s="26"/>
      <c r="N409" s="36" t="str">
        <f>IF($M409="","",NETWORKDAYS($D409,$M409,$Y$33:$Y$47)-1)</f>
        <v/>
      </c>
      <c r="O409" s="2" t="str">
        <f t="shared" si="13"/>
        <v/>
      </c>
      <c r="AV409" s="38" t="e">
        <v>#N/A</v>
      </c>
    </row>
    <row r="410" spans="12:48" ht="15" customHeight="1" x14ac:dyDescent="0.35">
      <c r="L410" s="26"/>
      <c r="M410" s="26"/>
      <c r="N410" s="36" t="str">
        <f>IF($M410="","",NETWORKDAYS($D410,$M410,$Y$33:$Y$47)-1)</f>
        <v/>
      </c>
      <c r="O410" s="2" t="str">
        <f t="shared" si="13"/>
        <v/>
      </c>
      <c r="AV410" s="38" t="e">
        <v>#N/A</v>
      </c>
    </row>
    <row r="411" spans="12:48" ht="15" customHeight="1" x14ac:dyDescent="0.35">
      <c r="L411" s="26"/>
      <c r="M411" s="26"/>
      <c r="N411" s="36" t="str">
        <f>IF($M411="","",NETWORKDAYS($D411,$M411,$Y$33:$Y$47)-1)</f>
        <v/>
      </c>
      <c r="O411" s="2" t="str">
        <f t="shared" si="13"/>
        <v/>
      </c>
      <c r="AV411" s="38" t="e">
        <v>#N/A</v>
      </c>
    </row>
    <row r="412" spans="12:48" ht="15" customHeight="1" x14ac:dyDescent="0.35">
      <c r="L412" s="26"/>
      <c r="M412" s="26"/>
      <c r="N412" s="36" t="str">
        <f>IF($M412="","",NETWORKDAYS($D412,$M412,$Y$33:$Y$47)-1)</f>
        <v/>
      </c>
      <c r="O412" s="2" t="str">
        <f t="shared" si="13"/>
        <v/>
      </c>
      <c r="AV412" s="38" t="e">
        <v>#N/A</v>
      </c>
    </row>
    <row r="413" spans="12:48" ht="15" customHeight="1" x14ac:dyDescent="0.35">
      <c r="L413" s="26"/>
      <c r="M413" s="26"/>
      <c r="N413" s="36" t="str">
        <f>IF($M413="","",NETWORKDAYS($D413,$M413,$Y$33:$Y$47)-1)</f>
        <v/>
      </c>
      <c r="O413" s="2" t="str">
        <f t="shared" si="13"/>
        <v/>
      </c>
      <c r="AV413" s="38" t="e">
        <v>#N/A</v>
      </c>
    </row>
    <row r="414" spans="12:48" ht="15" customHeight="1" x14ac:dyDescent="0.35">
      <c r="L414" s="26"/>
      <c r="M414" s="26"/>
      <c r="N414" s="36" t="str">
        <f>IF($M414="","",NETWORKDAYS($D414,$M414,$Y$33:$Y$47)-1)</f>
        <v/>
      </c>
      <c r="O414" s="2" t="str">
        <f t="shared" si="13"/>
        <v/>
      </c>
      <c r="AV414" s="38" t="e">
        <v>#N/A</v>
      </c>
    </row>
    <row r="415" spans="12:48" ht="15" customHeight="1" x14ac:dyDescent="0.35">
      <c r="L415" s="26"/>
      <c r="M415" s="26"/>
      <c r="N415" s="36" t="str">
        <f>IF($M415="","",NETWORKDAYS($D415,$M415,$Y$33:$Y$47)-1)</f>
        <v/>
      </c>
      <c r="O415" s="2" t="str">
        <f t="shared" si="13"/>
        <v/>
      </c>
      <c r="AV415" s="38" t="e">
        <v>#N/A</v>
      </c>
    </row>
    <row r="416" spans="12:48" ht="15" customHeight="1" x14ac:dyDescent="0.35">
      <c r="L416" s="26"/>
      <c r="M416" s="26"/>
      <c r="N416" s="36" t="str">
        <f>IF($M416="","",NETWORKDAYS($D416,$M416,$Y$33:$Y$47)-1)</f>
        <v/>
      </c>
      <c r="O416" s="2" t="str">
        <f t="shared" si="13"/>
        <v/>
      </c>
      <c r="AV416" s="38" t="e">
        <v>#N/A</v>
      </c>
    </row>
    <row r="417" spans="12:48" ht="15" customHeight="1" x14ac:dyDescent="0.35">
      <c r="L417" s="26"/>
      <c r="M417" s="26"/>
      <c r="N417" s="36" t="str">
        <f>IF($M417="","",NETWORKDAYS($D417,$M417,$Y$33:$Y$47)-1)</f>
        <v/>
      </c>
      <c r="O417" s="2" t="str">
        <f t="shared" si="13"/>
        <v/>
      </c>
      <c r="AV417" s="38" t="e">
        <v>#N/A</v>
      </c>
    </row>
    <row r="418" spans="12:48" ht="15" customHeight="1" x14ac:dyDescent="0.35">
      <c r="L418" s="26"/>
      <c r="M418" s="26"/>
      <c r="N418" s="36" t="str">
        <f>IF($M418="","",NETWORKDAYS($D418,$M418,$Y$33:$Y$47)-1)</f>
        <v/>
      </c>
      <c r="O418" s="2" t="str">
        <f t="shared" si="13"/>
        <v/>
      </c>
      <c r="AV418" s="38" t="e">
        <v>#N/A</v>
      </c>
    </row>
    <row r="419" spans="12:48" ht="15" customHeight="1" x14ac:dyDescent="0.35">
      <c r="L419" s="26"/>
      <c r="M419" s="26"/>
      <c r="N419" s="36" t="str">
        <f>IF($M419="","",NETWORKDAYS($D419,$M419,$Y$33:$Y$47)-1)</f>
        <v/>
      </c>
      <c r="O419" s="2" t="str">
        <f t="shared" si="13"/>
        <v/>
      </c>
      <c r="AV419" s="38" t="e">
        <v>#N/A</v>
      </c>
    </row>
    <row r="420" spans="12:48" ht="15" customHeight="1" x14ac:dyDescent="0.35">
      <c r="L420" s="26"/>
      <c r="M420" s="26"/>
      <c r="N420" s="36" t="str">
        <f>IF($M420="","",NETWORKDAYS($D420,$M420,$Y$33:$Y$47)-1)</f>
        <v/>
      </c>
      <c r="O420" s="2" t="str">
        <f t="shared" si="13"/>
        <v/>
      </c>
      <c r="AV420" s="38" t="e">
        <v>#N/A</v>
      </c>
    </row>
    <row r="421" spans="12:48" ht="15" customHeight="1" x14ac:dyDescent="0.35">
      <c r="L421" s="26"/>
      <c r="M421" s="26"/>
      <c r="N421" s="36" t="str">
        <f>IF($M421="","",NETWORKDAYS($D421,$M421,$Y$33:$Y$47)-1)</f>
        <v/>
      </c>
      <c r="O421" s="2" t="str">
        <f t="shared" si="13"/>
        <v/>
      </c>
      <c r="AV421" s="38" t="e">
        <v>#N/A</v>
      </c>
    </row>
    <row r="422" spans="12:48" ht="15" customHeight="1" x14ac:dyDescent="0.35">
      <c r="L422" s="26"/>
      <c r="M422" s="26"/>
      <c r="N422" s="36" t="str">
        <f>IF($M422="","",NETWORKDAYS($D422,$M422,$Y$33:$Y$47)-1)</f>
        <v/>
      </c>
      <c r="O422" s="2" t="str">
        <f t="shared" si="13"/>
        <v/>
      </c>
      <c r="AV422" s="38" t="e">
        <v>#N/A</v>
      </c>
    </row>
    <row r="423" spans="12:48" ht="15" customHeight="1" x14ac:dyDescent="0.35">
      <c r="L423" s="26"/>
      <c r="M423" s="26"/>
      <c r="N423" s="36" t="str">
        <f>IF($M423="","",NETWORKDAYS($D423,$M423,$Y$33:$Y$47)-1)</f>
        <v/>
      </c>
      <c r="O423" s="2" t="str">
        <f t="shared" si="13"/>
        <v/>
      </c>
      <c r="AV423" s="38" t="e">
        <v>#N/A</v>
      </c>
    </row>
    <row r="424" spans="12:48" ht="15" customHeight="1" x14ac:dyDescent="0.35">
      <c r="L424" s="26"/>
      <c r="M424" s="26"/>
      <c r="N424" s="36" t="str">
        <f>IF($M424="","",NETWORKDAYS($D424,$M424,$Y$33:$Y$47)-1)</f>
        <v/>
      </c>
      <c r="O424" s="2" t="str">
        <f t="shared" si="13"/>
        <v/>
      </c>
      <c r="AV424" s="38" t="e">
        <v>#N/A</v>
      </c>
    </row>
    <row r="425" spans="12:48" ht="15" customHeight="1" x14ac:dyDescent="0.35">
      <c r="L425" s="26"/>
      <c r="M425" s="26"/>
      <c r="N425" s="36" t="str">
        <f>IF($M425="","",NETWORKDAYS($D425,$M425,$Y$33:$Y$47)-1)</f>
        <v/>
      </c>
      <c r="O425" s="2" t="str">
        <f t="shared" si="13"/>
        <v/>
      </c>
      <c r="AV425" s="38" t="e">
        <v>#N/A</v>
      </c>
    </row>
    <row r="426" spans="12:48" ht="15" customHeight="1" x14ac:dyDescent="0.35">
      <c r="L426" s="26"/>
      <c r="M426" s="26"/>
      <c r="N426" s="36" t="str">
        <f>IF($M426="","",NETWORKDAYS($D426,$M426,$Y$33:$Y$47)-1)</f>
        <v/>
      </c>
      <c r="O426" s="2" t="str">
        <f t="shared" si="13"/>
        <v/>
      </c>
      <c r="AV426" s="38" t="e">
        <v>#N/A</v>
      </c>
    </row>
    <row r="427" spans="12:48" ht="15" customHeight="1" x14ac:dyDescent="0.35">
      <c r="L427" s="26"/>
      <c r="M427" s="26"/>
      <c r="N427" s="36" t="str">
        <f>IF($M427="","",NETWORKDAYS($D427,$M427,$Y$33:$Y$47)-1)</f>
        <v/>
      </c>
      <c r="O427" s="2" t="str">
        <f t="shared" si="13"/>
        <v/>
      </c>
      <c r="AV427" s="38" t="e">
        <v>#N/A</v>
      </c>
    </row>
    <row r="428" spans="12:48" ht="15" customHeight="1" x14ac:dyDescent="0.35">
      <c r="L428" s="26"/>
      <c r="M428" s="26"/>
      <c r="N428" s="36" t="str">
        <f>IF($M428="","",NETWORKDAYS($D428,$M428,$Y$33:$Y$47)-1)</f>
        <v/>
      </c>
      <c r="O428" s="2" t="str">
        <f t="shared" si="13"/>
        <v/>
      </c>
      <c r="AV428" s="38" t="e">
        <v>#N/A</v>
      </c>
    </row>
    <row r="429" spans="12:48" ht="15" customHeight="1" x14ac:dyDescent="0.35">
      <c r="L429" s="26"/>
      <c r="M429" s="26"/>
      <c r="N429" s="36" t="str">
        <f>IF($M429="","",NETWORKDAYS($D429,$M429,$Y$33:$Y$47)-1)</f>
        <v/>
      </c>
      <c r="O429" s="2" t="str">
        <f t="shared" si="13"/>
        <v/>
      </c>
      <c r="AV429" s="38" t="e">
        <v>#N/A</v>
      </c>
    </row>
    <row r="430" spans="12:48" ht="15" customHeight="1" x14ac:dyDescent="0.35">
      <c r="L430" s="26"/>
      <c r="M430" s="26"/>
      <c r="N430" s="36" t="str">
        <f>IF($M430="","",NETWORKDAYS($D430,$M430,$Y$33:$Y$47)-1)</f>
        <v/>
      </c>
      <c r="O430" s="2" t="str">
        <f t="shared" si="13"/>
        <v/>
      </c>
      <c r="AV430" s="38" t="e">
        <v>#N/A</v>
      </c>
    </row>
    <row r="431" spans="12:48" ht="15" customHeight="1" x14ac:dyDescent="0.35">
      <c r="L431" s="26"/>
      <c r="M431" s="26"/>
      <c r="N431" s="36" t="str">
        <f>IF($M431="","",NETWORKDAYS($D431,$M431,$Y$33:$Y$47)-1)</f>
        <v/>
      </c>
      <c r="O431" s="2" t="str">
        <f t="shared" si="13"/>
        <v/>
      </c>
      <c r="AV431" s="38" t="e">
        <v>#N/A</v>
      </c>
    </row>
    <row r="432" spans="12:48" ht="15" customHeight="1" x14ac:dyDescent="0.35">
      <c r="L432" s="26"/>
      <c r="M432" s="26"/>
      <c r="N432" s="36" t="str">
        <f>IF($M432="","",NETWORKDAYS($D432,$M432,$Y$33:$Y$47)-1)</f>
        <v/>
      </c>
      <c r="O432" s="2" t="str">
        <f t="shared" si="13"/>
        <v/>
      </c>
      <c r="AV432" s="38" t="e">
        <v>#N/A</v>
      </c>
    </row>
    <row r="433" spans="12:48" ht="15" customHeight="1" x14ac:dyDescent="0.35">
      <c r="L433" s="26"/>
      <c r="M433" s="26"/>
      <c r="N433" s="36" t="str">
        <f>IF($M433="","",NETWORKDAYS($D433,$M433,$Y$33:$Y$47)-1)</f>
        <v/>
      </c>
      <c r="O433" s="2" t="str">
        <f t="shared" si="13"/>
        <v/>
      </c>
      <c r="AV433" s="38" t="e">
        <v>#N/A</v>
      </c>
    </row>
    <row r="434" spans="12:48" ht="15" customHeight="1" x14ac:dyDescent="0.35">
      <c r="L434" s="26"/>
      <c r="M434" s="26"/>
      <c r="N434" s="36" t="str">
        <f>IF($M434="","",NETWORKDAYS($D434,$M434,$Y$33:$Y$47)-1)</f>
        <v/>
      </c>
      <c r="O434" s="2" t="str">
        <f t="shared" si="13"/>
        <v/>
      </c>
      <c r="AV434" s="38" t="e">
        <v>#N/A</v>
      </c>
    </row>
    <row r="435" spans="12:48" ht="15" customHeight="1" x14ac:dyDescent="0.35">
      <c r="L435" s="26"/>
      <c r="M435" s="26"/>
      <c r="N435" s="36" t="str">
        <f>IF($M435="","",NETWORKDAYS($D435,$M435,$Y$33:$Y$47)-1)</f>
        <v/>
      </c>
      <c r="O435" s="2" t="str">
        <f t="shared" si="13"/>
        <v/>
      </c>
      <c r="AV435" s="38" t="e">
        <v>#N/A</v>
      </c>
    </row>
    <row r="436" spans="12:48" ht="15" customHeight="1" x14ac:dyDescent="0.35">
      <c r="L436" s="26"/>
      <c r="M436" s="26"/>
      <c r="N436" s="36" t="str">
        <f>IF($M436="","",NETWORKDAYS($D436,$M436,$Y$33:$Y$47)-1)</f>
        <v/>
      </c>
      <c r="O436" s="2" t="str">
        <f t="shared" si="13"/>
        <v/>
      </c>
      <c r="AV436" s="38" t="e">
        <v>#N/A</v>
      </c>
    </row>
    <row r="437" spans="12:48" ht="15" customHeight="1" x14ac:dyDescent="0.35">
      <c r="L437" s="26"/>
      <c r="M437" s="26"/>
      <c r="N437" s="36" t="str">
        <f>IF($M437="","",NETWORKDAYS($D437,$M437,$Y$33:$Y$47)-1)</f>
        <v/>
      </c>
      <c r="O437" s="2" t="str">
        <f t="shared" si="13"/>
        <v/>
      </c>
      <c r="AV437" s="38" t="e">
        <v>#N/A</v>
      </c>
    </row>
    <row r="438" spans="12:48" ht="15" customHeight="1" x14ac:dyDescent="0.35">
      <c r="L438" s="26"/>
      <c r="M438" s="26"/>
      <c r="N438" s="36" t="str">
        <f>IF($M438="","",NETWORKDAYS($D438,$M438,$Y$33:$Y$47)-1)</f>
        <v/>
      </c>
      <c r="O438" s="2" t="str">
        <f t="shared" si="13"/>
        <v/>
      </c>
      <c r="AV438" s="38" t="e">
        <v>#N/A</v>
      </c>
    </row>
    <row r="439" spans="12:48" ht="15" customHeight="1" x14ac:dyDescent="0.35">
      <c r="L439" s="26"/>
      <c r="M439" s="26"/>
      <c r="N439" s="36" t="str">
        <f>IF($M439="","",NETWORKDAYS($D439,$M439,$Y$33:$Y$47)-1)</f>
        <v/>
      </c>
      <c r="O439" s="2" t="str">
        <f t="shared" si="13"/>
        <v/>
      </c>
      <c r="AV439" s="38" t="e">
        <v>#N/A</v>
      </c>
    </row>
    <row r="440" spans="12:48" ht="15" customHeight="1" x14ac:dyDescent="0.35">
      <c r="L440" s="26"/>
      <c r="M440" s="26"/>
      <c r="N440" s="36" t="str">
        <f>IF($M440="","",NETWORKDAYS($D440,$M440,$Y$33:$Y$47)-1)</f>
        <v/>
      </c>
      <c r="O440" s="2" t="str">
        <f t="shared" si="13"/>
        <v/>
      </c>
      <c r="AV440" s="38" t="e">
        <v>#N/A</v>
      </c>
    </row>
    <row r="441" spans="12:48" ht="15" customHeight="1" x14ac:dyDescent="0.35">
      <c r="L441" s="26"/>
      <c r="M441" s="26"/>
      <c r="N441" s="36" t="str">
        <f>IF($M441="","",NETWORKDAYS($D441,$M441,$Y$33:$Y$47)-1)</f>
        <v/>
      </c>
      <c r="O441" s="2" t="str">
        <f t="shared" si="13"/>
        <v/>
      </c>
      <c r="AV441" s="38" t="e">
        <v>#N/A</v>
      </c>
    </row>
    <row r="442" spans="12:48" ht="15" customHeight="1" x14ac:dyDescent="0.35">
      <c r="L442" s="26"/>
      <c r="M442" s="26"/>
      <c r="N442" s="36" t="str">
        <f>IF($M442="","",NETWORKDAYS($D442,$M442,$Y$33:$Y$47)-1)</f>
        <v/>
      </c>
      <c r="O442" s="2" t="str">
        <f t="shared" si="13"/>
        <v/>
      </c>
      <c r="AV442" s="38" t="e">
        <v>#N/A</v>
      </c>
    </row>
    <row r="443" spans="12:48" ht="15" customHeight="1" x14ac:dyDescent="0.35">
      <c r="L443" s="26"/>
      <c r="M443" s="26"/>
      <c r="N443" s="36" t="str">
        <f>IF($M443="","",NETWORKDAYS($D443,$M443,$Y$33:$Y$47)-1)</f>
        <v/>
      </c>
      <c r="O443" s="2" t="str">
        <f t="shared" si="13"/>
        <v/>
      </c>
      <c r="AV443" s="38" t="e">
        <v>#N/A</v>
      </c>
    </row>
    <row r="444" spans="12:48" ht="15" customHeight="1" x14ac:dyDescent="0.35">
      <c r="L444" s="26"/>
      <c r="M444" s="26"/>
      <c r="N444" s="36" t="str">
        <f>IF($M444="","",NETWORKDAYS($D444,$M444,$Y$33:$Y$47)-1)</f>
        <v/>
      </c>
      <c r="O444" s="2" t="str">
        <f t="shared" si="13"/>
        <v/>
      </c>
      <c r="AV444" s="38" t="e">
        <v>#N/A</v>
      </c>
    </row>
    <row r="445" spans="12:48" ht="15" customHeight="1" x14ac:dyDescent="0.35">
      <c r="L445" s="26"/>
      <c r="M445" s="26"/>
      <c r="N445" s="36" t="str">
        <f>IF($M445="","",NETWORKDAYS($D445,$M445,$Y$33:$Y$47)-1)</f>
        <v/>
      </c>
      <c r="O445" s="2" t="str">
        <f t="shared" si="13"/>
        <v/>
      </c>
      <c r="AV445" s="38" t="e">
        <v>#N/A</v>
      </c>
    </row>
    <row r="446" spans="12:48" ht="15" customHeight="1" x14ac:dyDescent="0.35">
      <c r="L446" s="26"/>
      <c r="M446" s="26"/>
      <c r="N446" s="36" t="str">
        <f>IF($M446="","",NETWORKDAYS($D446,$M446,$Y$33:$Y$47)-1)</f>
        <v/>
      </c>
      <c r="O446" s="2" t="str">
        <f t="shared" ref="O446:O509" si="14">IF(ISBLANK($M446),"",IF($N446&lt;21,"Yes","No"))</f>
        <v/>
      </c>
      <c r="AV446" s="38" t="e">
        <v>#N/A</v>
      </c>
    </row>
    <row r="447" spans="12:48" ht="15" customHeight="1" x14ac:dyDescent="0.35">
      <c r="L447" s="26"/>
      <c r="M447" s="26"/>
      <c r="N447" s="36" t="str">
        <f>IF($M447="","",NETWORKDAYS($D447,$M447,$Y$33:$Y$47)-1)</f>
        <v/>
      </c>
      <c r="O447" s="2" t="str">
        <f t="shared" si="14"/>
        <v/>
      </c>
      <c r="AV447" s="38" t="e">
        <v>#N/A</v>
      </c>
    </row>
    <row r="448" spans="12:48" ht="15" customHeight="1" x14ac:dyDescent="0.35">
      <c r="L448" s="26"/>
      <c r="M448" s="26"/>
      <c r="N448" s="36" t="str">
        <f>IF($M448="","",NETWORKDAYS($D448,$M448,$Y$33:$Y$47)-1)</f>
        <v/>
      </c>
      <c r="O448" s="2" t="str">
        <f t="shared" si="14"/>
        <v/>
      </c>
      <c r="AV448" s="38" t="e">
        <v>#N/A</v>
      </c>
    </row>
    <row r="449" spans="12:48" ht="15" customHeight="1" x14ac:dyDescent="0.35">
      <c r="L449" s="26"/>
      <c r="M449" s="26"/>
      <c r="N449" s="36" t="str">
        <f>IF($M449="","",NETWORKDAYS($D449,$M449,$Y$33:$Y$47)-1)</f>
        <v/>
      </c>
      <c r="O449" s="2" t="str">
        <f t="shared" si="14"/>
        <v/>
      </c>
      <c r="AV449" s="38" t="e">
        <v>#N/A</v>
      </c>
    </row>
    <row r="450" spans="12:48" ht="15" customHeight="1" x14ac:dyDescent="0.35">
      <c r="L450" s="26"/>
      <c r="M450" s="26"/>
      <c r="N450" s="36" t="str">
        <f>IF($M450="","",NETWORKDAYS($D450,$M450,$Y$33:$Y$47)-1)</f>
        <v/>
      </c>
      <c r="O450" s="2" t="str">
        <f t="shared" si="14"/>
        <v/>
      </c>
      <c r="AV450" s="38" t="e">
        <v>#N/A</v>
      </c>
    </row>
    <row r="451" spans="12:48" ht="15" customHeight="1" x14ac:dyDescent="0.35">
      <c r="L451" s="26"/>
      <c r="M451" s="26"/>
      <c r="N451" s="36" t="str">
        <f>IF($M451="","",NETWORKDAYS($D451,$M451,$Y$33:$Y$47)-1)</f>
        <v/>
      </c>
      <c r="O451" s="2" t="str">
        <f t="shared" si="14"/>
        <v/>
      </c>
      <c r="AV451" s="38" t="e">
        <v>#N/A</v>
      </c>
    </row>
    <row r="452" spans="12:48" ht="15" customHeight="1" x14ac:dyDescent="0.35">
      <c r="L452" s="26"/>
      <c r="M452" s="26"/>
      <c r="N452" s="36" t="str">
        <f>IF($M452="","",NETWORKDAYS($D452,$M452,$Y$33:$Y$47)-1)</f>
        <v/>
      </c>
      <c r="O452" s="2" t="str">
        <f t="shared" si="14"/>
        <v/>
      </c>
      <c r="AV452" s="38" t="e">
        <v>#N/A</v>
      </c>
    </row>
    <row r="453" spans="12:48" ht="15" customHeight="1" x14ac:dyDescent="0.35">
      <c r="L453" s="26"/>
      <c r="M453" s="26"/>
      <c r="N453" s="36" t="str">
        <f>IF($M453="","",NETWORKDAYS($D453,$M453,$Y$33:$Y$47)-1)</f>
        <v/>
      </c>
      <c r="O453" s="2" t="str">
        <f t="shared" si="14"/>
        <v/>
      </c>
      <c r="AV453" s="38" t="e">
        <v>#N/A</v>
      </c>
    </row>
    <row r="454" spans="12:48" ht="15" customHeight="1" x14ac:dyDescent="0.35">
      <c r="L454" s="26"/>
      <c r="M454" s="26"/>
      <c r="N454" s="36" t="str">
        <f>IF($M454="","",NETWORKDAYS($D454,$M454,$Y$33:$Y$47)-1)</f>
        <v/>
      </c>
      <c r="O454" s="2" t="str">
        <f t="shared" si="14"/>
        <v/>
      </c>
      <c r="AV454" s="38" t="e">
        <v>#N/A</v>
      </c>
    </row>
    <row r="455" spans="12:48" ht="15" customHeight="1" x14ac:dyDescent="0.35">
      <c r="L455" s="26"/>
      <c r="M455" s="26"/>
      <c r="N455" s="36" t="str">
        <f>IF($M455="","",NETWORKDAYS($D455,$M455,$Y$33:$Y$47)-1)</f>
        <v/>
      </c>
      <c r="O455" s="2" t="str">
        <f t="shared" si="14"/>
        <v/>
      </c>
      <c r="AV455" s="38" t="e">
        <v>#N/A</v>
      </c>
    </row>
    <row r="456" spans="12:48" ht="15" customHeight="1" x14ac:dyDescent="0.35">
      <c r="L456" s="26"/>
      <c r="M456" s="26"/>
      <c r="N456" s="36" t="str">
        <f>IF($M456="","",NETWORKDAYS($D456,$M456,$Y$33:$Y$47)-1)</f>
        <v/>
      </c>
      <c r="O456" s="2" t="str">
        <f t="shared" si="14"/>
        <v/>
      </c>
      <c r="AV456" s="38" t="e">
        <v>#N/A</v>
      </c>
    </row>
    <row r="457" spans="12:48" ht="15" customHeight="1" x14ac:dyDescent="0.35">
      <c r="L457" s="26"/>
      <c r="M457" s="26"/>
      <c r="N457" s="36" t="str">
        <f>IF($M457="","",NETWORKDAYS($D457,$M457,$Y$33:$Y$47)-1)</f>
        <v/>
      </c>
      <c r="O457" s="2" t="str">
        <f t="shared" si="14"/>
        <v/>
      </c>
      <c r="AV457" s="38" t="e">
        <v>#N/A</v>
      </c>
    </row>
    <row r="458" spans="12:48" ht="15" customHeight="1" x14ac:dyDescent="0.35">
      <c r="L458" s="26"/>
      <c r="M458" s="26"/>
      <c r="N458" s="36" t="str">
        <f>IF($M458="","",NETWORKDAYS($D458,$M458,$Y$33:$Y$47)-1)</f>
        <v/>
      </c>
      <c r="O458" s="2" t="str">
        <f t="shared" si="14"/>
        <v/>
      </c>
      <c r="AV458" s="38" t="e">
        <v>#N/A</v>
      </c>
    </row>
    <row r="459" spans="12:48" ht="15" customHeight="1" x14ac:dyDescent="0.35">
      <c r="L459" s="26"/>
      <c r="M459" s="26"/>
      <c r="N459" s="36" t="str">
        <f>IF($M459="","",NETWORKDAYS($D459,$M459,$Y$33:$Y$47)-1)</f>
        <v/>
      </c>
      <c r="O459" s="2" t="str">
        <f t="shared" si="14"/>
        <v/>
      </c>
      <c r="AV459" s="38" t="e">
        <v>#N/A</v>
      </c>
    </row>
    <row r="460" spans="12:48" ht="15" customHeight="1" x14ac:dyDescent="0.35">
      <c r="L460" s="26"/>
      <c r="M460" s="26"/>
      <c r="N460" s="36" t="str">
        <f>IF($M460="","",NETWORKDAYS($D460,$M460,$Y$33:$Y$47)-1)</f>
        <v/>
      </c>
      <c r="O460" s="2" t="str">
        <f t="shared" si="14"/>
        <v/>
      </c>
      <c r="AV460" s="38" t="e">
        <v>#N/A</v>
      </c>
    </row>
    <row r="461" spans="12:48" ht="15" customHeight="1" x14ac:dyDescent="0.35">
      <c r="L461" s="26"/>
      <c r="M461" s="26"/>
      <c r="N461" s="36" t="str">
        <f>IF($M461="","",NETWORKDAYS($D461,$M461,$Y$33:$Y$47)-1)</f>
        <v/>
      </c>
      <c r="O461" s="2" t="str">
        <f t="shared" si="14"/>
        <v/>
      </c>
      <c r="AV461" s="38" t="e">
        <v>#N/A</v>
      </c>
    </row>
    <row r="462" spans="12:48" ht="15" customHeight="1" x14ac:dyDescent="0.35">
      <c r="L462" s="26"/>
      <c r="M462" s="26"/>
      <c r="N462" s="36" t="str">
        <f>IF($M462="","",NETWORKDAYS($D462,$M462,$Y$33:$Y$47)-1)</f>
        <v/>
      </c>
      <c r="O462" s="2" t="str">
        <f t="shared" si="14"/>
        <v/>
      </c>
      <c r="AV462" s="38" t="e">
        <v>#N/A</v>
      </c>
    </row>
    <row r="463" spans="12:48" ht="15" customHeight="1" x14ac:dyDescent="0.35">
      <c r="L463" s="26"/>
      <c r="M463" s="26"/>
      <c r="N463" s="36" t="str">
        <f>IF($M463="","",NETWORKDAYS($D463,$M463,$Y$33:$Y$47)-1)</f>
        <v/>
      </c>
      <c r="O463" s="2" t="str">
        <f t="shared" si="14"/>
        <v/>
      </c>
      <c r="AV463" s="38" t="e">
        <v>#N/A</v>
      </c>
    </row>
    <row r="464" spans="12:48" ht="15" customHeight="1" x14ac:dyDescent="0.35">
      <c r="L464" s="26"/>
      <c r="M464" s="26"/>
      <c r="N464" s="36" t="str">
        <f>IF($M464="","",NETWORKDAYS($D464,$M464,$Y$33:$Y$47)-1)</f>
        <v/>
      </c>
      <c r="O464" s="2" t="str">
        <f t="shared" si="14"/>
        <v/>
      </c>
      <c r="AV464" s="38" t="e">
        <v>#N/A</v>
      </c>
    </row>
    <row r="465" spans="12:48" ht="15" customHeight="1" x14ac:dyDescent="0.35">
      <c r="L465" s="26"/>
      <c r="M465" s="26"/>
      <c r="N465" s="36" t="str">
        <f>IF($M465="","",NETWORKDAYS($D465,$M465,$Y$33:$Y$47)-1)</f>
        <v/>
      </c>
      <c r="O465" s="2" t="str">
        <f t="shared" si="14"/>
        <v/>
      </c>
      <c r="AV465" s="38" t="e">
        <v>#N/A</v>
      </c>
    </row>
    <row r="466" spans="12:48" ht="15" customHeight="1" x14ac:dyDescent="0.35">
      <c r="L466" s="26"/>
      <c r="M466" s="26"/>
      <c r="N466" s="36" t="str">
        <f>IF($M466="","",NETWORKDAYS($D466,$M466,$Y$33:$Y$47)-1)</f>
        <v/>
      </c>
      <c r="O466" s="2" t="str">
        <f t="shared" si="14"/>
        <v/>
      </c>
      <c r="AV466" s="38" t="e">
        <v>#N/A</v>
      </c>
    </row>
    <row r="467" spans="12:48" ht="15" customHeight="1" x14ac:dyDescent="0.35">
      <c r="L467" s="26"/>
      <c r="M467" s="26"/>
      <c r="N467" s="36" t="str">
        <f>IF($M467="","",NETWORKDAYS($D467,$M467,$Y$33:$Y$47)-1)</f>
        <v/>
      </c>
      <c r="O467" s="2" t="str">
        <f t="shared" si="14"/>
        <v/>
      </c>
      <c r="AV467" s="38" t="e">
        <v>#N/A</v>
      </c>
    </row>
    <row r="468" spans="12:48" ht="15" customHeight="1" x14ac:dyDescent="0.35">
      <c r="L468" s="26"/>
      <c r="M468" s="26"/>
      <c r="N468" s="36" t="str">
        <f>IF($M468="","",NETWORKDAYS($D468,$M468,$Y$33:$Y$47)-1)</f>
        <v/>
      </c>
      <c r="O468" s="2" t="str">
        <f t="shared" si="14"/>
        <v/>
      </c>
      <c r="AV468" s="38" t="e">
        <v>#N/A</v>
      </c>
    </row>
    <row r="469" spans="12:48" ht="15" customHeight="1" x14ac:dyDescent="0.35">
      <c r="L469" s="26"/>
      <c r="M469" s="26"/>
      <c r="N469" s="36" t="str">
        <f>IF($M469="","",NETWORKDAYS($D469,$M469,$Y$33:$Y$47)-1)</f>
        <v/>
      </c>
      <c r="O469" s="2" t="str">
        <f t="shared" si="14"/>
        <v/>
      </c>
      <c r="AV469" s="38" t="e">
        <v>#N/A</v>
      </c>
    </row>
    <row r="470" spans="12:48" ht="15" customHeight="1" x14ac:dyDescent="0.35">
      <c r="L470" s="26"/>
      <c r="M470" s="26"/>
      <c r="N470" s="36" t="str">
        <f>IF($M470="","",NETWORKDAYS($D470,$M470,$Y$33:$Y$47)-1)</f>
        <v/>
      </c>
      <c r="O470" s="2" t="str">
        <f t="shared" si="14"/>
        <v/>
      </c>
      <c r="AV470" s="38" t="e">
        <v>#N/A</v>
      </c>
    </row>
    <row r="471" spans="12:48" ht="15" customHeight="1" x14ac:dyDescent="0.35">
      <c r="L471" s="26"/>
      <c r="M471" s="26"/>
      <c r="N471" s="36" t="str">
        <f>IF($M471="","",NETWORKDAYS($D471,$M471,$Y$33:$Y$47)-1)</f>
        <v/>
      </c>
      <c r="O471" s="2" t="str">
        <f t="shared" si="14"/>
        <v/>
      </c>
      <c r="AV471" s="38" t="e">
        <v>#N/A</v>
      </c>
    </row>
    <row r="472" spans="12:48" ht="15" customHeight="1" x14ac:dyDescent="0.35">
      <c r="L472" s="26"/>
      <c r="M472" s="26"/>
      <c r="N472" s="36" t="str">
        <f>IF($M472="","",NETWORKDAYS($D472,$M472,$Y$33:$Y$47)-1)</f>
        <v/>
      </c>
      <c r="O472" s="2" t="str">
        <f t="shared" si="14"/>
        <v/>
      </c>
      <c r="AV472" s="38" t="e">
        <v>#N/A</v>
      </c>
    </row>
    <row r="473" spans="12:48" ht="15" customHeight="1" x14ac:dyDescent="0.35">
      <c r="L473" s="26"/>
      <c r="M473" s="26"/>
      <c r="N473" s="36" t="str">
        <f>IF($M473="","",NETWORKDAYS($D473,$M473,$Y$33:$Y$47)-1)</f>
        <v/>
      </c>
      <c r="O473" s="2" t="str">
        <f t="shared" si="14"/>
        <v/>
      </c>
      <c r="AV473" s="38" t="e">
        <v>#N/A</v>
      </c>
    </row>
    <row r="474" spans="12:48" ht="15" customHeight="1" x14ac:dyDescent="0.35">
      <c r="L474" s="26"/>
      <c r="M474" s="26"/>
      <c r="N474" s="36" t="str">
        <f>IF($M474="","",NETWORKDAYS($D474,$M474,$Y$33:$Y$47)-1)</f>
        <v/>
      </c>
      <c r="O474" s="2" t="str">
        <f t="shared" si="14"/>
        <v/>
      </c>
      <c r="AV474" s="38" t="e">
        <v>#N/A</v>
      </c>
    </row>
    <row r="475" spans="12:48" ht="15" customHeight="1" x14ac:dyDescent="0.35">
      <c r="L475" s="26"/>
      <c r="M475" s="26"/>
      <c r="N475" s="36" t="str">
        <f>IF($M475="","",NETWORKDAYS($D475,$M475,$Y$33:$Y$47)-1)</f>
        <v/>
      </c>
      <c r="O475" s="2" t="str">
        <f t="shared" si="14"/>
        <v/>
      </c>
      <c r="AV475" s="38" t="e">
        <v>#N/A</v>
      </c>
    </row>
    <row r="476" spans="12:48" ht="15" customHeight="1" x14ac:dyDescent="0.35">
      <c r="L476" s="26"/>
      <c r="M476" s="26"/>
      <c r="N476" s="36" t="str">
        <f>IF($M476="","",NETWORKDAYS($D476,$M476,$Y$33:$Y$47)-1)</f>
        <v/>
      </c>
      <c r="O476" s="2" t="str">
        <f t="shared" si="14"/>
        <v/>
      </c>
      <c r="AV476" s="38" t="e">
        <v>#N/A</v>
      </c>
    </row>
    <row r="477" spans="12:48" ht="15" customHeight="1" x14ac:dyDescent="0.35">
      <c r="L477" s="26"/>
      <c r="M477" s="26"/>
      <c r="N477" s="36" t="str">
        <f>IF($M477="","",NETWORKDAYS($D477,$M477,$Y$33:$Y$47)-1)</f>
        <v/>
      </c>
      <c r="O477" s="2" t="str">
        <f t="shared" si="14"/>
        <v/>
      </c>
      <c r="AV477" s="38" t="e">
        <v>#N/A</v>
      </c>
    </row>
    <row r="478" spans="12:48" ht="15" customHeight="1" x14ac:dyDescent="0.35">
      <c r="L478" s="26"/>
      <c r="M478" s="26"/>
      <c r="N478" s="36" t="str">
        <f>IF($M478="","",NETWORKDAYS($D478,$M478,$Y$33:$Y$47)-1)</f>
        <v/>
      </c>
      <c r="O478" s="2" t="str">
        <f t="shared" si="14"/>
        <v/>
      </c>
      <c r="AV478" s="38" t="e">
        <v>#N/A</v>
      </c>
    </row>
    <row r="479" spans="12:48" ht="15" customHeight="1" x14ac:dyDescent="0.35">
      <c r="L479" s="26"/>
      <c r="M479" s="26"/>
      <c r="N479" s="36" t="str">
        <f>IF($M479="","",NETWORKDAYS($D479,$M479,$Y$33:$Y$47)-1)</f>
        <v/>
      </c>
      <c r="O479" s="2" t="str">
        <f t="shared" si="14"/>
        <v/>
      </c>
      <c r="AV479" s="38" t="e">
        <v>#N/A</v>
      </c>
    </row>
    <row r="480" spans="12:48" ht="15" customHeight="1" x14ac:dyDescent="0.35">
      <c r="L480" s="26"/>
      <c r="M480" s="26"/>
      <c r="N480" s="36" t="str">
        <f>IF($M480="","",NETWORKDAYS($D480,$M480,$Y$33:$Y$47)-1)</f>
        <v/>
      </c>
      <c r="O480" s="2" t="str">
        <f t="shared" si="14"/>
        <v/>
      </c>
      <c r="AV480" s="38" t="e">
        <v>#N/A</v>
      </c>
    </row>
    <row r="481" spans="12:48" ht="15" customHeight="1" x14ac:dyDescent="0.35">
      <c r="L481" s="26"/>
      <c r="M481" s="26"/>
      <c r="N481" s="36" t="str">
        <f>IF($M481="","",NETWORKDAYS($D481,$M481,$Y$33:$Y$47)-1)</f>
        <v/>
      </c>
      <c r="O481" s="2" t="str">
        <f t="shared" si="14"/>
        <v/>
      </c>
      <c r="AV481" s="38" t="e">
        <v>#N/A</v>
      </c>
    </row>
    <row r="482" spans="12:48" ht="15" customHeight="1" x14ac:dyDescent="0.35">
      <c r="L482" s="26"/>
      <c r="M482" s="26"/>
      <c r="N482" s="36" t="str">
        <f>IF($M482="","",NETWORKDAYS($D482,$M482,$Y$33:$Y$47)-1)</f>
        <v/>
      </c>
      <c r="O482" s="2" t="str">
        <f t="shared" si="14"/>
        <v/>
      </c>
      <c r="AV482" s="38" t="e">
        <v>#N/A</v>
      </c>
    </row>
    <row r="483" spans="12:48" ht="15" customHeight="1" x14ac:dyDescent="0.35">
      <c r="L483" s="26"/>
      <c r="M483" s="26"/>
      <c r="N483" s="36" t="str">
        <f>IF($M483="","",NETWORKDAYS($D483,$M483,$Y$33:$Y$47)-1)</f>
        <v/>
      </c>
      <c r="O483" s="2" t="str">
        <f t="shared" si="14"/>
        <v/>
      </c>
      <c r="AV483" s="38" t="e">
        <v>#N/A</v>
      </c>
    </row>
    <row r="484" spans="12:48" ht="15" customHeight="1" x14ac:dyDescent="0.35">
      <c r="L484" s="26"/>
      <c r="M484" s="26"/>
      <c r="N484" s="36" t="str">
        <f>IF($M484="","",NETWORKDAYS($D484,$M484,$Y$33:$Y$47)-1)</f>
        <v/>
      </c>
      <c r="O484" s="2" t="str">
        <f t="shared" si="14"/>
        <v/>
      </c>
      <c r="AV484" s="38" t="e">
        <v>#N/A</v>
      </c>
    </row>
    <row r="485" spans="12:48" ht="15" customHeight="1" x14ac:dyDescent="0.35">
      <c r="L485" s="26"/>
      <c r="M485" s="26"/>
      <c r="N485" s="36" t="str">
        <f>IF($M485="","",NETWORKDAYS($D485,$M485,$Y$33:$Y$47)-1)</f>
        <v/>
      </c>
      <c r="O485" s="2" t="str">
        <f t="shared" si="14"/>
        <v/>
      </c>
      <c r="AV485" s="38" t="e">
        <v>#N/A</v>
      </c>
    </row>
    <row r="486" spans="12:48" ht="15" customHeight="1" x14ac:dyDescent="0.35">
      <c r="L486" s="26"/>
      <c r="M486" s="26"/>
      <c r="N486" s="36" t="str">
        <f>IF($M486="","",NETWORKDAYS($D486,$M486,$Y$33:$Y$47)-1)</f>
        <v/>
      </c>
      <c r="O486" s="2" t="str">
        <f t="shared" si="14"/>
        <v/>
      </c>
      <c r="AV486" s="38" t="e">
        <v>#N/A</v>
      </c>
    </row>
    <row r="487" spans="12:48" ht="15" customHeight="1" x14ac:dyDescent="0.35">
      <c r="L487" s="26"/>
      <c r="M487" s="26"/>
      <c r="N487" s="36" t="str">
        <f>IF($M487="","",NETWORKDAYS($D487,$M487,$Y$33:$Y$47)-1)</f>
        <v/>
      </c>
      <c r="O487" s="2" t="str">
        <f t="shared" si="14"/>
        <v/>
      </c>
      <c r="AV487" s="38" t="e">
        <v>#N/A</v>
      </c>
    </row>
    <row r="488" spans="12:48" ht="15" customHeight="1" x14ac:dyDescent="0.35">
      <c r="L488" s="26"/>
      <c r="M488" s="26"/>
      <c r="N488" s="36" t="str">
        <f>IF($M488="","",NETWORKDAYS($D488,$M488,$Y$33:$Y$47)-1)</f>
        <v/>
      </c>
      <c r="O488" s="2" t="str">
        <f t="shared" si="14"/>
        <v/>
      </c>
      <c r="AV488" s="38" t="e">
        <v>#N/A</v>
      </c>
    </row>
    <row r="489" spans="12:48" ht="15" customHeight="1" x14ac:dyDescent="0.35">
      <c r="L489" s="26"/>
      <c r="M489" s="26"/>
      <c r="N489" s="36" t="str">
        <f>IF($M489="","",NETWORKDAYS($D489,$M489,$Y$33:$Y$47)-1)</f>
        <v/>
      </c>
      <c r="O489" s="2" t="str">
        <f t="shared" si="14"/>
        <v/>
      </c>
      <c r="AV489" s="38" t="e">
        <v>#N/A</v>
      </c>
    </row>
    <row r="490" spans="12:48" ht="15" customHeight="1" x14ac:dyDescent="0.35">
      <c r="L490" s="26"/>
      <c r="M490" s="26"/>
      <c r="N490" s="36" t="str">
        <f>IF($M490="","",NETWORKDAYS($D490,$M490,$Y$33:$Y$47)-1)</f>
        <v/>
      </c>
      <c r="O490" s="2" t="str">
        <f t="shared" si="14"/>
        <v/>
      </c>
      <c r="AV490" s="38" t="e">
        <v>#N/A</v>
      </c>
    </row>
    <row r="491" spans="12:48" ht="15" customHeight="1" x14ac:dyDescent="0.35">
      <c r="L491" s="26"/>
      <c r="M491" s="26"/>
      <c r="N491" s="36" t="str">
        <f>IF($M491="","",NETWORKDAYS($D491,$M491,$Y$33:$Y$47)-1)</f>
        <v/>
      </c>
      <c r="O491" s="2" t="str">
        <f t="shared" si="14"/>
        <v/>
      </c>
      <c r="AV491" s="38" t="e">
        <v>#N/A</v>
      </c>
    </row>
    <row r="492" spans="12:48" ht="15" customHeight="1" x14ac:dyDescent="0.35">
      <c r="L492" s="26"/>
      <c r="M492" s="26"/>
      <c r="N492" s="36" t="str">
        <f>IF($M492="","",NETWORKDAYS($D492,$M492,$Y$33:$Y$47)-1)</f>
        <v/>
      </c>
      <c r="O492" s="2" t="str">
        <f t="shared" si="14"/>
        <v/>
      </c>
      <c r="AV492" s="38" t="e">
        <v>#N/A</v>
      </c>
    </row>
    <row r="493" spans="12:48" ht="15" customHeight="1" x14ac:dyDescent="0.35">
      <c r="L493" s="26"/>
      <c r="M493" s="26"/>
      <c r="N493" s="36" t="str">
        <f>IF($M493="","",NETWORKDAYS($D493,$M493,$Y$33:$Y$47)-1)</f>
        <v/>
      </c>
      <c r="O493" s="2" t="str">
        <f t="shared" si="14"/>
        <v/>
      </c>
      <c r="AV493" s="38" t="e">
        <v>#N/A</v>
      </c>
    </row>
    <row r="494" spans="12:48" ht="15" customHeight="1" x14ac:dyDescent="0.35">
      <c r="L494" s="26"/>
      <c r="M494" s="26"/>
      <c r="N494" s="36" t="str">
        <f>IF($M494="","",NETWORKDAYS($D494,$M494,$Y$33:$Y$47)-1)</f>
        <v/>
      </c>
      <c r="O494" s="2" t="str">
        <f t="shared" si="14"/>
        <v/>
      </c>
      <c r="AV494" s="38" t="e">
        <v>#N/A</v>
      </c>
    </row>
    <row r="495" spans="12:48" ht="15" customHeight="1" x14ac:dyDescent="0.35">
      <c r="L495" s="26"/>
      <c r="M495" s="26"/>
      <c r="N495" s="36" t="str">
        <f>IF($M495="","",NETWORKDAYS($D495,$M495,$Y$33:$Y$47)-1)</f>
        <v/>
      </c>
      <c r="O495" s="2" t="str">
        <f t="shared" si="14"/>
        <v/>
      </c>
      <c r="AV495" s="38" t="e">
        <v>#N/A</v>
      </c>
    </row>
    <row r="496" spans="12:48" ht="15" customHeight="1" x14ac:dyDescent="0.35">
      <c r="L496" s="26"/>
      <c r="M496" s="26"/>
      <c r="N496" s="36" t="str">
        <f>IF($M496="","",NETWORKDAYS($D496,$M496,$Y$33:$Y$47)-1)</f>
        <v/>
      </c>
      <c r="O496" s="2" t="str">
        <f t="shared" si="14"/>
        <v/>
      </c>
      <c r="AV496" s="38" t="e">
        <v>#N/A</v>
      </c>
    </row>
    <row r="497" spans="12:48" ht="15" customHeight="1" x14ac:dyDescent="0.35">
      <c r="L497" s="26"/>
      <c r="M497" s="26"/>
      <c r="N497" s="36" t="str">
        <f>IF($M497="","",NETWORKDAYS($D497,$M497,$Y$33:$Y$47)-1)</f>
        <v/>
      </c>
      <c r="O497" s="2" t="str">
        <f t="shared" si="14"/>
        <v/>
      </c>
      <c r="AV497" s="38" t="e">
        <v>#N/A</v>
      </c>
    </row>
    <row r="498" spans="12:48" ht="15" customHeight="1" x14ac:dyDescent="0.35">
      <c r="L498" s="26"/>
      <c r="M498" s="26"/>
      <c r="N498" s="36" t="str">
        <f>IF($M498="","",NETWORKDAYS($D498,$M498,$Y$33:$Y$47)-1)</f>
        <v/>
      </c>
      <c r="O498" s="2" t="str">
        <f t="shared" si="14"/>
        <v/>
      </c>
      <c r="AV498" s="38" t="e">
        <v>#N/A</v>
      </c>
    </row>
    <row r="499" spans="12:48" ht="15" customHeight="1" x14ac:dyDescent="0.35">
      <c r="L499" s="26"/>
      <c r="M499" s="26"/>
      <c r="N499" s="36" t="str">
        <f>IF($M499="","",NETWORKDAYS($D499,$M499,$Y$33:$Y$47)-1)</f>
        <v/>
      </c>
      <c r="O499" s="2" t="str">
        <f t="shared" si="14"/>
        <v/>
      </c>
      <c r="AV499" s="38" t="e">
        <v>#N/A</v>
      </c>
    </row>
    <row r="500" spans="12:48" ht="15" customHeight="1" x14ac:dyDescent="0.35">
      <c r="L500" s="26"/>
      <c r="M500" s="26"/>
      <c r="N500" s="36" t="str">
        <f>IF($M500="","",NETWORKDAYS($D500,$M500,$Y$33:$Y$47)-1)</f>
        <v/>
      </c>
      <c r="O500" s="2" t="str">
        <f t="shared" si="14"/>
        <v/>
      </c>
      <c r="AV500" s="38" t="e">
        <v>#N/A</v>
      </c>
    </row>
    <row r="501" spans="12:48" ht="15" customHeight="1" x14ac:dyDescent="0.35">
      <c r="L501" s="26"/>
      <c r="M501" s="26"/>
      <c r="N501" s="36" t="str">
        <f>IF($M501="","",NETWORKDAYS($D501,$M501,$Y$33:$Y$47)-1)</f>
        <v/>
      </c>
      <c r="O501" s="2" t="str">
        <f t="shared" si="14"/>
        <v/>
      </c>
      <c r="AV501" s="38" t="e">
        <v>#N/A</v>
      </c>
    </row>
    <row r="502" spans="12:48" ht="15" customHeight="1" x14ac:dyDescent="0.35">
      <c r="L502" s="26"/>
      <c r="M502" s="26"/>
      <c r="N502" s="36" t="str">
        <f>IF($M502="","",NETWORKDAYS($D502,$M502,$Y$33:$Y$47)-1)</f>
        <v/>
      </c>
      <c r="O502" s="2" t="str">
        <f t="shared" si="14"/>
        <v/>
      </c>
      <c r="AV502" s="38" t="e">
        <v>#N/A</v>
      </c>
    </row>
    <row r="503" spans="12:48" ht="15" customHeight="1" x14ac:dyDescent="0.35">
      <c r="L503" s="26"/>
      <c r="M503" s="26"/>
      <c r="N503" s="36" t="str">
        <f>IF($M503="","",NETWORKDAYS($D503,$M503,$Y$33:$Y$47)-1)</f>
        <v/>
      </c>
      <c r="O503" s="2" t="str">
        <f t="shared" si="14"/>
        <v/>
      </c>
      <c r="AV503" s="38" t="e">
        <v>#N/A</v>
      </c>
    </row>
    <row r="504" spans="12:48" ht="15" customHeight="1" x14ac:dyDescent="0.35">
      <c r="L504" s="26"/>
      <c r="M504" s="26"/>
      <c r="N504" s="36" t="str">
        <f>IF($M504="","",NETWORKDAYS($D504,$M504,$Y$33:$Y$47)-1)</f>
        <v/>
      </c>
      <c r="O504" s="2" t="str">
        <f t="shared" si="14"/>
        <v/>
      </c>
      <c r="AV504" s="38" t="e">
        <v>#N/A</v>
      </c>
    </row>
    <row r="505" spans="12:48" ht="15" customHeight="1" x14ac:dyDescent="0.35">
      <c r="L505" s="26"/>
      <c r="M505" s="26"/>
      <c r="N505" s="36" t="str">
        <f>IF($M505="","",NETWORKDAYS($D505,$M505,$Y$33:$Y$47)-1)</f>
        <v/>
      </c>
      <c r="O505" s="2" t="str">
        <f t="shared" si="14"/>
        <v/>
      </c>
      <c r="AV505" s="38" t="e">
        <v>#N/A</v>
      </c>
    </row>
    <row r="506" spans="12:48" ht="15" customHeight="1" x14ac:dyDescent="0.35">
      <c r="L506" s="26"/>
      <c r="M506" s="26"/>
      <c r="N506" s="36" t="str">
        <f>IF($M506="","",NETWORKDAYS($D506,$M506,$Y$33:$Y$47)-1)</f>
        <v/>
      </c>
      <c r="O506" s="2" t="str">
        <f t="shared" si="14"/>
        <v/>
      </c>
      <c r="AV506" s="38" t="e">
        <v>#N/A</v>
      </c>
    </row>
    <row r="507" spans="12:48" ht="15" customHeight="1" x14ac:dyDescent="0.35">
      <c r="L507" s="26"/>
      <c r="M507" s="26"/>
      <c r="N507" s="36" t="str">
        <f>IF($M507="","",NETWORKDAYS($D507,$M507,$Y$33:$Y$47)-1)</f>
        <v/>
      </c>
      <c r="O507" s="2" t="str">
        <f t="shared" si="14"/>
        <v/>
      </c>
      <c r="AV507" s="38" t="e">
        <v>#N/A</v>
      </c>
    </row>
    <row r="508" spans="12:48" ht="15" customHeight="1" x14ac:dyDescent="0.35">
      <c r="L508" s="26"/>
      <c r="M508" s="26"/>
      <c r="N508" s="36" t="str">
        <f>IF($M508="","",NETWORKDAYS($D508,$M508,$Y$33:$Y$47)-1)</f>
        <v/>
      </c>
      <c r="O508" s="2" t="str">
        <f t="shared" si="14"/>
        <v/>
      </c>
      <c r="AV508" s="38" t="e">
        <v>#N/A</v>
      </c>
    </row>
    <row r="509" spans="12:48" ht="15" customHeight="1" x14ac:dyDescent="0.35">
      <c r="L509" s="26"/>
      <c r="M509" s="26"/>
      <c r="N509" s="36" t="str">
        <f>IF($M509="","",NETWORKDAYS($D509,$M509,$Y$33:$Y$47)-1)</f>
        <v/>
      </c>
      <c r="O509" s="2" t="str">
        <f t="shared" si="14"/>
        <v/>
      </c>
      <c r="AV509" s="38" t="e">
        <v>#N/A</v>
      </c>
    </row>
    <row r="510" spans="12:48" ht="15" customHeight="1" x14ac:dyDescent="0.35">
      <c r="L510" s="26"/>
      <c r="M510" s="26"/>
      <c r="N510" s="36" t="str">
        <f>IF($M510="","",NETWORKDAYS($D510,$M510,$Y$33:$Y$47)-1)</f>
        <v/>
      </c>
      <c r="O510" s="2" t="str">
        <f t="shared" ref="O510:O537" si="15">IF(ISBLANK($M510),"",IF($N510&lt;21,"Yes","No"))</f>
        <v/>
      </c>
      <c r="AV510" s="38" t="e">
        <v>#N/A</v>
      </c>
    </row>
    <row r="511" spans="12:48" ht="15" customHeight="1" x14ac:dyDescent="0.35">
      <c r="L511" s="26"/>
      <c r="M511" s="26"/>
      <c r="N511" s="36" t="str">
        <f>IF($M511="","",NETWORKDAYS($D511,$M511,$Y$33:$Y$47)-1)</f>
        <v/>
      </c>
      <c r="O511" s="2" t="str">
        <f t="shared" si="15"/>
        <v/>
      </c>
      <c r="AV511" s="38" t="e">
        <v>#N/A</v>
      </c>
    </row>
    <row r="512" spans="12:48" ht="15" customHeight="1" x14ac:dyDescent="0.35">
      <c r="L512" s="26"/>
      <c r="M512" s="26"/>
      <c r="N512" s="36" t="str">
        <f>IF($M512="","",NETWORKDAYS($D512,$M512,$Y$33:$Y$47)-1)</f>
        <v/>
      </c>
      <c r="O512" s="2" t="str">
        <f t="shared" si="15"/>
        <v/>
      </c>
      <c r="AV512" s="38" t="e">
        <v>#N/A</v>
      </c>
    </row>
    <row r="513" spans="12:48" ht="15" customHeight="1" x14ac:dyDescent="0.35">
      <c r="L513" s="26"/>
      <c r="M513" s="26"/>
      <c r="N513" s="36" t="str">
        <f>IF($M513="","",NETWORKDAYS($D513,$M513,$Y$33:$Y$47)-1)</f>
        <v/>
      </c>
      <c r="O513" s="2" t="str">
        <f t="shared" si="15"/>
        <v/>
      </c>
      <c r="AV513" s="38" t="e">
        <v>#N/A</v>
      </c>
    </row>
    <row r="514" spans="12:48" ht="15" customHeight="1" x14ac:dyDescent="0.35">
      <c r="L514" s="26"/>
      <c r="M514" s="26"/>
      <c r="N514" s="36" t="str">
        <f>IF($M514="","",NETWORKDAYS($D514,$M514,$Y$33:$Y$47)-1)</f>
        <v/>
      </c>
      <c r="O514" s="2" t="str">
        <f t="shared" si="15"/>
        <v/>
      </c>
      <c r="AV514" s="38" t="e">
        <v>#N/A</v>
      </c>
    </row>
    <row r="515" spans="12:48" ht="15" customHeight="1" x14ac:dyDescent="0.35">
      <c r="L515" s="26"/>
      <c r="M515" s="26"/>
      <c r="N515" s="36" t="str">
        <f>IF($M515="","",NETWORKDAYS($D515,$M515,$Y$33:$Y$47)-1)</f>
        <v/>
      </c>
      <c r="O515" s="2" t="str">
        <f t="shared" si="15"/>
        <v/>
      </c>
      <c r="AV515" s="38" t="e">
        <v>#N/A</v>
      </c>
    </row>
    <row r="516" spans="12:48" ht="15" customHeight="1" x14ac:dyDescent="0.35">
      <c r="L516" s="26"/>
      <c r="M516" s="26"/>
      <c r="N516" s="36" t="str">
        <f>IF($M516="","",NETWORKDAYS($D516,$M516,$Y$33:$Y$47)-1)</f>
        <v/>
      </c>
      <c r="O516" s="2" t="str">
        <f t="shared" si="15"/>
        <v/>
      </c>
      <c r="AV516" s="38" t="e">
        <v>#N/A</v>
      </c>
    </row>
    <row r="517" spans="12:48" ht="15" customHeight="1" x14ac:dyDescent="0.35">
      <c r="L517" s="26"/>
      <c r="M517" s="26"/>
      <c r="N517" s="36" t="str">
        <f>IF($M517="","",NETWORKDAYS($D517,$M517,$Y$33:$Y$47)-1)</f>
        <v/>
      </c>
      <c r="O517" s="2" t="str">
        <f t="shared" si="15"/>
        <v/>
      </c>
      <c r="AV517" s="38" t="e">
        <v>#N/A</v>
      </c>
    </row>
    <row r="518" spans="12:48" ht="15" customHeight="1" x14ac:dyDescent="0.35">
      <c r="L518" s="26"/>
      <c r="M518" s="26"/>
      <c r="N518" s="36" t="str">
        <f>IF($M518="","",NETWORKDAYS($D518,$M518,$Y$33:$Y$47)-1)</f>
        <v/>
      </c>
      <c r="O518" s="2" t="str">
        <f t="shared" si="15"/>
        <v/>
      </c>
      <c r="AV518" s="38" t="e">
        <v>#N/A</v>
      </c>
    </row>
    <row r="519" spans="12:48" ht="15" customHeight="1" x14ac:dyDescent="0.35">
      <c r="L519" s="26"/>
      <c r="M519" s="26"/>
      <c r="N519" s="36" t="str">
        <f>IF($M519="","",NETWORKDAYS($D519,$M519,$Y$33:$Y$47)-1)</f>
        <v/>
      </c>
      <c r="O519" s="2" t="str">
        <f t="shared" si="15"/>
        <v/>
      </c>
      <c r="AV519" s="38" t="e">
        <v>#N/A</v>
      </c>
    </row>
    <row r="520" spans="12:48" ht="15" customHeight="1" x14ac:dyDescent="0.35">
      <c r="L520" s="26"/>
      <c r="M520" s="26"/>
      <c r="N520" s="36" t="str">
        <f>IF($M520="","",NETWORKDAYS($D520,$M520,$Y$33:$Y$47)-1)</f>
        <v/>
      </c>
      <c r="O520" s="2" t="str">
        <f t="shared" si="15"/>
        <v/>
      </c>
      <c r="AV520" s="38" t="e">
        <v>#N/A</v>
      </c>
    </row>
    <row r="521" spans="12:48" ht="15" customHeight="1" x14ac:dyDescent="0.35">
      <c r="L521" s="26"/>
      <c r="M521" s="26"/>
      <c r="N521" s="36" t="str">
        <f>IF($M521="","",NETWORKDAYS($D521,$M521,$Y$33:$Y$47)-1)</f>
        <v/>
      </c>
      <c r="O521" s="2" t="str">
        <f t="shared" si="15"/>
        <v/>
      </c>
      <c r="AV521" s="38" t="e">
        <v>#N/A</v>
      </c>
    </row>
    <row r="522" spans="12:48" ht="15" customHeight="1" x14ac:dyDescent="0.35">
      <c r="L522" s="26"/>
      <c r="M522" s="26"/>
      <c r="N522" s="36" t="str">
        <f>IF($M522="","",NETWORKDAYS($D522,$M522,$Y$33:$Y$47)-1)</f>
        <v/>
      </c>
      <c r="O522" s="2" t="str">
        <f t="shared" si="15"/>
        <v/>
      </c>
      <c r="AV522" s="38" t="e">
        <v>#N/A</v>
      </c>
    </row>
    <row r="523" spans="12:48" ht="15" customHeight="1" x14ac:dyDescent="0.35">
      <c r="L523" s="26"/>
      <c r="M523" s="26"/>
      <c r="N523" s="36" t="str">
        <f>IF($M523="","",NETWORKDAYS($D523,$M523,$Y$33:$Y$47)-1)</f>
        <v/>
      </c>
      <c r="O523" s="2" t="str">
        <f t="shared" si="15"/>
        <v/>
      </c>
      <c r="AV523" s="38" t="e">
        <v>#N/A</v>
      </c>
    </row>
    <row r="524" spans="12:48" ht="15" customHeight="1" x14ac:dyDescent="0.35">
      <c r="L524" s="26"/>
      <c r="M524" s="26"/>
      <c r="N524" s="36" t="str">
        <f>IF($M524="","",NETWORKDAYS($D524,$M524,$Y$33:$Y$47)-1)</f>
        <v/>
      </c>
      <c r="O524" s="2" t="str">
        <f t="shared" si="15"/>
        <v/>
      </c>
      <c r="AV524" s="38" t="e">
        <v>#N/A</v>
      </c>
    </row>
    <row r="525" spans="12:48" ht="15" customHeight="1" x14ac:dyDescent="0.35">
      <c r="L525" s="26"/>
      <c r="M525" s="26"/>
      <c r="N525" s="36" t="str">
        <f>IF($M525="","",NETWORKDAYS($D525,$M525,$Y$33:$Y$47)-1)</f>
        <v/>
      </c>
      <c r="O525" s="2" t="str">
        <f t="shared" si="15"/>
        <v/>
      </c>
      <c r="AV525" s="38" t="e">
        <v>#N/A</v>
      </c>
    </row>
    <row r="526" spans="12:48" ht="15" customHeight="1" x14ac:dyDescent="0.35">
      <c r="L526" s="26"/>
      <c r="M526" s="26"/>
      <c r="N526" s="36" t="str">
        <f>IF($M526="","",NETWORKDAYS($D526,$M526,$Y$33:$Y$47)-1)</f>
        <v/>
      </c>
      <c r="O526" s="2" t="str">
        <f t="shared" si="15"/>
        <v/>
      </c>
      <c r="AV526" s="38" t="e">
        <v>#N/A</v>
      </c>
    </row>
    <row r="527" spans="12:48" ht="15" customHeight="1" x14ac:dyDescent="0.35">
      <c r="L527" s="26"/>
      <c r="M527" s="26"/>
      <c r="N527" s="36" t="str">
        <f>IF($M527="","",NETWORKDAYS($D527,$M527,$Y$33:$Y$47)-1)</f>
        <v/>
      </c>
      <c r="O527" s="2" t="str">
        <f t="shared" si="15"/>
        <v/>
      </c>
      <c r="AV527" s="38" t="e">
        <v>#N/A</v>
      </c>
    </row>
    <row r="528" spans="12:48" ht="15" customHeight="1" x14ac:dyDescent="0.35">
      <c r="L528" s="26"/>
      <c r="M528" s="26"/>
      <c r="N528" s="36" t="str">
        <f>IF($M528="","",NETWORKDAYS($D528,$M528,$Y$33:$Y$47)-1)</f>
        <v/>
      </c>
      <c r="O528" s="2" t="str">
        <f t="shared" si="15"/>
        <v/>
      </c>
      <c r="AV528" s="38" t="e">
        <v>#N/A</v>
      </c>
    </row>
    <row r="529" spans="12:48" ht="15" customHeight="1" x14ac:dyDescent="0.35">
      <c r="L529" s="26"/>
      <c r="M529" s="26"/>
      <c r="N529" s="36" t="str">
        <f>IF($M529="","",NETWORKDAYS($D529,$M529,$Y$33:$Y$47)-1)</f>
        <v/>
      </c>
      <c r="O529" s="2" t="str">
        <f t="shared" si="15"/>
        <v/>
      </c>
      <c r="AV529" s="38" t="e">
        <v>#N/A</v>
      </c>
    </row>
    <row r="530" spans="12:48" ht="15" customHeight="1" x14ac:dyDescent="0.35">
      <c r="L530" s="26"/>
      <c r="M530" s="26"/>
      <c r="N530" s="36" t="str">
        <f>IF($M530="","",NETWORKDAYS($D530,$M530,$Y$33:$Y$47)-1)</f>
        <v/>
      </c>
      <c r="O530" s="2" t="str">
        <f t="shared" si="15"/>
        <v/>
      </c>
      <c r="AV530" s="38" t="e">
        <v>#N/A</v>
      </c>
    </row>
    <row r="531" spans="12:48" ht="15" customHeight="1" x14ac:dyDescent="0.35">
      <c r="L531" s="26"/>
      <c r="M531" s="26"/>
      <c r="N531" s="36" t="str">
        <f>IF($M531="","",NETWORKDAYS($D531,$M531,$Y$33:$Y$47)-1)</f>
        <v/>
      </c>
      <c r="O531" s="2" t="str">
        <f t="shared" si="15"/>
        <v/>
      </c>
      <c r="AV531" s="38" t="e">
        <v>#N/A</v>
      </c>
    </row>
    <row r="532" spans="12:48" ht="15" customHeight="1" x14ac:dyDescent="0.35">
      <c r="L532" s="26"/>
      <c r="M532" s="26"/>
      <c r="N532" s="36" t="str">
        <f>IF($M532="","",NETWORKDAYS($D532,$M532,$Y$33:$Y$47)-1)</f>
        <v/>
      </c>
      <c r="O532" s="2" t="str">
        <f t="shared" si="15"/>
        <v/>
      </c>
      <c r="AV532" s="38" t="e">
        <v>#N/A</v>
      </c>
    </row>
    <row r="533" spans="12:48" ht="15" customHeight="1" x14ac:dyDescent="0.35">
      <c r="L533" s="26"/>
      <c r="M533" s="26"/>
      <c r="N533" s="36" t="str">
        <f>IF($M533="","",NETWORKDAYS($D533,$M533,$Y$33:$Y$47)-1)</f>
        <v/>
      </c>
      <c r="O533" s="2" t="str">
        <f t="shared" si="15"/>
        <v/>
      </c>
      <c r="AV533" s="38" t="e">
        <v>#N/A</v>
      </c>
    </row>
    <row r="534" spans="12:48" ht="15" customHeight="1" x14ac:dyDescent="0.35">
      <c r="L534" s="26"/>
      <c r="M534" s="26"/>
      <c r="N534" s="36" t="str">
        <f>IF($M534="","",NETWORKDAYS($D534,$M534,$Y$33:$Y$47)-1)</f>
        <v/>
      </c>
      <c r="O534" s="2" t="str">
        <f t="shared" si="15"/>
        <v/>
      </c>
      <c r="AV534" s="38" t="e">
        <v>#N/A</v>
      </c>
    </row>
    <row r="535" spans="12:48" ht="15" customHeight="1" x14ac:dyDescent="0.35">
      <c r="L535" s="26"/>
      <c r="M535" s="26"/>
      <c r="N535" s="36" t="str">
        <f>IF($M535="","",NETWORKDAYS($D535,$M535,$Y$33:$Y$47)-1)</f>
        <v/>
      </c>
      <c r="O535" s="2" t="str">
        <f t="shared" si="15"/>
        <v/>
      </c>
      <c r="AV535" s="38" t="e">
        <v>#N/A</v>
      </c>
    </row>
    <row r="536" spans="12:48" ht="15" customHeight="1" x14ac:dyDescent="0.35">
      <c r="L536" s="26"/>
      <c r="M536" s="26"/>
      <c r="N536" s="36" t="str">
        <f>IF($M536="","",NETWORKDAYS($D536,$M536,$Y$33:$Y$47)-1)</f>
        <v/>
      </c>
      <c r="O536" s="2" t="str">
        <f t="shared" si="15"/>
        <v/>
      </c>
      <c r="AV536" s="38" t="e">
        <v>#N/A</v>
      </c>
    </row>
    <row r="537" spans="12:48" ht="15" customHeight="1" x14ac:dyDescent="0.35">
      <c r="L537" s="26"/>
      <c r="M537" s="26"/>
      <c r="N537" s="36" t="str">
        <f>IF($M537="","",NETWORKDAYS($D537,$M537,$Y$33:$Y$47)-1)</f>
        <v/>
      </c>
      <c r="O537" s="2" t="str">
        <f t="shared" si="15"/>
        <v/>
      </c>
      <c r="AV537" s="38" t="e">
        <v>#N/A</v>
      </c>
    </row>
    <row r="538" spans="12:48" ht="15" customHeight="1" x14ac:dyDescent="0.35">
      <c r="L538" s="26"/>
      <c r="M538" s="26"/>
      <c r="AV538" s="38" t="e">
        <v>#N/A</v>
      </c>
    </row>
    <row r="539" spans="12:48" ht="15" customHeight="1" x14ac:dyDescent="0.35">
      <c r="L539" s="26"/>
      <c r="M539" s="26"/>
      <c r="AV539" s="38" t="e">
        <v>#N/A</v>
      </c>
    </row>
    <row r="540" spans="12:48" ht="15" customHeight="1" x14ac:dyDescent="0.35">
      <c r="AV540" s="38" t="e">
        <v>#N/A</v>
      </c>
    </row>
    <row r="541" spans="12:48" ht="15" customHeight="1" x14ac:dyDescent="0.35">
      <c r="AV541" s="38" t="e">
        <v>#N/A</v>
      </c>
    </row>
    <row r="542" spans="12:48" ht="15" customHeight="1" x14ac:dyDescent="0.35">
      <c r="AV542" s="38" t="e">
        <v>#N/A</v>
      </c>
    </row>
    <row r="543" spans="12:48" ht="15" customHeight="1" x14ac:dyDescent="0.35">
      <c r="AV543" s="38" t="e">
        <v>#N/A</v>
      </c>
    </row>
    <row r="544" spans="12:48" ht="15" customHeight="1" x14ac:dyDescent="0.35">
      <c r="AV544" s="38" t="e">
        <v>#N/A</v>
      </c>
    </row>
    <row r="545" spans="48:48" ht="15" customHeight="1" x14ac:dyDescent="0.35">
      <c r="AV545" s="38" t="e">
        <v>#N/A</v>
      </c>
    </row>
    <row r="546" spans="48:48" ht="15" customHeight="1" x14ac:dyDescent="0.35">
      <c r="AV546" s="38" t="e">
        <v>#N/A</v>
      </c>
    </row>
    <row r="547" spans="48:48" ht="15" customHeight="1" x14ac:dyDescent="0.35">
      <c r="AV547" s="38" t="e">
        <v>#N/A</v>
      </c>
    </row>
    <row r="548" spans="48:48" ht="15" customHeight="1" x14ac:dyDescent="0.35">
      <c r="AV548" s="38" t="e">
        <v>#N/A</v>
      </c>
    </row>
    <row r="549" spans="48:48" ht="15" customHeight="1" x14ac:dyDescent="0.35">
      <c r="AV549" s="38" t="e">
        <v>#N/A</v>
      </c>
    </row>
    <row r="550" spans="48:48" ht="15" customHeight="1" x14ac:dyDescent="0.35">
      <c r="AV550" s="38" t="e">
        <v>#N/A</v>
      </c>
    </row>
    <row r="551" spans="48:48" ht="15" customHeight="1" x14ac:dyDescent="0.35">
      <c r="AV551" s="38" t="e">
        <v>#N/A</v>
      </c>
    </row>
    <row r="552" spans="48:48" ht="15" customHeight="1" x14ac:dyDescent="0.35">
      <c r="AV552" s="38" t="e">
        <v>#N/A</v>
      </c>
    </row>
    <row r="553" spans="48:48" ht="15" customHeight="1" x14ac:dyDescent="0.35">
      <c r="AV553" s="38" t="e">
        <v>#N/A</v>
      </c>
    </row>
    <row r="554" spans="48:48" ht="15" customHeight="1" x14ac:dyDescent="0.35">
      <c r="AV554" s="38" t="e">
        <v>#N/A</v>
      </c>
    </row>
    <row r="555" spans="48:48" ht="15" customHeight="1" x14ac:dyDescent="0.35">
      <c r="AV555" s="38" t="e">
        <v>#N/A</v>
      </c>
    </row>
    <row r="556" spans="48:48" ht="15" customHeight="1" x14ac:dyDescent="0.35">
      <c r="AV556" s="38" t="e">
        <v>#N/A</v>
      </c>
    </row>
    <row r="557" spans="48:48" ht="15" customHeight="1" x14ac:dyDescent="0.35">
      <c r="AV557" s="38" t="e">
        <v>#N/A</v>
      </c>
    </row>
    <row r="558" spans="48:48" ht="15" customHeight="1" x14ac:dyDescent="0.35">
      <c r="AV558" s="38" t="e">
        <v>#N/A</v>
      </c>
    </row>
    <row r="559" spans="48:48" ht="15" customHeight="1" x14ac:dyDescent="0.35">
      <c r="AV559" s="38" t="e">
        <v>#N/A</v>
      </c>
    </row>
    <row r="560" spans="48:48" ht="15" customHeight="1" x14ac:dyDescent="0.35">
      <c r="AV560" s="38" t="e">
        <v>#N/A</v>
      </c>
    </row>
    <row r="561" spans="48:48" ht="15" customHeight="1" x14ac:dyDescent="0.35">
      <c r="AV561" s="38" t="e">
        <v>#N/A</v>
      </c>
    </row>
    <row r="562" spans="48:48" ht="15" customHeight="1" x14ac:dyDescent="0.35">
      <c r="AV562" s="38" t="e">
        <v>#N/A</v>
      </c>
    </row>
    <row r="563" spans="48:48" ht="15" customHeight="1" x14ac:dyDescent="0.35">
      <c r="AV563" s="38" t="e">
        <v>#N/A</v>
      </c>
    </row>
    <row r="564" spans="48:48" ht="15" customHeight="1" x14ac:dyDescent="0.35">
      <c r="AV564" s="38" t="e">
        <v>#N/A</v>
      </c>
    </row>
    <row r="565" spans="48:48" ht="15" customHeight="1" x14ac:dyDescent="0.35">
      <c r="AV565" s="38" t="e">
        <v>#N/A</v>
      </c>
    </row>
    <row r="566" spans="48:48" ht="15" customHeight="1" x14ac:dyDescent="0.35">
      <c r="AV566" s="38" t="e">
        <v>#N/A</v>
      </c>
    </row>
    <row r="567" spans="48:48" ht="15" customHeight="1" x14ac:dyDescent="0.35">
      <c r="AV567" s="38" t="e">
        <v>#N/A</v>
      </c>
    </row>
    <row r="568" spans="48:48" ht="15" customHeight="1" x14ac:dyDescent="0.35">
      <c r="AV568" s="38" t="e">
        <v>#N/A</v>
      </c>
    </row>
    <row r="569" spans="48:48" ht="15" customHeight="1" x14ac:dyDescent="0.35">
      <c r="AV569" s="38" t="e">
        <v>#N/A</v>
      </c>
    </row>
    <row r="570" spans="48:48" ht="15" customHeight="1" x14ac:dyDescent="0.35">
      <c r="AV570" s="38" t="e">
        <v>#N/A</v>
      </c>
    </row>
    <row r="571" spans="48:48" ht="15" customHeight="1" x14ac:dyDescent="0.35">
      <c r="AV571" s="38" t="e">
        <v>#N/A</v>
      </c>
    </row>
    <row r="572" spans="48:48" ht="15" customHeight="1" x14ac:dyDescent="0.35">
      <c r="AV572" s="38" t="e">
        <v>#N/A</v>
      </c>
    </row>
    <row r="573" spans="48:48" ht="15" customHeight="1" x14ac:dyDescent="0.35">
      <c r="AV573" s="38" t="e">
        <v>#N/A</v>
      </c>
    </row>
    <row r="574" spans="48:48" ht="15" customHeight="1" x14ac:dyDescent="0.35">
      <c r="AV574" s="38" t="e">
        <v>#N/A</v>
      </c>
    </row>
    <row r="575" spans="48:48" ht="15" customHeight="1" x14ac:dyDescent="0.35">
      <c r="AV575" s="38" t="e">
        <v>#N/A</v>
      </c>
    </row>
    <row r="576" spans="48:48" ht="15" customHeight="1" x14ac:dyDescent="0.35">
      <c r="AV576" s="38" t="e">
        <v>#N/A</v>
      </c>
    </row>
    <row r="577" spans="48:48" ht="15" customHeight="1" x14ac:dyDescent="0.35">
      <c r="AV577" s="38" t="e">
        <v>#N/A</v>
      </c>
    </row>
    <row r="578" spans="48:48" ht="15" customHeight="1" x14ac:dyDescent="0.35">
      <c r="AV578" s="38" t="e">
        <v>#N/A</v>
      </c>
    </row>
    <row r="579" spans="48:48" ht="15" customHeight="1" x14ac:dyDescent="0.35">
      <c r="AV579" s="38" t="e">
        <v>#N/A</v>
      </c>
    </row>
    <row r="580" spans="48:48" ht="15" customHeight="1" x14ac:dyDescent="0.35">
      <c r="AV580" s="38" t="e">
        <v>#N/A</v>
      </c>
    </row>
    <row r="581" spans="48:48" ht="15" customHeight="1" x14ac:dyDescent="0.35">
      <c r="AV581" s="38" t="e">
        <v>#N/A</v>
      </c>
    </row>
    <row r="582" spans="48:48" ht="15" customHeight="1" x14ac:dyDescent="0.35">
      <c r="AV582" s="38" t="e">
        <v>#N/A</v>
      </c>
    </row>
    <row r="583" spans="48:48" ht="15" customHeight="1" x14ac:dyDescent="0.35">
      <c r="AV583" s="38" t="e">
        <v>#N/A</v>
      </c>
    </row>
    <row r="584" spans="48:48" ht="15" customHeight="1" x14ac:dyDescent="0.35">
      <c r="AV584" s="38" t="e">
        <v>#N/A</v>
      </c>
    </row>
    <row r="585" spans="48:48" ht="15" customHeight="1" x14ac:dyDescent="0.35">
      <c r="AV585" s="38" t="e">
        <v>#N/A</v>
      </c>
    </row>
    <row r="586" spans="48:48" ht="15" customHeight="1" x14ac:dyDescent="0.35">
      <c r="AV586" s="38" t="e">
        <v>#N/A</v>
      </c>
    </row>
    <row r="587" spans="48:48" ht="15" customHeight="1" x14ac:dyDescent="0.35">
      <c r="AV587" s="38" t="e">
        <v>#N/A</v>
      </c>
    </row>
    <row r="588" spans="48:48" ht="15" customHeight="1" x14ac:dyDescent="0.35">
      <c r="AV588" s="38" t="e">
        <v>#N/A</v>
      </c>
    </row>
    <row r="589" spans="48:48" ht="15" customHeight="1" x14ac:dyDescent="0.35">
      <c r="AV589" s="38" t="e">
        <v>#N/A</v>
      </c>
    </row>
    <row r="590" spans="48:48" ht="15" customHeight="1" x14ac:dyDescent="0.35">
      <c r="AV590" s="38" t="e">
        <v>#N/A</v>
      </c>
    </row>
    <row r="591" spans="48:48" ht="15" customHeight="1" x14ac:dyDescent="0.35">
      <c r="AV591" s="38" t="e">
        <v>#N/A</v>
      </c>
    </row>
    <row r="592" spans="48:48" ht="15" customHeight="1" x14ac:dyDescent="0.35">
      <c r="AV592" s="38" t="e">
        <v>#N/A</v>
      </c>
    </row>
    <row r="593" spans="48:48" ht="15" customHeight="1" x14ac:dyDescent="0.35">
      <c r="AV593" s="38" t="e">
        <v>#N/A</v>
      </c>
    </row>
    <row r="594" spans="48:48" ht="15" customHeight="1" x14ac:dyDescent="0.35">
      <c r="AV594" s="38" t="e">
        <v>#N/A</v>
      </c>
    </row>
    <row r="595" spans="48:48" ht="15" customHeight="1" x14ac:dyDescent="0.35">
      <c r="AV595" s="38" t="e">
        <v>#N/A</v>
      </c>
    </row>
    <row r="596" spans="48:48" ht="15" customHeight="1" x14ac:dyDescent="0.35">
      <c r="AV596" s="38" t="e">
        <v>#N/A</v>
      </c>
    </row>
    <row r="597" spans="48:48" ht="15" customHeight="1" x14ac:dyDescent="0.35">
      <c r="AV597" s="38" t="e">
        <v>#N/A</v>
      </c>
    </row>
    <row r="598" spans="48:48" ht="15" customHeight="1" x14ac:dyDescent="0.35">
      <c r="AV598" s="38" t="e">
        <v>#N/A</v>
      </c>
    </row>
    <row r="599" spans="48:48" ht="15" customHeight="1" x14ac:dyDescent="0.35">
      <c r="AV599" s="38" t="e">
        <v>#N/A</v>
      </c>
    </row>
    <row r="600" spans="48:48" ht="15" customHeight="1" x14ac:dyDescent="0.35">
      <c r="AV600" s="38" t="e">
        <v>#N/A</v>
      </c>
    </row>
    <row r="601" spans="48:48" ht="15" customHeight="1" x14ac:dyDescent="0.35">
      <c r="AV601" s="38" t="e">
        <v>#N/A</v>
      </c>
    </row>
    <row r="602" spans="48:48" ht="15" customHeight="1" x14ac:dyDescent="0.35">
      <c r="AV602" s="38" t="e">
        <v>#N/A</v>
      </c>
    </row>
    <row r="603" spans="48:48" ht="15" customHeight="1" x14ac:dyDescent="0.35">
      <c r="AV603" s="38" t="e">
        <v>#N/A</v>
      </c>
    </row>
    <row r="604" spans="48:48" ht="15" customHeight="1" x14ac:dyDescent="0.35">
      <c r="AV604" s="38" t="e">
        <v>#N/A</v>
      </c>
    </row>
    <row r="605" spans="48:48" ht="15" customHeight="1" x14ac:dyDescent="0.35">
      <c r="AV605" s="38" t="e">
        <v>#N/A</v>
      </c>
    </row>
    <row r="606" spans="48:48" ht="15" customHeight="1" x14ac:dyDescent="0.35">
      <c r="AV606" s="38" t="e">
        <v>#N/A</v>
      </c>
    </row>
    <row r="607" spans="48:48" ht="15" customHeight="1" x14ac:dyDescent="0.35">
      <c r="AV607" s="38" t="e">
        <v>#N/A</v>
      </c>
    </row>
    <row r="608" spans="48:48" ht="15" customHeight="1" x14ac:dyDescent="0.35">
      <c r="AV608" s="38" t="e">
        <v>#N/A</v>
      </c>
    </row>
    <row r="609" spans="48:48" ht="15" customHeight="1" x14ac:dyDescent="0.35">
      <c r="AV609" s="38" t="e">
        <v>#N/A</v>
      </c>
    </row>
    <row r="610" spans="48:48" ht="15" customHeight="1" x14ac:dyDescent="0.35">
      <c r="AV610" s="38" t="e">
        <v>#N/A</v>
      </c>
    </row>
    <row r="611" spans="48:48" ht="15" customHeight="1" x14ac:dyDescent="0.35">
      <c r="AV611" s="38" t="e">
        <v>#N/A</v>
      </c>
    </row>
    <row r="612" spans="48:48" ht="15" customHeight="1" x14ac:dyDescent="0.35">
      <c r="AV612" s="38" t="e">
        <v>#N/A</v>
      </c>
    </row>
    <row r="613" spans="48:48" ht="15" customHeight="1" x14ac:dyDescent="0.35">
      <c r="AV613" s="38" t="e">
        <v>#N/A</v>
      </c>
    </row>
    <row r="614" spans="48:48" ht="15" customHeight="1" x14ac:dyDescent="0.35">
      <c r="AV614" s="38" t="e">
        <v>#N/A</v>
      </c>
    </row>
    <row r="615" spans="48:48" ht="15" customHeight="1" x14ac:dyDescent="0.35">
      <c r="AV615" s="38" t="e">
        <v>#N/A</v>
      </c>
    </row>
    <row r="616" spans="48:48" ht="15" customHeight="1" x14ac:dyDescent="0.35">
      <c r="AV616" s="38" t="e">
        <v>#N/A</v>
      </c>
    </row>
    <row r="617" spans="48:48" ht="15" customHeight="1" x14ac:dyDescent="0.35">
      <c r="AV617" s="38" t="e">
        <v>#N/A</v>
      </c>
    </row>
    <row r="618" spans="48:48" ht="15" customHeight="1" x14ac:dyDescent="0.35">
      <c r="AV618" s="38" t="e">
        <v>#N/A</v>
      </c>
    </row>
    <row r="619" spans="48:48" ht="15" customHeight="1" x14ac:dyDescent="0.35">
      <c r="AV619" s="38" t="e">
        <v>#N/A</v>
      </c>
    </row>
    <row r="620" spans="48:48" ht="15" customHeight="1" x14ac:dyDescent="0.35">
      <c r="AV620" s="38" t="e">
        <v>#N/A</v>
      </c>
    </row>
    <row r="621" spans="48:48" ht="15" customHeight="1" x14ac:dyDescent="0.35">
      <c r="AV621" s="38" t="e">
        <v>#N/A</v>
      </c>
    </row>
    <row r="622" spans="48:48" ht="15" customHeight="1" x14ac:dyDescent="0.35">
      <c r="AV622" s="38" t="e">
        <v>#N/A</v>
      </c>
    </row>
    <row r="623" spans="48:48" ht="15" customHeight="1" x14ac:dyDescent="0.35">
      <c r="AV623" s="38" t="e">
        <v>#N/A</v>
      </c>
    </row>
    <row r="624" spans="48:48" ht="15" customHeight="1" x14ac:dyDescent="0.35">
      <c r="AV624" s="38" t="e">
        <v>#N/A</v>
      </c>
    </row>
    <row r="625" spans="48:48" ht="15" customHeight="1" x14ac:dyDescent="0.35">
      <c r="AV625" s="38" t="e">
        <v>#N/A</v>
      </c>
    </row>
    <row r="626" spans="48:48" ht="15" customHeight="1" x14ac:dyDescent="0.35">
      <c r="AV626" s="38" t="e">
        <v>#N/A</v>
      </c>
    </row>
    <row r="627" spans="48:48" ht="15" customHeight="1" x14ac:dyDescent="0.35">
      <c r="AV627" s="38" t="e">
        <v>#N/A</v>
      </c>
    </row>
    <row r="628" spans="48:48" ht="15" customHeight="1" x14ac:dyDescent="0.35">
      <c r="AV628" s="38" t="e">
        <v>#N/A</v>
      </c>
    </row>
    <row r="629" spans="48:48" ht="15" customHeight="1" x14ac:dyDescent="0.35">
      <c r="AV629" s="38" t="e">
        <v>#N/A</v>
      </c>
    </row>
    <row r="630" spans="48:48" ht="15" customHeight="1" x14ac:dyDescent="0.35">
      <c r="AV630" s="38" t="e">
        <v>#N/A</v>
      </c>
    </row>
    <row r="631" spans="48:48" ht="15" customHeight="1" x14ac:dyDescent="0.35">
      <c r="AV631" s="38" t="e">
        <v>#N/A</v>
      </c>
    </row>
    <row r="632" spans="48:48" ht="15" customHeight="1" x14ac:dyDescent="0.35">
      <c r="AV632" s="38" t="e">
        <v>#N/A</v>
      </c>
    </row>
    <row r="633" spans="48:48" ht="15" customHeight="1" x14ac:dyDescent="0.35">
      <c r="AV633" s="38" t="e">
        <v>#N/A</v>
      </c>
    </row>
    <row r="634" spans="48:48" ht="15" customHeight="1" x14ac:dyDescent="0.35">
      <c r="AV634" s="38" t="e">
        <v>#N/A</v>
      </c>
    </row>
    <row r="635" spans="48:48" ht="15" customHeight="1" x14ac:dyDescent="0.35">
      <c r="AV635" s="38" t="e">
        <v>#N/A</v>
      </c>
    </row>
    <row r="636" spans="48:48" ht="15" customHeight="1" x14ac:dyDescent="0.35">
      <c r="AV636" s="38" t="e">
        <v>#N/A</v>
      </c>
    </row>
    <row r="637" spans="48:48" ht="15" customHeight="1" x14ac:dyDescent="0.35">
      <c r="AV637" s="38" t="e">
        <v>#N/A</v>
      </c>
    </row>
    <row r="638" spans="48:48" ht="15" customHeight="1" x14ac:dyDescent="0.35">
      <c r="AV638" s="38" t="e">
        <v>#N/A</v>
      </c>
    </row>
    <row r="639" spans="48:48" ht="15" customHeight="1" x14ac:dyDescent="0.35">
      <c r="AV639" s="38" t="e">
        <v>#N/A</v>
      </c>
    </row>
    <row r="640" spans="48:48" ht="15" customHeight="1" x14ac:dyDescent="0.35">
      <c r="AV640" s="38" t="e">
        <v>#N/A</v>
      </c>
    </row>
    <row r="641" spans="48:48" ht="15" customHeight="1" x14ac:dyDescent="0.35">
      <c r="AV641" s="38" t="e">
        <v>#N/A</v>
      </c>
    </row>
    <row r="642" spans="48:48" ht="15" customHeight="1" x14ac:dyDescent="0.35">
      <c r="AV642" s="38" t="e">
        <v>#N/A</v>
      </c>
    </row>
    <row r="643" spans="48:48" ht="15" customHeight="1" x14ac:dyDescent="0.35">
      <c r="AV643" s="38" t="e">
        <v>#N/A</v>
      </c>
    </row>
    <row r="644" spans="48:48" ht="15" customHeight="1" x14ac:dyDescent="0.35">
      <c r="AV644" s="38" t="e">
        <v>#N/A</v>
      </c>
    </row>
    <row r="645" spans="48:48" ht="15" customHeight="1" x14ac:dyDescent="0.35">
      <c r="AV645" s="38" t="e">
        <v>#N/A</v>
      </c>
    </row>
    <row r="646" spans="48:48" ht="15" customHeight="1" x14ac:dyDescent="0.35">
      <c r="AV646" s="38" t="e">
        <v>#N/A</v>
      </c>
    </row>
    <row r="647" spans="48:48" ht="15" customHeight="1" x14ac:dyDescent="0.35">
      <c r="AV647" s="38" t="e">
        <v>#N/A</v>
      </c>
    </row>
    <row r="648" spans="48:48" ht="15" customHeight="1" x14ac:dyDescent="0.35">
      <c r="AV648" s="38" t="e">
        <v>#N/A</v>
      </c>
    </row>
    <row r="649" spans="48:48" ht="15" customHeight="1" x14ac:dyDescent="0.35">
      <c r="AV649" s="38" t="e">
        <v>#N/A</v>
      </c>
    </row>
    <row r="650" spans="48:48" ht="15" customHeight="1" x14ac:dyDescent="0.35">
      <c r="AV650" s="38" t="e">
        <v>#N/A</v>
      </c>
    </row>
    <row r="651" spans="48:48" ht="15" customHeight="1" x14ac:dyDescent="0.35">
      <c r="AV651" s="38" t="e">
        <v>#N/A</v>
      </c>
    </row>
    <row r="652" spans="48:48" ht="15" customHeight="1" x14ac:dyDescent="0.35">
      <c r="AV652" s="38" t="e">
        <v>#N/A</v>
      </c>
    </row>
    <row r="653" spans="48:48" ht="15" customHeight="1" x14ac:dyDescent="0.35">
      <c r="AV653" s="38" t="e">
        <v>#N/A</v>
      </c>
    </row>
    <row r="654" spans="48:48" ht="15" customHeight="1" x14ac:dyDescent="0.35">
      <c r="AV654" s="38" t="e">
        <v>#N/A</v>
      </c>
    </row>
    <row r="655" spans="48:48" ht="15" customHeight="1" x14ac:dyDescent="0.35">
      <c r="AV655" s="38" t="e">
        <v>#N/A</v>
      </c>
    </row>
    <row r="656" spans="48:48" ht="15" customHeight="1" x14ac:dyDescent="0.35">
      <c r="AV656" s="38" t="e">
        <v>#N/A</v>
      </c>
    </row>
    <row r="657" spans="48:48" ht="15" customHeight="1" x14ac:dyDescent="0.35">
      <c r="AV657" s="38" t="e">
        <v>#N/A</v>
      </c>
    </row>
    <row r="658" spans="48:48" ht="15" customHeight="1" x14ac:dyDescent="0.35">
      <c r="AV658" s="38" t="e">
        <v>#N/A</v>
      </c>
    </row>
    <row r="659" spans="48:48" ht="15" customHeight="1" x14ac:dyDescent="0.35">
      <c r="AV659" s="38" t="e">
        <v>#N/A</v>
      </c>
    </row>
    <row r="660" spans="48:48" ht="15" customHeight="1" x14ac:dyDescent="0.35">
      <c r="AV660" s="38" t="e">
        <v>#N/A</v>
      </c>
    </row>
    <row r="661" spans="48:48" ht="15" customHeight="1" x14ac:dyDescent="0.35">
      <c r="AV661" s="38" t="e">
        <v>#N/A</v>
      </c>
    </row>
    <row r="662" spans="48:48" ht="15" customHeight="1" x14ac:dyDescent="0.35">
      <c r="AV662" s="38" t="e">
        <v>#N/A</v>
      </c>
    </row>
    <row r="663" spans="48:48" ht="15" customHeight="1" x14ac:dyDescent="0.35">
      <c r="AV663" s="38" t="e">
        <v>#N/A</v>
      </c>
    </row>
    <row r="664" spans="48:48" ht="15" customHeight="1" x14ac:dyDescent="0.35">
      <c r="AV664" s="38" t="e">
        <v>#N/A</v>
      </c>
    </row>
    <row r="665" spans="48:48" ht="15" customHeight="1" x14ac:dyDescent="0.35">
      <c r="AV665" s="38" t="e">
        <v>#N/A</v>
      </c>
    </row>
    <row r="666" spans="48:48" ht="15" customHeight="1" x14ac:dyDescent="0.35">
      <c r="AV666" s="38" t="e">
        <v>#N/A</v>
      </c>
    </row>
    <row r="667" spans="48:48" ht="15" customHeight="1" x14ac:dyDescent="0.35">
      <c r="AV667" s="38" t="e">
        <v>#N/A</v>
      </c>
    </row>
    <row r="668" spans="48:48" ht="15" customHeight="1" x14ac:dyDescent="0.35">
      <c r="AV668" s="38" t="e">
        <v>#N/A</v>
      </c>
    </row>
    <row r="669" spans="48:48" ht="15" customHeight="1" x14ac:dyDescent="0.35">
      <c r="AV669" s="38" t="e">
        <v>#N/A</v>
      </c>
    </row>
    <row r="670" spans="48:48" ht="15" customHeight="1" x14ac:dyDescent="0.35">
      <c r="AV670" s="38" t="e">
        <v>#N/A</v>
      </c>
    </row>
    <row r="671" spans="48:48" ht="15" customHeight="1" x14ac:dyDescent="0.35">
      <c r="AV671" s="38" t="e">
        <v>#N/A</v>
      </c>
    </row>
    <row r="672" spans="48:48" ht="15" customHeight="1" x14ac:dyDescent="0.35">
      <c r="AV672" s="38" t="e">
        <v>#N/A</v>
      </c>
    </row>
    <row r="673" spans="48:48" ht="15" customHeight="1" x14ac:dyDescent="0.35">
      <c r="AV673" s="38" t="e">
        <v>#N/A</v>
      </c>
    </row>
    <row r="674" spans="48:48" ht="15" customHeight="1" x14ac:dyDescent="0.35">
      <c r="AV674" s="38" t="e">
        <v>#N/A</v>
      </c>
    </row>
    <row r="675" spans="48:48" ht="15" customHeight="1" x14ac:dyDescent="0.35">
      <c r="AV675" s="38" t="e">
        <v>#N/A</v>
      </c>
    </row>
    <row r="676" spans="48:48" ht="15" customHeight="1" x14ac:dyDescent="0.35">
      <c r="AV676" s="38" t="e">
        <v>#N/A</v>
      </c>
    </row>
    <row r="677" spans="48:48" ht="15" customHeight="1" x14ac:dyDescent="0.35">
      <c r="AV677" s="38" t="e">
        <v>#N/A</v>
      </c>
    </row>
    <row r="678" spans="48:48" ht="15" customHeight="1" x14ac:dyDescent="0.35">
      <c r="AV678" s="38" t="e">
        <v>#N/A</v>
      </c>
    </row>
    <row r="679" spans="48:48" ht="15" customHeight="1" x14ac:dyDescent="0.35">
      <c r="AV679" s="38" t="e">
        <v>#N/A</v>
      </c>
    </row>
    <row r="680" spans="48:48" ht="15" customHeight="1" x14ac:dyDescent="0.35">
      <c r="AV680" s="38" t="e">
        <v>#N/A</v>
      </c>
    </row>
    <row r="681" spans="48:48" ht="15" customHeight="1" x14ac:dyDescent="0.35">
      <c r="AV681" s="38" t="e">
        <v>#N/A</v>
      </c>
    </row>
    <row r="682" spans="48:48" ht="15" customHeight="1" x14ac:dyDescent="0.35">
      <c r="AV682" s="38" t="e">
        <v>#N/A</v>
      </c>
    </row>
    <row r="683" spans="48:48" ht="15" customHeight="1" x14ac:dyDescent="0.35">
      <c r="AV683" s="38" t="e">
        <v>#N/A</v>
      </c>
    </row>
    <row r="684" spans="48:48" ht="15" customHeight="1" x14ac:dyDescent="0.35">
      <c r="AV684" s="38" t="e">
        <v>#N/A</v>
      </c>
    </row>
    <row r="685" spans="48:48" ht="15" customHeight="1" x14ac:dyDescent="0.35">
      <c r="AV685" s="38" t="e">
        <v>#N/A</v>
      </c>
    </row>
    <row r="686" spans="48:48" ht="15" customHeight="1" x14ac:dyDescent="0.35">
      <c r="AV686" s="38" t="e">
        <v>#N/A</v>
      </c>
    </row>
    <row r="687" spans="48:48" ht="15" customHeight="1" x14ac:dyDescent="0.35">
      <c r="AV687" s="38" t="e">
        <v>#N/A</v>
      </c>
    </row>
    <row r="688" spans="48:48" ht="15" customHeight="1" x14ac:dyDescent="0.35">
      <c r="AV688" s="38" t="e">
        <v>#N/A</v>
      </c>
    </row>
    <row r="689" spans="48:48" ht="15" customHeight="1" x14ac:dyDescent="0.35">
      <c r="AV689" s="38" t="e">
        <v>#N/A</v>
      </c>
    </row>
    <row r="690" spans="48:48" ht="15" customHeight="1" x14ac:dyDescent="0.35">
      <c r="AV690" s="38" t="e">
        <v>#N/A</v>
      </c>
    </row>
    <row r="691" spans="48:48" ht="15" customHeight="1" x14ac:dyDescent="0.35">
      <c r="AV691" s="38" t="e">
        <v>#N/A</v>
      </c>
    </row>
    <row r="692" spans="48:48" ht="15" customHeight="1" x14ac:dyDescent="0.35">
      <c r="AV692" s="38" t="e">
        <v>#N/A</v>
      </c>
    </row>
    <row r="693" spans="48:48" ht="15" customHeight="1" x14ac:dyDescent="0.35">
      <c r="AV693" s="38" t="e">
        <v>#N/A</v>
      </c>
    </row>
    <row r="694" spans="48:48" ht="15" customHeight="1" x14ac:dyDescent="0.35">
      <c r="AV694" s="38" t="e">
        <v>#N/A</v>
      </c>
    </row>
    <row r="695" spans="48:48" ht="15" customHeight="1" x14ac:dyDescent="0.35">
      <c r="AV695" s="38" t="e">
        <v>#N/A</v>
      </c>
    </row>
    <row r="696" spans="48:48" ht="15" customHeight="1" x14ac:dyDescent="0.35">
      <c r="AV696" s="38" t="e">
        <v>#N/A</v>
      </c>
    </row>
    <row r="697" spans="48:48" ht="15" customHeight="1" x14ac:dyDescent="0.35">
      <c r="AV697" s="38" t="e">
        <v>#N/A</v>
      </c>
    </row>
    <row r="698" spans="48:48" ht="15" customHeight="1" x14ac:dyDescent="0.35">
      <c r="AV698" s="38" t="e">
        <v>#N/A</v>
      </c>
    </row>
    <row r="699" spans="48:48" ht="15" customHeight="1" x14ac:dyDescent="0.35">
      <c r="AV699" s="38" t="e">
        <v>#N/A</v>
      </c>
    </row>
    <row r="700" spans="48:48" ht="15" customHeight="1" x14ac:dyDescent="0.35">
      <c r="AV700" s="38" t="e">
        <v>#N/A</v>
      </c>
    </row>
    <row r="701" spans="48:48" ht="15" customHeight="1" x14ac:dyDescent="0.35">
      <c r="AV701" s="38" t="e">
        <v>#N/A</v>
      </c>
    </row>
    <row r="702" spans="48:48" ht="15" customHeight="1" x14ac:dyDescent="0.35">
      <c r="AV702" s="38" t="e">
        <v>#N/A</v>
      </c>
    </row>
    <row r="703" spans="48:48" ht="15" customHeight="1" x14ac:dyDescent="0.35">
      <c r="AV703" s="38" t="e">
        <v>#N/A</v>
      </c>
    </row>
    <row r="704" spans="48:48" ht="15" customHeight="1" x14ac:dyDescent="0.35">
      <c r="AV704" s="38" t="e">
        <v>#N/A</v>
      </c>
    </row>
    <row r="705" spans="48:48" ht="15" customHeight="1" x14ac:dyDescent="0.35">
      <c r="AV705" s="38" t="e">
        <v>#N/A</v>
      </c>
    </row>
    <row r="706" spans="48:48" ht="15" customHeight="1" x14ac:dyDescent="0.35">
      <c r="AV706" s="38" t="e">
        <v>#N/A</v>
      </c>
    </row>
    <row r="707" spans="48:48" ht="15" customHeight="1" x14ac:dyDescent="0.35">
      <c r="AV707" s="38" t="e">
        <v>#N/A</v>
      </c>
    </row>
    <row r="708" spans="48:48" ht="15" customHeight="1" x14ac:dyDescent="0.35">
      <c r="AV708" s="38" t="e">
        <v>#N/A</v>
      </c>
    </row>
    <row r="709" spans="48:48" ht="15" customHeight="1" x14ac:dyDescent="0.35">
      <c r="AV709" s="38" t="e">
        <v>#N/A</v>
      </c>
    </row>
    <row r="710" spans="48:48" ht="15" customHeight="1" x14ac:dyDescent="0.35">
      <c r="AV710" s="38" t="e">
        <v>#N/A</v>
      </c>
    </row>
    <row r="711" spans="48:48" ht="15" customHeight="1" x14ac:dyDescent="0.35">
      <c r="AV711" s="38" t="e">
        <v>#N/A</v>
      </c>
    </row>
    <row r="712" spans="48:48" ht="15" customHeight="1" x14ac:dyDescent="0.35">
      <c r="AV712" s="38" t="e">
        <v>#N/A</v>
      </c>
    </row>
    <row r="713" spans="48:48" ht="15" customHeight="1" x14ac:dyDescent="0.35">
      <c r="AV713" s="38" t="e">
        <v>#N/A</v>
      </c>
    </row>
    <row r="714" spans="48:48" ht="15" customHeight="1" x14ac:dyDescent="0.35">
      <c r="AV714" s="38" t="e">
        <v>#N/A</v>
      </c>
    </row>
    <row r="715" spans="48:48" ht="15" customHeight="1" x14ac:dyDescent="0.35">
      <c r="AV715" s="38" t="e">
        <v>#N/A</v>
      </c>
    </row>
    <row r="716" spans="48:48" ht="15" customHeight="1" x14ac:dyDescent="0.35">
      <c r="AV716" s="38" t="e">
        <v>#N/A</v>
      </c>
    </row>
    <row r="717" spans="48:48" ht="15" customHeight="1" x14ac:dyDescent="0.35">
      <c r="AV717" s="38" t="e">
        <v>#N/A</v>
      </c>
    </row>
    <row r="718" spans="48:48" ht="15" customHeight="1" x14ac:dyDescent="0.35">
      <c r="AV718" s="38" t="e">
        <v>#N/A</v>
      </c>
    </row>
    <row r="719" spans="48:48" ht="15" customHeight="1" x14ac:dyDescent="0.35">
      <c r="AV719" s="38" t="e">
        <v>#N/A</v>
      </c>
    </row>
    <row r="720" spans="48:48" ht="15" customHeight="1" x14ac:dyDescent="0.35">
      <c r="AV720" s="38" t="e">
        <v>#N/A</v>
      </c>
    </row>
    <row r="721" spans="48:48" ht="15" customHeight="1" x14ac:dyDescent="0.35">
      <c r="AV721" s="38" t="e">
        <v>#N/A</v>
      </c>
    </row>
    <row r="722" spans="48:48" ht="15" customHeight="1" x14ac:dyDescent="0.35">
      <c r="AV722" s="38" t="e">
        <v>#N/A</v>
      </c>
    </row>
    <row r="723" spans="48:48" ht="15" customHeight="1" x14ac:dyDescent="0.35">
      <c r="AV723" s="38" t="e">
        <v>#N/A</v>
      </c>
    </row>
    <row r="724" spans="48:48" ht="15" customHeight="1" x14ac:dyDescent="0.35">
      <c r="AV724" s="38" t="e">
        <v>#N/A</v>
      </c>
    </row>
    <row r="725" spans="48:48" ht="15" customHeight="1" x14ac:dyDescent="0.35">
      <c r="AV725" s="38" t="e">
        <v>#N/A</v>
      </c>
    </row>
    <row r="726" spans="48:48" ht="15" customHeight="1" x14ac:dyDescent="0.35">
      <c r="AV726" s="38" t="e">
        <v>#N/A</v>
      </c>
    </row>
    <row r="727" spans="48:48" ht="15" customHeight="1" x14ac:dyDescent="0.35">
      <c r="AV727" s="38" t="e">
        <v>#N/A</v>
      </c>
    </row>
    <row r="728" spans="48:48" ht="15" customHeight="1" x14ac:dyDescent="0.35">
      <c r="AV728" s="38" t="e">
        <v>#N/A</v>
      </c>
    </row>
    <row r="729" spans="48:48" ht="15" customHeight="1" x14ac:dyDescent="0.35">
      <c r="AV729" s="38" t="e">
        <v>#N/A</v>
      </c>
    </row>
    <row r="730" spans="48:48" ht="15" customHeight="1" x14ac:dyDescent="0.35">
      <c r="AV730" s="38" t="e">
        <v>#N/A</v>
      </c>
    </row>
    <row r="731" spans="48:48" ht="15" customHeight="1" x14ac:dyDescent="0.35">
      <c r="AV731" s="38" t="e">
        <v>#N/A</v>
      </c>
    </row>
    <row r="732" spans="48:48" ht="15" customHeight="1" x14ac:dyDescent="0.35">
      <c r="AV732" s="38" t="e">
        <v>#N/A</v>
      </c>
    </row>
    <row r="733" spans="48:48" ht="15" customHeight="1" x14ac:dyDescent="0.35">
      <c r="AV733" s="38" t="e">
        <v>#N/A</v>
      </c>
    </row>
    <row r="734" spans="48:48" ht="15" customHeight="1" x14ac:dyDescent="0.35">
      <c r="AV734" s="38" t="e">
        <v>#N/A</v>
      </c>
    </row>
    <row r="735" spans="48:48" ht="15" customHeight="1" x14ac:dyDescent="0.35">
      <c r="AV735" s="38" t="e">
        <v>#N/A</v>
      </c>
    </row>
    <row r="736" spans="48:48" ht="15" customHeight="1" x14ac:dyDescent="0.35">
      <c r="AV736" s="38" t="e">
        <v>#N/A</v>
      </c>
    </row>
    <row r="737" spans="48:48" ht="15" customHeight="1" x14ac:dyDescent="0.35">
      <c r="AV737" s="38" t="e">
        <v>#N/A</v>
      </c>
    </row>
    <row r="738" spans="48:48" ht="15" customHeight="1" x14ac:dyDescent="0.35">
      <c r="AV738" s="38" t="e">
        <v>#N/A</v>
      </c>
    </row>
    <row r="739" spans="48:48" ht="15" customHeight="1" x14ac:dyDescent="0.35">
      <c r="AV739" s="38" t="e">
        <v>#N/A</v>
      </c>
    </row>
    <row r="740" spans="48:48" ht="15" customHeight="1" x14ac:dyDescent="0.35">
      <c r="AV740" s="38" t="e">
        <v>#N/A</v>
      </c>
    </row>
    <row r="741" spans="48:48" ht="15" customHeight="1" x14ac:dyDescent="0.35">
      <c r="AV741" s="38" t="e">
        <v>#N/A</v>
      </c>
    </row>
    <row r="742" spans="48:48" ht="15" customHeight="1" x14ac:dyDescent="0.35">
      <c r="AV742" s="38" t="e">
        <v>#N/A</v>
      </c>
    </row>
    <row r="743" spans="48:48" ht="15" customHeight="1" x14ac:dyDescent="0.35">
      <c r="AV743" s="38" t="e">
        <v>#N/A</v>
      </c>
    </row>
    <row r="744" spans="48:48" ht="15" customHeight="1" x14ac:dyDescent="0.35">
      <c r="AV744" s="38" t="e">
        <v>#N/A</v>
      </c>
    </row>
    <row r="745" spans="48:48" ht="15" customHeight="1" x14ac:dyDescent="0.35">
      <c r="AV745" s="38" t="e">
        <v>#N/A</v>
      </c>
    </row>
    <row r="746" spans="48:48" ht="15" customHeight="1" x14ac:dyDescent="0.35">
      <c r="AV746" s="38" t="e">
        <v>#N/A</v>
      </c>
    </row>
    <row r="747" spans="48:48" ht="15" customHeight="1" x14ac:dyDescent="0.35">
      <c r="AV747" s="38" t="e">
        <v>#N/A</v>
      </c>
    </row>
    <row r="748" spans="48:48" ht="15" customHeight="1" x14ac:dyDescent="0.35">
      <c r="AV748" s="38" t="e">
        <v>#N/A</v>
      </c>
    </row>
    <row r="749" spans="48:48" ht="15" customHeight="1" x14ac:dyDescent="0.35">
      <c r="AV749" s="38" t="e">
        <v>#N/A</v>
      </c>
    </row>
    <row r="750" spans="48:48" ht="15" customHeight="1" x14ac:dyDescent="0.35">
      <c r="AV750" s="38" t="e">
        <v>#N/A</v>
      </c>
    </row>
    <row r="751" spans="48:48" ht="15" customHeight="1" x14ac:dyDescent="0.35">
      <c r="AV751" s="38" t="e">
        <v>#N/A</v>
      </c>
    </row>
    <row r="752" spans="48:48" ht="15" customHeight="1" x14ac:dyDescent="0.35">
      <c r="AV752" s="38" t="e">
        <v>#N/A</v>
      </c>
    </row>
    <row r="753" spans="48:48" ht="15" customHeight="1" x14ac:dyDescent="0.35">
      <c r="AV753" s="38" t="e">
        <v>#N/A</v>
      </c>
    </row>
    <row r="754" spans="48:48" ht="15" customHeight="1" x14ac:dyDescent="0.35">
      <c r="AV754" s="38" t="e">
        <v>#N/A</v>
      </c>
    </row>
    <row r="755" spans="48:48" ht="15" customHeight="1" x14ac:dyDescent="0.35">
      <c r="AV755" s="38" t="e">
        <v>#N/A</v>
      </c>
    </row>
    <row r="756" spans="48:48" ht="15" customHeight="1" x14ac:dyDescent="0.35">
      <c r="AV756" s="38" t="e">
        <v>#N/A</v>
      </c>
    </row>
    <row r="757" spans="48:48" ht="15" customHeight="1" x14ac:dyDescent="0.35">
      <c r="AV757" s="38" t="e">
        <v>#N/A</v>
      </c>
    </row>
    <row r="758" spans="48:48" ht="15" customHeight="1" x14ac:dyDescent="0.35">
      <c r="AV758" s="38" t="e">
        <v>#N/A</v>
      </c>
    </row>
    <row r="759" spans="48:48" ht="15" customHeight="1" x14ac:dyDescent="0.35">
      <c r="AV759" s="38" t="e">
        <v>#N/A</v>
      </c>
    </row>
    <row r="760" spans="48:48" ht="15" customHeight="1" x14ac:dyDescent="0.35">
      <c r="AV760" s="38" t="e">
        <v>#N/A</v>
      </c>
    </row>
    <row r="761" spans="48:48" ht="15" customHeight="1" x14ac:dyDescent="0.35">
      <c r="AV761" s="38" t="e">
        <v>#N/A</v>
      </c>
    </row>
    <row r="762" spans="48:48" ht="15" customHeight="1" x14ac:dyDescent="0.35">
      <c r="AV762" s="38" t="e">
        <v>#N/A</v>
      </c>
    </row>
    <row r="763" spans="48:48" ht="15" customHeight="1" x14ac:dyDescent="0.35">
      <c r="AV763" s="38" t="e">
        <v>#N/A</v>
      </c>
    </row>
    <row r="764" spans="48:48" ht="15" customHeight="1" x14ac:dyDescent="0.35">
      <c r="AV764" s="38" t="e">
        <v>#N/A</v>
      </c>
    </row>
    <row r="765" spans="48:48" ht="15" customHeight="1" x14ac:dyDescent="0.35">
      <c r="AV765" s="38" t="e">
        <v>#N/A</v>
      </c>
    </row>
    <row r="766" spans="48:48" ht="15" customHeight="1" x14ac:dyDescent="0.35">
      <c r="AV766" s="38" t="e">
        <v>#N/A</v>
      </c>
    </row>
    <row r="767" spans="48:48" ht="15" customHeight="1" x14ac:dyDescent="0.35">
      <c r="AV767" s="38" t="e">
        <v>#N/A</v>
      </c>
    </row>
    <row r="768" spans="48:48" ht="15" customHeight="1" x14ac:dyDescent="0.35">
      <c r="AV768" s="38" t="e">
        <v>#N/A</v>
      </c>
    </row>
    <row r="769" spans="48:48" ht="15" customHeight="1" x14ac:dyDescent="0.35">
      <c r="AV769" s="38" t="e">
        <v>#N/A</v>
      </c>
    </row>
    <row r="770" spans="48:48" ht="15" customHeight="1" x14ac:dyDescent="0.35">
      <c r="AV770" s="38" t="e">
        <v>#N/A</v>
      </c>
    </row>
    <row r="771" spans="48:48" ht="15" customHeight="1" x14ac:dyDescent="0.35">
      <c r="AV771" s="38" t="e">
        <v>#N/A</v>
      </c>
    </row>
    <row r="772" spans="48:48" ht="15" customHeight="1" x14ac:dyDescent="0.35">
      <c r="AV772" s="38" t="e">
        <v>#N/A</v>
      </c>
    </row>
    <row r="773" spans="48:48" ht="15" customHeight="1" x14ac:dyDescent="0.35">
      <c r="AV773" s="38" t="e">
        <v>#N/A</v>
      </c>
    </row>
    <row r="774" spans="48:48" ht="15" customHeight="1" x14ac:dyDescent="0.35">
      <c r="AV774" s="38" t="e">
        <v>#N/A</v>
      </c>
    </row>
    <row r="775" spans="48:48" ht="15" customHeight="1" x14ac:dyDescent="0.35">
      <c r="AV775" s="38" t="e">
        <v>#N/A</v>
      </c>
    </row>
    <row r="776" spans="48:48" ht="15" customHeight="1" x14ac:dyDescent="0.35">
      <c r="AV776" s="38" t="e">
        <v>#N/A</v>
      </c>
    </row>
    <row r="777" spans="48:48" ht="15" customHeight="1" x14ac:dyDescent="0.35">
      <c r="AV777" s="38" t="e">
        <v>#N/A</v>
      </c>
    </row>
    <row r="778" spans="48:48" ht="15" customHeight="1" x14ac:dyDescent="0.35">
      <c r="AV778" s="38" t="e">
        <v>#N/A</v>
      </c>
    </row>
    <row r="779" spans="48:48" ht="15" customHeight="1" x14ac:dyDescent="0.35">
      <c r="AV779" s="38" t="e">
        <v>#N/A</v>
      </c>
    </row>
    <row r="780" spans="48:48" ht="15" customHeight="1" x14ac:dyDescent="0.35">
      <c r="AV780" s="38" t="e">
        <v>#N/A</v>
      </c>
    </row>
    <row r="781" spans="48:48" ht="15" customHeight="1" x14ac:dyDescent="0.35">
      <c r="AV781" s="38" t="e">
        <v>#N/A</v>
      </c>
    </row>
    <row r="782" spans="48:48" ht="15" customHeight="1" x14ac:dyDescent="0.35">
      <c r="AV782" s="38" t="e">
        <v>#N/A</v>
      </c>
    </row>
    <row r="783" spans="48:48" ht="15" customHeight="1" x14ac:dyDescent="0.35">
      <c r="AV783" s="38" t="e">
        <v>#N/A</v>
      </c>
    </row>
    <row r="784" spans="48:48" ht="15" customHeight="1" x14ac:dyDescent="0.35">
      <c r="AV784" s="38" t="e">
        <v>#N/A</v>
      </c>
    </row>
    <row r="785" spans="48:48" ht="15" customHeight="1" x14ac:dyDescent="0.35">
      <c r="AV785" s="38" t="e">
        <v>#N/A</v>
      </c>
    </row>
    <row r="786" spans="48:48" ht="15" customHeight="1" x14ac:dyDescent="0.35">
      <c r="AV786" s="38" t="e">
        <v>#N/A</v>
      </c>
    </row>
    <row r="787" spans="48:48" ht="15" customHeight="1" x14ac:dyDescent="0.35">
      <c r="AV787" s="38" t="e">
        <v>#N/A</v>
      </c>
    </row>
    <row r="788" spans="48:48" ht="15" customHeight="1" x14ac:dyDescent="0.35">
      <c r="AV788" s="38" t="e">
        <v>#N/A</v>
      </c>
    </row>
    <row r="789" spans="48:48" ht="15" customHeight="1" x14ac:dyDescent="0.35">
      <c r="AV789" s="38" t="e">
        <v>#N/A</v>
      </c>
    </row>
    <row r="790" spans="48:48" ht="15" customHeight="1" x14ac:dyDescent="0.35">
      <c r="AV790" s="38" t="e">
        <v>#N/A</v>
      </c>
    </row>
    <row r="791" spans="48:48" ht="15" customHeight="1" x14ac:dyDescent="0.35">
      <c r="AV791" s="38" t="e">
        <v>#N/A</v>
      </c>
    </row>
    <row r="792" spans="48:48" ht="15" customHeight="1" x14ac:dyDescent="0.35">
      <c r="AV792" s="38" t="e">
        <v>#N/A</v>
      </c>
    </row>
    <row r="793" spans="48:48" ht="15" customHeight="1" x14ac:dyDescent="0.35">
      <c r="AV793" s="38" t="e">
        <v>#N/A</v>
      </c>
    </row>
    <row r="794" spans="48:48" ht="15" customHeight="1" x14ac:dyDescent="0.35">
      <c r="AV794" s="38" t="e">
        <v>#N/A</v>
      </c>
    </row>
    <row r="795" spans="48:48" ht="15" customHeight="1" x14ac:dyDescent="0.35">
      <c r="AV795" s="38" t="e">
        <v>#N/A</v>
      </c>
    </row>
    <row r="796" spans="48:48" ht="15" customHeight="1" x14ac:dyDescent="0.35">
      <c r="AV796" s="38" t="e">
        <v>#N/A</v>
      </c>
    </row>
    <row r="797" spans="48:48" ht="15" customHeight="1" x14ac:dyDescent="0.35">
      <c r="AV797" s="38" t="e">
        <v>#N/A</v>
      </c>
    </row>
    <row r="798" spans="48:48" ht="15" customHeight="1" x14ac:dyDescent="0.35">
      <c r="AV798" s="38" t="e">
        <v>#N/A</v>
      </c>
    </row>
    <row r="799" spans="48:48" ht="15" customHeight="1" x14ac:dyDescent="0.35">
      <c r="AV799" s="38" t="e">
        <v>#N/A</v>
      </c>
    </row>
    <row r="800" spans="48:48" ht="15" customHeight="1" x14ac:dyDescent="0.35">
      <c r="AV800" s="38" t="e">
        <v>#N/A</v>
      </c>
    </row>
    <row r="801" spans="48:48" ht="15" customHeight="1" x14ac:dyDescent="0.35">
      <c r="AV801" s="38" t="e">
        <v>#N/A</v>
      </c>
    </row>
    <row r="802" spans="48:48" ht="15" customHeight="1" x14ac:dyDescent="0.35">
      <c r="AV802" s="38" t="e">
        <v>#N/A</v>
      </c>
    </row>
    <row r="803" spans="48:48" ht="15" customHeight="1" x14ac:dyDescent="0.35">
      <c r="AV803" s="38" t="e">
        <v>#N/A</v>
      </c>
    </row>
    <row r="804" spans="48:48" ht="15" customHeight="1" x14ac:dyDescent="0.35">
      <c r="AV804" s="38" t="e">
        <v>#N/A</v>
      </c>
    </row>
    <row r="805" spans="48:48" ht="15" customHeight="1" x14ac:dyDescent="0.35">
      <c r="AV805" s="38" t="e">
        <v>#N/A</v>
      </c>
    </row>
    <row r="806" spans="48:48" ht="15" customHeight="1" x14ac:dyDescent="0.35">
      <c r="AV806" s="38" t="e">
        <v>#N/A</v>
      </c>
    </row>
    <row r="807" spans="48:48" ht="15" customHeight="1" x14ac:dyDescent="0.35">
      <c r="AV807" s="38" t="e">
        <v>#N/A</v>
      </c>
    </row>
    <row r="808" spans="48:48" ht="15" customHeight="1" x14ac:dyDescent="0.35">
      <c r="AV808" s="38" t="e">
        <v>#N/A</v>
      </c>
    </row>
    <row r="809" spans="48:48" ht="15" customHeight="1" x14ac:dyDescent="0.35">
      <c r="AV809" s="38" t="e">
        <v>#N/A</v>
      </c>
    </row>
    <row r="810" spans="48:48" ht="15" customHeight="1" x14ac:dyDescent="0.35">
      <c r="AV810" s="38" t="e">
        <v>#N/A</v>
      </c>
    </row>
    <row r="811" spans="48:48" ht="15" customHeight="1" x14ac:dyDescent="0.35">
      <c r="AV811" s="38" t="e">
        <v>#N/A</v>
      </c>
    </row>
    <row r="812" spans="48:48" ht="15" customHeight="1" x14ac:dyDescent="0.35">
      <c r="AV812" s="38" t="e">
        <v>#N/A</v>
      </c>
    </row>
    <row r="813" spans="48:48" ht="15" customHeight="1" x14ac:dyDescent="0.35">
      <c r="AV813" s="38" t="e">
        <v>#N/A</v>
      </c>
    </row>
    <row r="814" spans="48:48" ht="15" customHeight="1" x14ac:dyDescent="0.35">
      <c r="AV814" s="38" t="e">
        <v>#N/A</v>
      </c>
    </row>
    <row r="815" spans="48:48" ht="15" customHeight="1" x14ac:dyDescent="0.35">
      <c r="AV815" s="38" t="e">
        <v>#N/A</v>
      </c>
    </row>
    <row r="816" spans="48:48" ht="15" customHeight="1" x14ac:dyDescent="0.35">
      <c r="AV816" s="38" t="e">
        <v>#N/A</v>
      </c>
    </row>
    <row r="817" spans="48:48" ht="15" customHeight="1" x14ac:dyDescent="0.35">
      <c r="AV817" s="38" t="e">
        <v>#N/A</v>
      </c>
    </row>
    <row r="818" spans="48:48" ht="15" customHeight="1" x14ac:dyDescent="0.35">
      <c r="AV818" s="38" t="e">
        <v>#N/A</v>
      </c>
    </row>
    <row r="819" spans="48:48" ht="15" customHeight="1" x14ac:dyDescent="0.35">
      <c r="AV819" s="38" t="e">
        <v>#N/A</v>
      </c>
    </row>
    <row r="820" spans="48:48" ht="15" customHeight="1" x14ac:dyDescent="0.35">
      <c r="AV820" s="38" t="e">
        <v>#N/A</v>
      </c>
    </row>
    <row r="821" spans="48:48" ht="15" customHeight="1" x14ac:dyDescent="0.35">
      <c r="AV821" s="38" t="e">
        <v>#N/A</v>
      </c>
    </row>
    <row r="822" spans="48:48" ht="15" customHeight="1" x14ac:dyDescent="0.35">
      <c r="AV822" s="38" t="e">
        <v>#N/A</v>
      </c>
    </row>
    <row r="823" spans="48:48" ht="15" customHeight="1" x14ac:dyDescent="0.35">
      <c r="AV823" s="38" t="e">
        <v>#N/A</v>
      </c>
    </row>
    <row r="824" spans="48:48" ht="15" customHeight="1" x14ac:dyDescent="0.35">
      <c r="AV824" s="38" t="e">
        <v>#N/A</v>
      </c>
    </row>
    <row r="825" spans="48:48" ht="15" customHeight="1" x14ac:dyDescent="0.35">
      <c r="AV825" s="38" t="e">
        <v>#N/A</v>
      </c>
    </row>
    <row r="826" spans="48:48" ht="15" customHeight="1" x14ac:dyDescent="0.35">
      <c r="AV826" s="38" t="e">
        <v>#N/A</v>
      </c>
    </row>
    <row r="827" spans="48:48" ht="15" customHeight="1" x14ac:dyDescent="0.35">
      <c r="AV827" s="38" t="e">
        <v>#N/A</v>
      </c>
    </row>
    <row r="828" spans="48:48" ht="15" customHeight="1" x14ac:dyDescent="0.35">
      <c r="AV828" s="38" t="e">
        <v>#N/A</v>
      </c>
    </row>
    <row r="829" spans="48:48" ht="15" customHeight="1" x14ac:dyDescent="0.35">
      <c r="AV829" s="38" t="e">
        <v>#N/A</v>
      </c>
    </row>
    <row r="830" spans="48:48" ht="15" customHeight="1" x14ac:dyDescent="0.35">
      <c r="AV830" s="38" t="e">
        <v>#N/A</v>
      </c>
    </row>
    <row r="831" spans="48:48" ht="15" customHeight="1" x14ac:dyDescent="0.35">
      <c r="AV831" s="38" t="e">
        <v>#N/A</v>
      </c>
    </row>
    <row r="832" spans="48:48" ht="15" customHeight="1" x14ac:dyDescent="0.35">
      <c r="AV832" s="38" t="e">
        <v>#N/A</v>
      </c>
    </row>
    <row r="833" spans="48:48" ht="15" customHeight="1" x14ac:dyDescent="0.35">
      <c r="AV833" s="38" t="e">
        <v>#N/A</v>
      </c>
    </row>
    <row r="834" spans="48:48" ht="15" customHeight="1" x14ac:dyDescent="0.35">
      <c r="AV834" s="38" t="e">
        <v>#N/A</v>
      </c>
    </row>
    <row r="835" spans="48:48" ht="15" customHeight="1" x14ac:dyDescent="0.35">
      <c r="AV835" s="38" t="e">
        <v>#N/A</v>
      </c>
    </row>
    <row r="836" spans="48:48" ht="15" customHeight="1" x14ac:dyDescent="0.35">
      <c r="AV836" s="38" t="e">
        <v>#N/A</v>
      </c>
    </row>
    <row r="837" spans="48:48" ht="15" customHeight="1" x14ac:dyDescent="0.35">
      <c r="AV837" s="38" t="e">
        <v>#N/A</v>
      </c>
    </row>
    <row r="838" spans="48:48" ht="15" customHeight="1" x14ac:dyDescent="0.35">
      <c r="AV838" s="38" t="e">
        <v>#N/A</v>
      </c>
    </row>
    <row r="839" spans="48:48" ht="15" customHeight="1" x14ac:dyDescent="0.35">
      <c r="AV839" s="38" t="e">
        <v>#N/A</v>
      </c>
    </row>
    <row r="840" spans="48:48" ht="15" customHeight="1" x14ac:dyDescent="0.35">
      <c r="AV840" s="38" t="e">
        <v>#N/A</v>
      </c>
    </row>
    <row r="841" spans="48:48" ht="15" customHeight="1" x14ac:dyDescent="0.35">
      <c r="AV841" s="38" t="e">
        <v>#N/A</v>
      </c>
    </row>
    <row r="842" spans="48:48" ht="15" customHeight="1" x14ac:dyDescent="0.35">
      <c r="AV842" s="38" t="e">
        <v>#N/A</v>
      </c>
    </row>
    <row r="843" spans="48:48" ht="15" customHeight="1" x14ac:dyDescent="0.35">
      <c r="AV843" s="38" t="e">
        <v>#N/A</v>
      </c>
    </row>
    <row r="844" spans="48:48" ht="15" customHeight="1" x14ac:dyDescent="0.35">
      <c r="AV844" s="38" t="e">
        <v>#N/A</v>
      </c>
    </row>
    <row r="845" spans="48:48" ht="15" customHeight="1" x14ac:dyDescent="0.35">
      <c r="AV845" s="38" t="e">
        <v>#N/A</v>
      </c>
    </row>
    <row r="846" spans="48:48" ht="15" customHeight="1" x14ac:dyDescent="0.35">
      <c r="AV846" s="38" t="e">
        <v>#N/A</v>
      </c>
    </row>
    <row r="847" spans="48:48" ht="15" customHeight="1" x14ac:dyDescent="0.35">
      <c r="AV847" s="38" t="e">
        <v>#N/A</v>
      </c>
    </row>
    <row r="848" spans="48:48" ht="15" customHeight="1" x14ac:dyDescent="0.35">
      <c r="AV848" s="38" t="e">
        <v>#N/A</v>
      </c>
    </row>
    <row r="849" spans="48:48" ht="15" customHeight="1" x14ac:dyDescent="0.35">
      <c r="AV849" s="38" t="e">
        <v>#N/A</v>
      </c>
    </row>
    <row r="850" spans="48:48" ht="15" customHeight="1" x14ac:dyDescent="0.35">
      <c r="AV850" s="38" t="e">
        <v>#N/A</v>
      </c>
    </row>
    <row r="851" spans="48:48" ht="15" customHeight="1" x14ac:dyDescent="0.35">
      <c r="AV851" s="38" t="e">
        <v>#N/A</v>
      </c>
    </row>
    <row r="852" spans="48:48" ht="15" customHeight="1" x14ac:dyDescent="0.35">
      <c r="AV852" s="38" t="e">
        <v>#N/A</v>
      </c>
    </row>
    <row r="853" spans="48:48" ht="15" customHeight="1" x14ac:dyDescent="0.35">
      <c r="AV853" s="38" t="e">
        <v>#N/A</v>
      </c>
    </row>
    <row r="854" spans="48:48" ht="15" customHeight="1" x14ac:dyDescent="0.35">
      <c r="AV854" s="38" t="e">
        <v>#N/A</v>
      </c>
    </row>
    <row r="855" spans="48:48" ht="15" customHeight="1" x14ac:dyDescent="0.35">
      <c r="AV855" s="38" t="e">
        <v>#N/A</v>
      </c>
    </row>
    <row r="856" spans="48:48" ht="15" customHeight="1" x14ac:dyDescent="0.35">
      <c r="AV856" s="38" t="e">
        <v>#N/A</v>
      </c>
    </row>
    <row r="857" spans="48:48" ht="15" customHeight="1" x14ac:dyDescent="0.35">
      <c r="AV857" s="38" t="e">
        <v>#N/A</v>
      </c>
    </row>
    <row r="858" spans="48:48" ht="15" customHeight="1" x14ac:dyDescent="0.35">
      <c r="AV858" s="38" t="e">
        <v>#N/A</v>
      </c>
    </row>
    <row r="859" spans="48:48" ht="15" customHeight="1" x14ac:dyDescent="0.35">
      <c r="AV859" s="38" t="e">
        <v>#N/A</v>
      </c>
    </row>
    <row r="860" spans="48:48" ht="15" customHeight="1" x14ac:dyDescent="0.35">
      <c r="AV860" s="38" t="e">
        <v>#N/A</v>
      </c>
    </row>
    <row r="861" spans="48:48" ht="15" customHeight="1" x14ac:dyDescent="0.35">
      <c r="AV861" s="38" t="e">
        <v>#N/A</v>
      </c>
    </row>
    <row r="862" spans="48:48" ht="15" customHeight="1" x14ac:dyDescent="0.35">
      <c r="AV862" s="38" t="e">
        <v>#N/A</v>
      </c>
    </row>
    <row r="863" spans="48:48" ht="15" customHeight="1" x14ac:dyDescent="0.35">
      <c r="AV863" s="38" t="e">
        <v>#N/A</v>
      </c>
    </row>
    <row r="864" spans="48:48" ht="15" customHeight="1" x14ac:dyDescent="0.35">
      <c r="AV864" s="38" t="e">
        <v>#N/A</v>
      </c>
    </row>
    <row r="865" spans="48:48" ht="15" customHeight="1" x14ac:dyDescent="0.35">
      <c r="AV865" s="38" t="e">
        <v>#N/A</v>
      </c>
    </row>
    <row r="866" spans="48:48" ht="15" customHeight="1" x14ac:dyDescent="0.35">
      <c r="AV866" s="38" t="e">
        <v>#N/A</v>
      </c>
    </row>
    <row r="867" spans="48:48" ht="15" customHeight="1" x14ac:dyDescent="0.35">
      <c r="AV867" s="38" t="e">
        <v>#N/A</v>
      </c>
    </row>
    <row r="868" spans="48:48" ht="15" customHeight="1" x14ac:dyDescent="0.35">
      <c r="AV868" s="38" t="e">
        <v>#N/A</v>
      </c>
    </row>
    <row r="869" spans="48:48" ht="15" customHeight="1" x14ac:dyDescent="0.35">
      <c r="AV869" s="38" t="e">
        <v>#N/A</v>
      </c>
    </row>
    <row r="870" spans="48:48" ht="15" customHeight="1" x14ac:dyDescent="0.35">
      <c r="AV870" s="38" t="e">
        <v>#N/A</v>
      </c>
    </row>
    <row r="871" spans="48:48" ht="15" customHeight="1" x14ac:dyDescent="0.35">
      <c r="AV871" s="38" t="e">
        <v>#N/A</v>
      </c>
    </row>
    <row r="872" spans="48:48" ht="15" customHeight="1" x14ac:dyDescent="0.35">
      <c r="AV872" s="38" t="e">
        <v>#N/A</v>
      </c>
    </row>
    <row r="873" spans="48:48" ht="15" customHeight="1" x14ac:dyDescent="0.35">
      <c r="AV873" s="38" t="e">
        <v>#N/A</v>
      </c>
    </row>
    <row r="874" spans="48:48" ht="15" customHeight="1" x14ac:dyDescent="0.35">
      <c r="AV874" s="38" t="e">
        <v>#N/A</v>
      </c>
    </row>
    <row r="875" spans="48:48" ht="15" customHeight="1" x14ac:dyDescent="0.35">
      <c r="AV875" s="38" t="e">
        <v>#N/A</v>
      </c>
    </row>
    <row r="876" spans="48:48" ht="15" customHeight="1" x14ac:dyDescent="0.35">
      <c r="AV876" s="38" t="e">
        <v>#N/A</v>
      </c>
    </row>
    <row r="877" spans="48:48" ht="15" customHeight="1" x14ac:dyDescent="0.35">
      <c r="AV877" s="38" t="e">
        <v>#N/A</v>
      </c>
    </row>
    <row r="878" spans="48:48" ht="15" customHeight="1" x14ac:dyDescent="0.35">
      <c r="AV878" s="38" t="e">
        <v>#N/A</v>
      </c>
    </row>
    <row r="879" spans="48:48" ht="15" customHeight="1" x14ac:dyDescent="0.35">
      <c r="AV879" s="38" t="e">
        <v>#N/A</v>
      </c>
    </row>
    <row r="880" spans="48:48" ht="15" customHeight="1" x14ac:dyDescent="0.35">
      <c r="AV880" s="38" t="e">
        <v>#N/A</v>
      </c>
    </row>
    <row r="881" spans="48:48" ht="15" customHeight="1" x14ac:dyDescent="0.35">
      <c r="AV881" s="38" t="e">
        <v>#N/A</v>
      </c>
    </row>
    <row r="882" spans="48:48" ht="15" customHeight="1" x14ac:dyDescent="0.35">
      <c r="AV882" s="38" t="e">
        <v>#N/A</v>
      </c>
    </row>
    <row r="883" spans="48:48" ht="15" customHeight="1" x14ac:dyDescent="0.35">
      <c r="AV883" s="38" t="e">
        <v>#N/A</v>
      </c>
    </row>
    <row r="884" spans="48:48" ht="15" customHeight="1" x14ac:dyDescent="0.35">
      <c r="AV884" s="38" t="e">
        <v>#N/A</v>
      </c>
    </row>
    <row r="885" spans="48:48" ht="15" customHeight="1" x14ac:dyDescent="0.35">
      <c r="AV885" s="38" t="e">
        <v>#N/A</v>
      </c>
    </row>
    <row r="886" spans="48:48" ht="15" customHeight="1" x14ac:dyDescent="0.35">
      <c r="AV886" s="38" t="e">
        <v>#N/A</v>
      </c>
    </row>
    <row r="887" spans="48:48" ht="15" customHeight="1" x14ac:dyDescent="0.35">
      <c r="AV887" s="38" t="e">
        <v>#N/A</v>
      </c>
    </row>
    <row r="888" spans="48:48" ht="15" customHeight="1" x14ac:dyDescent="0.35">
      <c r="AV888" s="38" t="e">
        <v>#N/A</v>
      </c>
    </row>
    <row r="889" spans="48:48" ht="15" customHeight="1" x14ac:dyDescent="0.35">
      <c r="AV889" s="38" t="e">
        <v>#N/A</v>
      </c>
    </row>
    <row r="890" spans="48:48" ht="15" customHeight="1" x14ac:dyDescent="0.35">
      <c r="AV890" s="38" t="e">
        <v>#N/A</v>
      </c>
    </row>
    <row r="891" spans="48:48" ht="15" customHeight="1" x14ac:dyDescent="0.35">
      <c r="AV891" s="38" t="e">
        <v>#N/A</v>
      </c>
    </row>
    <row r="892" spans="48:48" ht="15" customHeight="1" x14ac:dyDescent="0.35">
      <c r="AV892" s="38" t="e">
        <v>#N/A</v>
      </c>
    </row>
    <row r="893" spans="48:48" ht="15" customHeight="1" x14ac:dyDescent="0.35">
      <c r="AV893" s="38" t="e">
        <v>#N/A</v>
      </c>
    </row>
    <row r="894" spans="48:48" ht="15" customHeight="1" x14ac:dyDescent="0.35">
      <c r="AV894" s="38" t="e">
        <v>#N/A</v>
      </c>
    </row>
    <row r="895" spans="48:48" ht="15" customHeight="1" x14ac:dyDescent="0.35">
      <c r="AV895" s="38" t="e">
        <v>#N/A</v>
      </c>
    </row>
    <row r="896" spans="48:48" ht="15" customHeight="1" x14ac:dyDescent="0.35">
      <c r="AV896" s="38" t="e">
        <v>#N/A</v>
      </c>
    </row>
    <row r="897" spans="48:48" ht="15" customHeight="1" x14ac:dyDescent="0.35">
      <c r="AV897" s="38" t="e">
        <v>#N/A</v>
      </c>
    </row>
    <row r="898" spans="48:48" ht="15" customHeight="1" x14ac:dyDescent="0.35">
      <c r="AV898" s="38" t="e">
        <v>#N/A</v>
      </c>
    </row>
    <row r="899" spans="48:48" ht="15" customHeight="1" x14ac:dyDescent="0.35">
      <c r="AV899" s="38" t="e">
        <v>#N/A</v>
      </c>
    </row>
    <row r="900" spans="48:48" ht="15" customHeight="1" x14ac:dyDescent="0.35">
      <c r="AV900" s="38" t="e">
        <v>#N/A</v>
      </c>
    </row>
    <row r="901" spans="48:48" ht="15" customHeight="1" x14ac:dyDescent="0.35">
      <c r="AV901" s="38" t="e">
        <v>#N/A</v>
      </c>
    </row>
    <row r="902" spans="48:48" ht="15" customHeight="1" x14ac:dyDescent="0.35">
      <c r="AV902" s="38" t="e">
        <v>#N/A</v>
      </c>
    </row>
    <row r="903" spans="48:48" ht="15" customHeight="1" x14ac:dyDescent="0.35">
      <c r="AV903" s="38" t="e">
        <v>#N/A</v>
      </c>
    </row>
    <row r="904" spans="48:48" ht="15" customHeight="1" x14ac:dyDescent="0.35">
      <c r="AV904" s="38" t="e">
        <v>#N/A</v>
      </c>
    </row>
    <row r="905" spans="48:48" ht="15" customHeight="1" x14ac:dyDescent="0.35">
      <c r="AV905" s="38" t="e">
        <v>#N/A</v>
      </c>
    </row>
    <row r="906" spans="48:48" ht="15" customHeight="1" x14ac:dyDescent="0.35">
      <c r="AV906" s="38" t="e">
        <v>#N/A</v>
      </c>
    </row>
    <row r="907" spans="48:48" ht="15" customHeight="1" x14ac:dyDescent="0.35">
      <c r="AV907" s="38" t="e">
        <v>#N/A</v>
      </c>
    </row>
    <row r="908" spans="48:48" ht="15" customHeight="1" x14ac:dyDescent="0.35">
      <c r="AV908" s="38" t="e">
        <v>#N/A</v>
      </c>
    </row>
    <row r="909" spans="48:48" ht="15" customHeight="1" x14ac:dyDescent="0.35">
      <c r="AV909" s="38" t="e">
        <v>#N/A</v>
      </c>
    </row>
    <row r="910" spans="48:48" ht="15" customHeight="1" x14ac:dyDescent="0.35">
      <c r="AV910" s="38" t="e">
        <v>#N/A</v>
      </c>
    </row>
    <row r="911" spans="48:48" ht="15" customHeight="1" x14ac:dyDescent="0.35">
      <c r="AV911" s="38" t="e">
        <v>#N/A</v>
      </c>
    </row>
    <row r="912" spans="48:48" ht="15" customHeight="1" x14ac:dyDescent="0.35">
      <c r="AV912" s="38" t="e">
        <v>#N/A</v>
      </c>
    </row>
    <row r="913" spans="48:48" ht="15" customHeight="1" x14ac:dyDescent="0.35">
      <c r="AV913" s="38" t="e">
        <v>#N/A</v>
      </c>
    </row>
    <row r="914" spans="48:48" ht="15" customHeight="1" x14ac:dyDescent="0.35">
      <c r="AV914" s="38" t="e">
        <v>#N/A</v>
      </c>
    </row>
    <row r="915" spans="48:48" ht="15" customHeight="1" x14ac:dyDescent="0.35">
      <c r="AV915" s="38" t="e">
        <v>#N/A</v>
      </c>
    </row>
    <row r="916" spans="48:48" ht="15" customHeight="1" x14ac:dyDescent="0.35">
      <c r="AV916" s="38" t="e">
        <v>#N/A</v>
      </c>
    </row>
    <row r="917" spans="48:48" ht="15" customHeight="1" x14ac:dyDescent="0.35">
      <c r="AV917" s="38" t="e">
        <v>#N/A</v>
      </c>
    </row>
    <row r="918" spans="48:48" ht="15" customHeight="1" x14ac:dyDescent="0.35">
      <c r="AV918" s="38" t="e">
        <v>#N/A</v>
      </c>
    </row>
    <row r="919" spans="48:48" ht="15" customHeight="1" x14ac:dyDescent="0.35">
      <c r="AV919" s="38" t="e">
        <v>#N/A</v>
      </c>
    </row>
    <row r="920" spans="48:48" ht="15" customHeight="1" x14ac:dyDescent="0.35">
      <c r="AV920" s="38" t="e">
        <v>#N/A</v>
      </c>
    </row>
    <row r="921" spans="48:48" ht="15" customHeight="1" x14ac:dyDescent="0.35">
      <c r="AV921" s="38" t="e">
        <v>#N/A</v>
      </c>
    </row>
    <row r="922" spans="48:48" ht="15" customHeight="1" x14ac:dyDescent="0.35">
      <c r="AV922" s="38" t="e">
        <v>#N/A</v>
      </c>
    </row>
    <row r="923" spans="48:48" ht="15" customHeight="1" x14ac:dyDescent="0.35">
      <c r="AV923" s="38" t="e">
        <v>#N/A</v>
      </c>
    </row>
    <row r="924" spans="48:48" ht="15" customHeight="1" x14ac:dyDescent="0.35">
      <c r="AV924" s="38" t="e">
        <v>#N/A</v>
      </c>
    </row>
    <row r="925" spans="48:48" ht="15" customHeight="1" x14ac:dyDescent="0.35">
      <c r="AV925" s="38" t="e">
        <v>#N/A</v>
      </c>
    </row>
    <row r="926" spans="48:48" ht="15" customHeight="1" x14ac:dyDescent="0.35">
      <c r="AV926" s="38" t="e">
        <v>#N/A</v>
      </c>
    </row>
    <row r="927" spans="48:48" ht="15" customHeight="1" x14ac:dyDescent="0.35">
      <c r="AV927" s="38" t="e">
        <v>#N/A</v>
      </c>
    </row>
    <row r="928" spans="48:48" ht="15" customHeight="1" x14ac:dyDescent="0.35">
      <c r="AV928" s="38" t="e">
        <v>#N/A</v>
      </c>
    </row>
    <row r="929" spans="48:48" ht="15" customHeight="1" x14ac:dyDescent="0.35">
      <c r="AV929" s="38" t="e">
        <v>#N/A</v>
      </c>
    </row>
    <row r="930" spans="48:48" ht="15" customHeight="1" x14ac:dyDescent="0.35">
      <c r="AV930" s="38" t="e">
        <v>#N/A</v>
      </c>
    </row>
    <row r="931" spans="48:48" ht="15" customHeight="1" x14ac:dyDescent="0.35">
      <c r="AV931" s="38" t="e">
        <v>#N/A</v>
      </c>
    </row>
    <row r="932" spans="48:48" ht="15" customHeight="1" x14ac:dyDescent="0.35">
      <c r="AV932" s="38" t="e">
        <v>#N/A</v>
      </c>
    </row>
    <row r="933" spans="48:48" ht="15" customHeight="1" x14ac:dyDescent="0.35">
      <c r="AV933" s="38" t="e">
        <v>#N/A</v>
      </c>
    </row>
    <row r="934" spans="48:48" ht="15" customHeight="1" x14ac:dyDescent="0.35">
      <c r="AV934" s="38" t="e">
        <v>#N/A</v>
      </c>
    </row>
    <row r="935" spans="48:48" ht="15" customHeight="1" x14ac:dyDescent="0.35">
      <c r="AV935" s="38" t="e">
        <v>#N/A</v>
      </c>
    </row>
    <row r="936" spans="48:48" ht="15" customHeight="1" x14ac:dyDescent="0.35">
      <c r="AV936" s="38" t="e">
        <v>#N/A</v>
      </c>
    </row>
    <row r="937" spans="48:48" ht="15" customHeight="1" x14ac:dyDescent="0.35">
      <c r="AV937" s="38" t="e">
        <v>#N/A</v>
      </c>
    </row>
    <row r="938" spans="48:48" ht="15" customHeight="1" x14ac:dyDescent="0.35">
      <c r="AV938" s="38" t="e">
        <v>#N/A</v>
      </c>
    </row>
    <row r="939" spans="48:48" ht="15" customHeight="1" x14ac:dyDescent="0.35">
      <c r="AV939" s="38" t="e">
        <v>#N/A</v>
      </c>
    </row>
    <row r="940" spans="48:48" ht="15" customHeight="1" x14ac:dyDescent="0.35">
      <c r="AV940" s="38" t="e">
        <v>#N/A</v>
      </c>
    </row>
    <row r="941" spans="48:48" ht="15" customHeight="1" x14ac:dyDescent="0.35">
      <c r="AV941" s="38" t="e">
        <v>#N/A</v>
      </c>
    </row>
    <row r="942" spans="48:48" ht="15" customHeight="1" x14ac:dyDescent="0.35">
      <c r="AV942" s="38" t="e">
        <v>#N/A</v>
      </c>
    </row>
    <row r="943" spans="48:48" ht="15" customHeight="1" x14ac:dyDescent="0.35">
      <c r="AV943" s="38" t="e">
        <v>#N/A</v>
      </c>
    </row>
    <row r="944" spans="48:48" ht="15" customHeight="1" x14ac:dyDescent="0.35">
      <c r="AV944" s="38" t="e">
        <v>#N/A</v>
      </c>
    </row>
    <row r="945" spans="48:48" ht="15" customHeight="1" x14ac:dyDescent="0.35">
      <c r="AV945" s="38" t="e">
        <v>#N/A</v>
      </c>
    </row>
    <row r="946" spans="48:48" ht="15" customHeight="1" x14ac:dyDescent="0.35">
      <c r="AV946" s="38" t="e">
        <v>#N/A</v>
      </c>
    </row>
    <row r="947" spans="48:48" ht="15" customHeight="1" x14ac:dyDescent="0.35">
      <c r="AV947" s="38" t="e">
        <v>#N/A</v>
      </c>
    </row>
    <row r="948" spans="48:48" ht="15" customHeight="1" x14ac:dyDescent="0.35">
      <c r="AV948" s="38" t="e">
        <v>#N/A</v>
      </c>
    </row>
    <row r="949" spans="48:48" ht="15" customHeight="1" x14ac:dyDescent="0.35">
      <c r="AV949" s="38" t="e">
        <v>#N/A</v>
      </c>
    </row>
    <row r="950" spans="48:48" ht="15" customHeight="1" x14ac:dyDescent="0.35">
      <c r="AV950" s="38" t="e">
        <v>#N/A</v>
      </c>
    </row>
    <row r="951" spans="48:48" ht="15" customHeight="1" x14ac:dyDescent="0.35">
      <c r="AV951" s="38" t="e">
        <v>#N/A</v>
      </c>
    </row>
    <row r="952" spans="48:48" ht="15" customHeight="1" x14ac:dyDescent="0.35">
      <c r="AV952" s="38" t="e">
        <v>#N/A</v>
      </c>
    </row>
    <row r="953" spans="48:48" ht="15" customHeight="1" x14ac:dyDescent="0.35">
      <c r="AV953" s="38" t="e">
        <v>#N/A</v>
      </c>
    </row>
    <row r="954" spans="48:48" ht="15" customHeight="1" x14ac:dyDescent="0.35">
      <c r="AV954" s="38" t="e">
        <v>#N/A</v>
      </c>
    </row>
    <row r="955" spans="48:48" ht="15" customHeight="1" x14ac:dyDescent="0.35">
      <c r="AV955" s="38" t="e">
        <v>#N/A</v>
      </c>
    </row>
    <row r="956" spans="48:48" ht="15" customHeight="1" x14ac:dyDescent="0.35">
      <c r="AV956" s="38" t="e">
        <v>#N/A</v>
      </c>
    </row>
    <row r="957" spans="48:48" ht="15" customHeight="1" x14ac:dyDescent="0.35">
      <c r="AV957" s="38" t="e">
        <v>#N/A</v>
      </c>
    </row>
    <row r="958" spans="48:48" ht="15" customHeight="1" x14ac:dyDescent="0.35">
      <c r="AV958" s="38" t="e">
        <v>#N/A</v>
      </c>
    </row>
    <row r="959" spans="48:48" ht="15" customHeight="1" x14ac:dyDescent="0.35">
      <c r="AV959" s="38" t="e">
        <v>#N/A</v>
      </c>
    </row>
    <row r="960" spans="48:48" ht="15" customHeight="1" x14ac:dyDescent="0.35">
      <c r="AV960" s="38" t="e">
        <v>#N/A</v>
      </c>
    </row>
    <row r="961" spans="48:48" ht="15" customHeight="1" x14ac:dyDescent="0.35">
      <c r="AV961" s="38" t="e">
        <v>#N/A</v>
      </c>
    </row>
    <row r="962" spans="48:48" ht="15" customHeight="1" x14ac:dyDescent="0.35">
      <c r="AV962" s="38" t="e">
        <v>#N/A</v>
      </c>
    </row>
    <row r="963" spans="48:48" ht="15" customHeight="1" x14ac:dyDescent="0.35">
      <c r="AV963" s="38" t="e">
        <v>#N/A</v>
      </c>
    </row>
    <row r="964" spans="48:48" ht="15" customHeight="1" x14ac:dyDescent="0.35">
      <c r="AV964" s="38" t="e">
        <v>#N/A</v>
      </c>
    </row>
    <row r="965" spans="48:48" ht="15" customHeight="1" x14ac:dyDescent="0.35">
      <c r="AV965" s="38" t="e">
        <v>#N/A</v>
      </c>
    </row>
    <row r="966" spans="48:48" ht="15" customHeight="1" x14ac:dyDescent="0.35">
      <c r="AV966" s="38" t="e">
        <v>#N/A</v>
      </c>
    </row>
    <row r="967" spans="48:48" ht="15" customHeight="1" x14ac:dyDescent="0.35">
      <c r="AV967" s="38" t="e">
        <v>#N/A</v>
      </c>
    </row>
    <row r="968" spans="48:48" ht="15" customHeight="1" x14ac:dyDescent="0.35">
      <c r="AV968" s="38" t="e">
        <v>#N/A</v>
      </c>
    </row>
    <row r="969" spans="48:48" ht="15" customHeight="1" x14ac:dyDescent="0.35">
      <c r="AV969" s="38" t="e">
        <v>#N/A</v>
      </c>
    </row>
    <row r="970" spans="48:48" ht="15" customHeight="1" x14ac:dyDescent="0.35">
      <c r="AV970" s="38" t="e">
        <v>#N/A</v>
      </c>
    </row>
    <row r="971" spans="48:48" ht="15" customHeight="1" x14ac:dyDescent="0.35">
      <c r="AV971" s="38" t="e">
        <v>#N/A</v>
      </c>
    </row>
    <row r="972" spans="48:48" ht="15" customHeight="1" x14ac:dyDescent="0.35">
      <c r="AV972" s="38" t="e">
        <v>#N/A</v>
      </c>
    </row>
    <row r="973" spans="48:48" ht="15" customHeight="1" x14ac:dyDescent="0.35">
      <c r="AV973" s="38" t="e">
        <v>#N/A</v>
      </c>
    </row>
    <row r="974" spans="48:48" ht="15" customHeight="1" x14ac:dyDescent="0.35">
      <c r="AV974" s="38" t="e">
        <v>#N/A</v>
      </c>
    </row>
    <row r="975" spans="48:48" ht="15" customHeight="1" x14ac:dyDescent="0.35">
      <c r="AV975" s="38" t="e">
        <v>#N/A</v>
      </c>
    </row>
    <row r="976" spans="48:48" ht="15" customHeight="1" x14ac:dyDescent="0.35">
      <c r="AV976" s="38" t="e">
        <v>#N/A</v>
      </c>
    </row>
    <row r="977" spans="48:48" ht="15" customHeight="1" x14ac:dyDescent="0.35">
      <c r="AV977" s="38" t="e">
        <v>#N/A</v>
      </c>
    </row>
    <row r="978" spans="48:48" ht="15" customHeight="1" x14ac:dyDescent="0.35">
      <c r="AV978" s="38" t="e">
        <v>#N/A</v>
      </c>
    </row>
    <row r="979" spans="48:48" ht="15" customHeight="1" x14ac:dyDescent="0.35">
      <c r="AV979" s="38" t="e">
        <v>#N/A</v>
      </c>
    </row>
    <row r="980" spans="48:48" ht="15" customHeight="1" x14ac:dyDescent="0.35">
      <c r="AV980" s="38" t="e">
        <v>#N/A</v>
      </c>
    </row>
    <row r="981" spans="48:48" ht="15" customHeight="1" x14ac:dyDescent="0.35">
      <c r="AV981" s="38" t="e">
        <v>#N/A</v>
      </c>
    </row>
    <row r="982" spans="48:48" ht="15" customHeight="1" x14ac:dyDescent="0.35">
      <c r="AV982" s="38" t="e">
        <v>#N/A</v>
      </c>
    </row>
    <row r="983" spans="48:48" ht="15" customHeight="1" x14ac:dyDescent="0.35">
      <c r="AV983" s="38" t="e">
        <v>#N/A</v>
      </c>
    </row>
    <row r="984" spans="48:48" ht="15" customHeight="1" x14ac:dyDescent="0.35">
      <c r="AV984" s="38" t="e">
        <v>#N/A</v>
      </c>
    </row>
    <row r="985" spans="48:48" ht="15" customHeight="1" x14ac:dyDescent="0.35">
      <c r="AV985" s="38" t="e">
        <v>#N/A</v>
      </c>
    </row>
    <row r="986" spans="48:48" ht="15" customHeight="1" x14ac:dyDescent="0.35">
      <c r="AV986" s="38" t="e">
        <v>#N/A</v>
      </c>
    </row>
    <row r="987" spans="48:48" ht="15" customHeight="1" x14ac:dyDescent="0.35">
      <c r="AV987" s="38" t="e">
        <v>#N/A</v>
      </c>
    </row>
    <row r="988" spans="48:48" ht="15" customHeight="1" x14ac:dyDescent="0.35">
      <c r="AV988" s="38" t="e">
        <v>#N/A</v>
      </c>
    </row>
    <row r="989" spans="48:48" ht="15" customHeight="1" x14ac:dyDescent="0.35">
      <c r="AV989" s="38" t="e">
        <v>#N/A</v>
      </c>
    </row>
    <row r="990" spans="48:48" ht="15" customHeight="1" x14ac:dyDescent="0.35">
      <c r="AV990" s="38" t="e">
        <v>#N/A</v>
      </c>
    </row>
    <row r="991" spans="48:48" ht="15" customHeight="1" x14ac:dyDescent="0.35">
      <c r="AV991" s="38" t="e">
        <v>#N/A</v>
      </c>
    </row>
    <row r="992" spans="48:48" ht="15" customHeight="1" x14ac:dyDescent="0.35">
      <c r="AV992" s="38" t="e">
        <v>#N/A</v>
      </c>
    </row>
    <row r="993" spans="48:48" ht="15" customHeight="1" x14ac:dyDescent="0.35">
      <c r="AV993" s="38" t="e">
        <v>#N/A</v>
      </c>
    </row>
    <row r="994" spans="48:48" ht="15" customHeight="1" x14ac:dyDescent="0.35">
      <c r="AV994" s="38" t="e">
        <v>#N/A</v>
      </c>
    </row>
    <row r="995" spans="48:48" ht="15" customHeight="1" x14ac:dyDescent="0.35">
      <c r="AV995" s="38" t="e">
        <v>#N/A</v>
      </c>
    </row>
    <row r="996" spans="48:48" ht="15" customHeight="1" x14ac:dyDescent="0.35">
      <c r="AV996" s="38" t="e">
        <v>#N/A</v>
      </c>
    </row>
  </sheetData>
  <autoFilter ref="A1:AI317" xr:uid="{00000000-0009-0000-0000-000002000000}"/>
  <customSheetViews>
    <customSheetView guid="{13318ACA-4079-4744-89BF-3726E999225A}" scale="85" showAutoFilter="1" hiddenColumns="1">
      <pane ySplit="1" topLeftCell="A2" activePane="bottomLeft" state="frozen"/>
      <selection pane="bottomLeft" activeCell="G4" sqref="G4"/>
      <pageMargins left="0" right="0" top="0" bottom="0" header="0" footer="0"/>
      <pageSetup paperSize="9" orientation="portrait" r:id="rId1"/>
      <autoFilter ref="B1:AH1" xr:uid="{D5514033-A9BD-4D87-98C1-00861AADC2CD}"/>
    </customSheetView>
    <customSheetView guid="{EDEA0188-918A-4C73-A2B8-679F5F53E347}" scale="85" showAutoFilter="1" hiddenColumns="1">
      <pane ySplit="1" topLeftCell="A2" activePane="bottomLeft" state="frozen"/>
      <selection pane="bottomLeft" activeCell="G4" sqref="G4"/>
      <pageMargins left="0" right="0" top="0" bottom="0" header="0" footer="0"/>
      <pageSetup paperSize="9" orientation="portrait" r:id="rId2"/>
      <autoFilter ref="B1:AH1" xr:uid="{79873737-7FEA-4E83-A930-A092C948FA5D}"/>
    </customSheetView>
  </customSheetViews>
  <mergeCells count="1">
    <mergeCell ref="AA14:AE14"/>
  </mergeCells>
  <phoneticPr fontId="6" type="noConversion"/>
  <conditionalFormatting sqref="O2:O537">
    <cfRule type="containsText" dxfId="6" priority="1" stopIfTrue="1" operator="containsText" text="No">
      <formula>NOT(ISERROR(SEARCH("No",O2)))</formula>
    </cfRule>
    <cfRule type="containsText" dxfId="5" priority="2" stopIfTrue="1" operator="containsText" text="Yes">
      <formula>NOT(ISERROR(SEARCH("Yes",O2)))</formula>
    </cfRule>
  </conditionalFormatting>
  <conditionalFormatting sqref="P2">
    <cfRule type="containsText" dxfId="4" priority="12" stopIfTrue="1" operator="containsText" text="No">
      <formula>NOT(ISERROR(SEARCH("No",P2)))</formula>
    </cfRule>
    <cfRule type="containsText" dxfId="3" priority="13" stopIfTrue="1" operator="containsText" text="Yes">
      <formula>NOT(ISERROR(SEARCH("Yes",P2)))</formula>
    </cfRule>
  </conditionalFormatting>
  <conditionalFormatting sqref="P20:P317">
    <cfRule type="containsText" dxfId="2" priority="7" stopIfTrue="1" operator="containsText" text="N/A">
      <formula>NOT(ISERROR(SEARCH("N/A",P20)))</formula>
    </cfRule>
    <cfRule type="containsText" dxfId="1" priority="8" stopIfTrue="1" operator="containsText" text="No">
      <formula>NOT(ISERROR(SEARCH("No",P20)))</formula>
    </cfRule>
    <cfRule type="containsText" dxfId="0" priority="9" stopIfTrue="1" operator="containsText" text="Yes">
      <formula>NOT(ISERROR(SEARCH("Yes",P20)))</formula>
    </cfRule>
  </conditionalFormatting>
  <dataValidations count="7">
    <dataValidation type="list" allowBlank="1" showInputMessage="1" showErrorMessage="1" sqref="O1 P6:P9" xr:uid="{00000000-0002-0000-0200-000001000000}">
      <formula1>$P$2:$P$3</formula1>
    </dataValidation>
    <dataValidation type="list" allowBlank="1" showInputMessage="1" showErrorMessage="1" sqref="P5 I1 K5257:K65531 K1 K481:K668 K670 K672:K678 K681 K683:K686 K702:K705 K708:K709 K104:K479 K688:K699 K712:K5254 J1:J1048576 L1:L1048576 W23:W275" xr:uid="{00000000-0002-0000-0200-000003000000}">
      <formula1>#REF!</formula1>
    </dataValidation>
    <dataValidation showDropDown="1" showInputMessage="1" showErrorMessage="1" sqref="N1 O538:O65532" xr:uid="{00000000-0002-0000-0200-000004000000}"/>
    <dataValidation type="list" allowBlank="1" showInputMessage="1" showErrorMessage="1" sqref="S20 S22:S317 R1:R1048576" xr:uid="{00000000-0002-0000-0200-000007000000}">
      <formula1>$S$2:$S$7</formula1>
    </dataValidation>
    <dataValidation type="list" allowBlank="1" showInputMessage="1" showErrorMessage="1" sqref="K669 K480 K710 K706 K700 K687 K682 K679:K680 K671 K9:K103" xr:uid="{B2C7C694-17C0-4B65-87B3-4E346E30E497}">
      <formula1>$P$2:$P$8</formula1>
    </dataValidation>
    <dataValidation type="list" allowBlank="1" showInputMessage="1" showErrorMessage="1" sqref="P20:P317" xr:uid="{00000000-0002-0000-0200-00000B000000}">
      <formula1>$P$2:$P$4</formula1>
    </dataValidation>
    <dataValidation type="list" allowBlank="1" showInputMessage="1" showErrorMessage="1" sqref="T1:T1048576" xr:uid="{00000000-0002-0000-0200-00000A000000}">
      <formula1>$W$2:$W$11</formula1>
    </dataValidation>
  </dataValidation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997D1C18-C725-4792-8375-58F1F317AEF9}">
          <x14:formula1>
            <xm:f>'FOI 2026-27'!$R$2:$R$6</xm:f>
          </x14:formula1>
          <xm:sqref>Q1:Q1048576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I16"/>
  <sheetViews>
    <sheetView workbookViewId="0">
      <selection activeCell="B1" sqref="B1:C1048576"/>
    </sheetView>
  </sheetViews>
  <sheetFormatPr defaultRowHeight="12.5" x14ac:dyDescent="0.25"/>
  <cols>
    <col min="1" max="1" width="17.453125" customWidth="1"/>
    <col min="2" max="2" width="11" customWidth="1"/>
    <col min="3" max="4" width="26.453125" style="142" customWidth="1"/>
    <col min="5" max="6" width="26" style="142" customWidth="1"/>
    <col min="7" max="7" width="26" style="142" hidden="1" customWidth="1"/>
    <col min="8" max="8" width="30.453125" customWidth="1"/>
    <col min="9" max="9" width="40.54296875" customWidth="1"/>
  </cols>
  <sheetData>
    <row r="1" spans="1:9" ht="45" customHeight="1" x14ac:dyDescent="0.35">
      <c r="A1" s="32" t="s">
        <v>17</v>
      </c>
      <c r="B1" s="32" t="s">
        <v>24</v>
      </c>
      <c r="C1" s="33" t="s">
        <v>460</v>
      </c>
      <c r="D1" s="33" t="s">
        <v>461</v>
      </c>
      <c r="E1" s="33" t="s">
        <v>684</v>
      </c>
      <c r="F1" s="33" t="s">
        <v>685</v>
      </c>
      <c r="G1" s="33"/>
      <c r="H1" s="32" t="s">
        <v>462</v>
      </c>
      <c r="I1" s="32" t="s">
        <v>463</v>
      </c>
    </row>
    <row r="2" spans="1:9" ht="25.5" customHeight="1" x14ac:dyDescent="0.25">
      <c r="A2" s="140" t="s">
        <v>464</v>
      </c>
      <c r="B2" s="140" t="s">
        <v>406</v>
      </c>
      <c r="C2" s="141">
        <v>46120</v>
      </c>
      <c r="D2" s="141">
        <v>46148</v>
      </c>
      <c r="E2" s="141">
        <v>46147</v>
      </c>
      <c r="F2" s="141" t="s">
        <v>122</v>
      </c>
      <c r="G2" s="141" t="s">
        <v>465</v>
      </c>
      <c r="H2" s="140" t="s">
        <v>466</v>
      </c>
      <c r="I2" s="140" t="s">
        <v>467</v>
      </c>
    </row>
    <row r="3" spans="1:9" ht="25.5" customHeight="1" x14ac:dyDescent="0.25">
      <c r="A3" s="140" t="s">
        <v>468</v>
      </c>
      <c r="B3" s="140" t="s">
        <v>406</v>
      </c>
      <c r="C3" s="141">
        <v>46131</v>
      </c>
      <c r="D3" s="141">
        <v>46157</v>
      </c>
      <c r="E3" s="141">
        <v>46155</v>
      </c>
      <c r="F3" s="141" t="s">
        <v>122</v>
      </c>
      <c r="G3" s="141" t="s">
        <v>466</v>
      </c>
      <c r="H3" s="140" t="s">
        <v>465</v>
      </c>
      <c r="I3" s="140"/>
    </row>
    <row r="4" spans="1:9" ht="25.5" customHeight="1" x14ac:dyDescent="0.25">
      <c r="A4" s="140" t="s">
        <v>604</v>
      </c>
      <c r="B4" s="140" t="s">
        <v>592</v>
      </c>
      <c r="C4" s="141">
        <v>46188</v>
      </c>
      <c r="D4" s="141">
        <v>46216</v>
      </c>
      <c r="E4" s="141">
        <v>46204</v>
      </c>
      <c r="F4" s="141" t="s">
        <v>122</v>
      </c>
      <c r="G4" s="141" t="s">
        <v>469</v>
      </c>
      <c r="H4" s="140" t="s">
        <v>465</v>
      </c>
      <c r="I4" s="140" t="s">
        <v>683</v>
      </c>
    </row>
    <row r="5" spans="1:9" ht="25.5" customHeight="1" x14ac:dyDescent="0.25">
      <c r="A5" s="140" t="s">
        <v>614</v>
      </c>
      <c r="B5" s="140" t="s">
        <v>592</v>
      </c>
      <c r="C5" s="141">
        <v>46191</v>
      </c>
      <c r="D5" s="141">
        <v>46219</v>
      </c>
      <c r="E5" s="141">
        <v>46203</v>
      </c>
      <c r="F5" s="141" t="s">
        <v>122</v>
      </c>
      <c r="G5" s="141" t="s">
        <v>465</v>
      </c>
      <c r="H5" s="140" t="s">
        <v>466</v>
      </c>
      <c r="I5" s="140" t="s">
        <v>679</v>
      </c>
    </row>
    <row r="6" spans="1:9" ht="25.5" customHeight="1" x14ac:dyDescent="0.25">
      <c r="A6" s="140" t="s">
        <v>641</v>
      </c>
      <c r="B6" s="140" t="s">
        <v>592</v>
      </c>
      <c r="C6" s="141">
        <v>46196</v>
      </c>
      <c r="D6" s="141">
        <v>46224</v>
      </c>
      <c r="E6" s="141">
        <v>46217</v>
      </c>
      <c r="F6" s="141" t="s">
        <v>122</v>
      </c>
      <c r="G6" s="141" t="s">
        <v>466</v>
      </c>
      <c r="H6" s="140" t="s">
        <v>465</v>
      </c>
      <c r="I6" s="140"/>
    </row>
    <row r="7" spans="1:9" ht="25.5" customHeight="1" x14ac:dyDescent="0.25">
      <c r="A7" s="140" t="s">
        <v>658</v>
      </c>
      <c r="B7" s="140" t="s">
        <v>592</v>
      </c>
      <c r="C7" s="141">
        <v>46198</v>
      </c>
      <c r="D7" s="141">
        <v>46226</v>
      </c>
      <c r="E7" s="141">
        <v>46219</v>
      </c>
      <c r="F7" s="141" t="s">
        <v>122</v>
      </c>
      <c r="G7" s="141" t="s">
        <v>469</v>
      </c>
      <c r="H7" s="140" t="s">
        <v>465</v>
      </c>
      <c r="I7" s="140"/>
    </row>
    <row r="8" spans="1:9" ht="25.5" customHeight="1" x14ac:dyDescent="0.25">
      <c r="A8" s="140" t="s">
        <v>659</v>
      </c>
      <c r="B8" s="140" t="s">
        <v>592</v>
      </c>
      <c r="C8" s="141">
        <v>46198</v>
      </c>
      <c r="D8" s="141">
        <v>46226</v>
      </c>
      <c r="E8" s="141">
        <v>46211</v>
      </c>
      <c r="F8" s="141" t="s">
        <v>122</v>
      </c>
      <c r="G8" s="141" t="s">
        <v>465</v>
      </c>
      <c r="H8" s="140" t="s">
        <v>466</v>
      </c>
      <c r="I8" s="140" t="s">
        <v>467</v>
      </c>
    </row>
    <row r="9" spans="1:9" ht="25.5" customHeight="1" x14ac:dyDescent="0.25">
      <c r="A9" s="140" t="s">
        <v>690</v>
      </c>
      <c r="B9" s="140" t="s">
        <v>592</v>
      </c>
      <c r="C9" s="141">
        <v>46202</v>
      </c>
      <c r="D9" s="141">
        <v>46230</v>
      </c>
      <c r="E9" s="141">
        <v>46217</v>
      </c>
      <c r="F9" s="141" t="s">
        <v>122</v>
      </c>
      <c r="G9" s="141" t="s">
        <v>466</v>
      </c>
      <c r="H9" s="140" t="s">
        <v>465</v>
      </c>
      <c r="I9" s="140"/>
    </row>
    <row r="10" spans="1:9" ht="25.5" customHeight="1" x14ac:dyDescent="0.25">
      <c r="A10" s="140"/>
      <c r="B10" s="140"/>
      <c r="C10" s="141"/>
      <c r="D10" s="141"/>
      <c r="E10" s="141"/>
      <c r="F10" s="141"/>
      <c r="G10" s="141" t="s">
        <v>469</v>
      </c>
      <c r="H10" s="140"/>
      <c r="I10" s="140"/>
    </row>
    <row r="11" spans="1:9" ht="25.5" customHeight="1" x14ac:dyDescent="0.25">
      <c r="A11" s="140"/>
      <c r="B11" s="140"/>
      <c r="C11" s="141"/>
      <c r="D11" s="141"/>
      <c r="E11" s="141"/>
      <c r="F11" s="141"/>
      <c r="G11" s="141" t="s">
        <v>465</v>
      </c>
      <c r="H11" s="140"/>
      <c r="I11" s="140"/>
    </row>
    <row r="12" spans="1:9" ht="25.5" customHeight="1" x14ac:dyDescent="0.25">
      <c r="A12" s="140"/>
      <c r="B12" s="140"/>
      <c r="C12" s="141"/>
      <c r="D12" s="141"/>
      <c r="E12" s="141"/>
      <c r="F12" s="141"/>
      <c r="G12" s="141" t="s">
        <v>466</v>
      </c>
      <c r="H12" s="140"/>
      <c r="I12" s="140"/>
    </row>
    <row r="13" spans="1:9" ht="25.5" customHeight="1" x14ac:dyDescent="0.25">
      <c r="A13" s="140"/>
      <c r="B13" s="140"/>
      <c r="C13" s="141"/>
      <c r="D13" s="141"/>
      <c r="E13" s="141"/>
      <c r="F13" s="141"/>
      <c r="G13" s="141" t="s">
        <v>469</v>
      </c>
      <c r="H13" s="140"/>
      <c r="I13" s="140"/>
    </row>
    <row r="14" spans="1:9" ht="25.5" customHeight="1" x14ac:dyDescent="0.25">
      <c r="A14" s="140"/>
      <c r="B14" s="140"/>
      <c r="C14" s="141"/>
      <c r="D14" s="141"/>
      <c r="E14" s="141"/>
      <c r="F14" s="141"/>
      <c r="G14" s="141" t="s">
        <v>465</v>
      </c>
      <c r="H14" s="140"/>
      <c r="I14" s="140"/>
    </row>
    <row r="15" spans="1:9" ht="25.5" customHeight="1" x14ac:dyDescent="0.25">
      <c r="A15" s="140"/>
      <c r="B15" s="140"/>
      <c r="C15" s="141"/>
      <c r="D15" s="141"/>
      <c r="E15" s="141"/>
      <c r="F15" s="141"/>
      <c r="G15" s="141" t="s">
        <v>466</v>
      </c>
      <c r="H15" s="140"/>
      <c r="I15" s="140"/>
    </row>
    <row r="16" spans="1:9" ht="25.5" customHeight="1" x14ac:dyDescent="0.25">
      <c r="A16" s="140"/>
      <c r="B16" s="140"/>
      <c r="C16" s="141"/>
      <c r="D16" s="141"/>
      <c r="E16" s="141"/>
      <c r="F16" s="141"/>
      <c r="G16" s="141" t="s">
        <v>469</v>
      </c>
      <c r="H16" s="140"/>
      <c r="I16" s="140"/>
    </row>
  </sheetData>
  <autoFilter ref="A1:I38" xr:uid="{00000000-0001-0000-0500-000000000000}"/>
  <customSheetViews>
    <customSheetView guid="{13318ACA-4079-4744-89BF-3726E999225A}">
      <selection activeCell="D8" sqref="D8:D9"/>
      <pageMargins left="0" right="0" top="0" bottom="0" header="0" footer="0"/>
      <pageSetup paperSize="9" orientation="portrait" r:id="rId1"/>
      <headerFooter alignWithMargins="0"/>
    </customSheetView>
    <customSheetView guid="{EDEA0188-918A-4C73-A2B8-679F5F53E347}">
      <selection activeCell="D8" sqref="D8:D9"/>
      <pageMargins left="0" right="0" top="0" bottom="0" header="0" footer="0"/>
      <pageSetup paperSize="9" orientation="portrait" r:id="rId2"/>
      <headerFooter alignWithMargins="0"/>
    </customSheetView>
  </customSheetViews>
  <phoneticPr fontId="1" type="noConversion"/>
  <dataValidations count="1">
    <dataValidation type="list" allowBlank="1" showInputMessage="1" showErrorMessage="1" sqref="H1:H1048576" xr:uid="{498FEF3D-248B-4AB7-8ABC-CD115A8580A2}">
      <formula1>$G$2:$G$4</formula1>
    </dataValidation>
  </dataValidation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C8842-44ED-42FE-ABF8-DC21B5266785}">
  <dimension ref="B2:N15"/>
  <sheetViews>
    <sheetView zoomScale="70" zoomScaleNormal="70" zoomScaleSheetLayoutView="50" workbookViewId="0">
      <selection activeCell="L15" sqref="L5:M15"/>
    </sheetView>
  </sheetViews>
  <sheetFormatPr defaultColWidth="8.81640625" defaultRowHeight="15.5" x14ac:dyDescent="0.35"/>
  <cols>
    <col min="1" max="1" width="8.81640625" style="83"/>
    <col min="2" max="2" width="40.81640625" style="83" customWidth="1"/>
    <col min="3" max="7" width="16.453125" style="83" customWidth="1"/>
    <col min="8" max="8" width="8.81640625" style="83"/>
    <col min="9" max="9" width="40.81640625" style="83" customWidth="1"/>
    <col min="10" max="14" width="16.453125" style="83" customWidth="1"/>
    <col min="15" max="16384" width="8.81640625" style="83"/>
  </cols>
  <sheetData>
    <row r="2" spans="2:14" ht="20.5" thickBot="1" x14ac:dyDescent="0.4">
      <c r="B2" s="161" t="s">
        <v>470</v>
      </c>
      <c r="C2" s="161"/>
      <c r="D2" s="161"/>
      <c r="E2" s="161"/>
      <c r="F2" s="161"/>
      <c r="G2" s="161"/>
      <c r="H2" s="72"/>
      <c r="I2" s="161" t="s">
        <v>471</v>
      </c>
      <c r="J2" s="161"/>
      <c r="K2" s="161"/>
      <c r="L2" s="161"/>
      <c r="M2" s="161"/>
      <c r="N2" s="161"/>
    </row>
    <row r="3" spans="2:14" x14ac:dyDescent="0.35">
      <c r="B3" s="50"/>
      <c r="C3" s="50"/>
      <c r="D3" s="50"/>
      <c r="E3" s="50"/>
      <c r="F3" s="50"/>
      <c r="G3" s="50"/>
      <c r="H3" s="50"/>
      <c r="I3" s="50"/>
      <c r="J3" s="50"/>
      <c r="K3" s="50"/>
      <c r="L3" s="50"/>
      <c r="M3" s="50"/>
      <c r="N3" s="50"/>
    </row>
    <row r="4" spans="2:14" ht="16" thickBot="1" x14ac:dyDescent="0.4">
      <c r="B4" s="162" t="s">
        <v>472</v>
      </c>
      <c r="C4" s="162"/>
      <c r="D4" s="162"/>
      <c r="E4" s="162"/>
      <c r="F4" s="162"/>
      <c r="G4" s="84"/>
      <c r="H4" s="72"/>
      <c r="I4" s="162" t="s">
        <v>472</v>
      </c>
      <c r="J4" s="162"/>
      <c r="K4" s="162"/>
      <c r="L4" s="162"/>
      <c r="M4" s="162"/>
      <c r="N4" s="50"/>
    </row>
    <row r="5" spans="2:14" s="82" customFormat="1" ht="55.5" customHeight="1" thickBot="1" x14ac:dyDescent="0.4">
      <c r="B5" s="85" t="s">
        <v>473</v>
      </c>
      <c r="C5" s="86" t="s">
        <v>3</v>
      </c>
      <c r="D5" s="87" t="s">
        <v>474</v>
      </c>
      <c r="E5" s="87" t="s">
        <v>0</v>
      </c>
      <c r="F5" s="88" t="s">
        <v>2</v>
      </c>
      <c r="G5" s="85" t="s">
        <v>475</v>
      </c>
      <c r="H5" s="81"/>
      <c r="I5" s="85" t="s">
        <v>476</v>
      </c>
      <c r="J5" s="89" t="s">
        <v>3</v>
      </c>
      <c r="K5" s="87" t="s">
        <v>474</v>
      </c>
      <c r="L5" s="90" t="s">
        <v>475</v>
      </c>
    </row>
    <row r="6" spans="2:14" ht="30" customHeight="1" x14ac:dyDescent="0.35">
      <c r="B6" s="91" t="s">
        <v>477</v>
      </c>
      <c r="C6" s="92">
        <f>COUNTIFS('FOI 2026-27'!$I$2:$I$2000, "Resources", 'FOI 2026-27'!$BB$2:$BB$2000, "Quarter 1", 'FOI 2026-27'!$M$2:$M$2000, "&lt;=5", 'FOI 2026-27'!$Q$2:$Q$2000, "Complete", 'FOI 2026-27'!$Q$2:$Q$2000, "Complete")</f>
        <v>52</v>
      </c>
      <c r="D6" s="93">
        <f>COUNTIFS('FOI 2026-27'!$I$2:$I$2000, "Growth, Enterprise &amp; Environment", 'FOI 2026-27'!$BB$2:$BB$2000, "Quarter 1", 'FOI 2026-27'!$M$2:$M$2000, "&lt;=5", 'FOI 2026-27'!$Q$2:$Q$2000, "Complete")</f>
        <v>28</v>
      </c>
      <c r="E6" s="93">
        <f>COUNTIFS('FOI 2026-27'!$I$2:$I$2000, "Adults &amp; Communities", 'FOI 2026-27'!$BB$2:$BB$2000, "Quarter 1", 'FOI 2026-27'!$M$2:$M$2000, "&lt;=5", 'FOI 2026-27'!$Q$2:$Q$2000, "Complete")</f>
        <v>10</v>
      </c>
      <c r="F6" s="109">
        <f>COUNTIFS('FOI 2026-27'!$I$2:$I$2000, "Children &amp; Families", 'FOI 2026-27'!$BB$2:$BB$2000, "Quarter 1", 'FOI 2026-27'!$M$2:$M$2000, "&lt;=5", 'FOI 2026-27'!$Q$2:$Q$2000, "Complete")</f>
        <v>16</v>
      </c>
      <c r="G6" s="105">
        <f t="shared" ref="G6:G13" si="0">SUM(C6:F6)</f>
        <v>106</v>
      </c>
      <c r="H6" s="72"/>
      <c r="I6" s="91" t="s">
        <v>478</v>
      </c>
      <c r="J6" s="92">
        <f>COUNTIFS('EIR 2026-27'!$J$2:$J$996, "Resources",'EIR 2026-27'!$AV$2:$AV$996, "Quarter 1", 'EIR 2026-27'!$N$2:$N$996, "&lt;=5", 'EIR 2026-27'!$Q$2:$Q$996, "Complete", 'EIR 2026-27'!$Q$2:$Q$996, "Complete")</f>
        <v>9</v>
      </c>
      <c r="K6" s="93">
        <f>COUNTIFS('EIR 2026-27'!$J$2:$J$996, "Growth, Enterprise &amp; Environment",'EIR 2026-27'!$AV$2:$AV$996, "Quarter 1", 'EIR 2026-27'!$N$2:$N$996, "&lt;=5", 'EIR 2026-27'!$Q$2:$Q$996, "Complete")</f>
        <v>22</v>
      </c>
      <c r="L6" s="94">
        <f t="shared" ref="L6:L13" si="1">SUM(J6:K6)</f>
        <v>31</v>
      </c>
    </row>
    <row r="7" spans="2:14" ht="30" customHeight="1" x14ac:dyDescent="0.35">
      <c r="B7" s="95" t="s">
        <v>479</v>
      </c>
      <c r="C7" s="96">
        <f>COUNTIFS('FOI 2026-27'!$I$2:$I$2000, "Resources", 'FOI 2026-27'!$BB$2:$BB$2000, "Quarter 1", 'FOI 2026-27'!$M$2:$M$2000, "&gt;5", 'FOI 2026-27'!$M$2:$M$2000, "&lt;=10", 'FOI 2026-27'!$Q$2:$Q$2000, "Complete")</f>
        <v>18</v>
      </c>
      <c r="D7" s="75">
        <f>COUNTIFS('FOI 2026-27'!$I$2:$I$2000, "Growth, Enterprise &amp; Environment", 'FOI 2026-27'!$BB$2:$BB$2000, "Quarter 1", 'FOI 2026-27'!$M$2:$M$2000, "&gt;5", 'FOI 2026-27'!$M$2:$M$2000, "&lt;=10", 'FOI 2026-27'!$Q$2:$Q$2000, "Complete")</f>
        <v>11</v>
      </c>
      <c r="E7" s="75">
        <f>COUNTIFS('FOI 2026-27'!$I$2:$I$2000, "Adults &amp; Communities", 'FOI 2026-27'!$BB$2:$BB$2000, "Quarter 1", 'FOI 2026-27'!$M$2:$M$2000, "&gt;5", 'FOI 2026-27'!$M$2:$M$2000, "&lt;=10", 'FOI 2026-27'!$Q$2:$Q$2000, "Complete")</f>
        <v>5</v>
      </c>
      <c r="F7" s="110">
        <f>COUNTIFS('FOI 2026-27'!$I$2:$I$2000, "Children &amp; Families", 'FOI 2026-27'!$BB$2:$BB$2000, "Quarter 1", 'FOI 2026-27'!$M$2:$M$2000, "&gt;5", 'FOI 2026-27'!$M$2:$M$2000, "&lt;=10", 'FOI 2026-27'!$Q$2:$Q$2000, "Complete")</f>
        <v>19</v>
      </c>
      <c r="G7" s="106">
        <f t="shared" si="0"/>
        <v>53</v>
      </c>
      <c r="H7" s="72"/>
      <c r="I7" s="95" t="s">
        <v>480</v>
      </c>
      <c r="J7" s="96">
        <f>COUNTIFS('EIR 2026-27'!$J$2:$J$996, "Resources",'EIR 2026-27'!$AV$2:$AV$996, "Quarter 1", 'EIR 2026-27'!$N$2:$N$996, "&gt;5", 'EIR 2026-27'!$N$2:$N$996, "&lt;=10", 'EIR 2026-27'!$Q$2:$Q$996, "Complete")</f>
        <v>0</v>
      </c>
      <c r="K7" s="75">
        <f>COUNTIFS('EIR 2026-27'!$J$2:$J$996, "Growth, Enterprise &amp; Environment",'EIR 2026-27'!$AV$2:$AV$996, "Quarter 1", 'EIR 2026-27'!$N$2:$N$996, "&gt;5", 'EIR 2026-27'!$N$2:$N$996, "&lt;=10", 'EIR 2026-27'!$Q$2:$Q$996, "Complete")</f>
        <v>21</v>
      </c>
      <c r="L7" s="76">
        <f t="shared" si="1"/>
        <v>21</v>
      </c>
    </row>
    <row r="8" spans="2:14" ht="30" customHeight="1" x14ac:dyDescent="0.35">
      <c r="B8" s="95" t="s">
        <v>481</v>
      </c>
      <c r="C8" s="96">
        <f>COUNTIFS('FOI 2026-27'!$I$2:$I$2000, "Resources", 'FOI 2026-27'!$BB$2:$BB$2000, "Quarter 1", 'FOI 2026-27'!$M$2:$M$2000, "&gt;10", 'FOI 2026-27'!$M$2:$M$2000, "&lt;=20", 'FOI 2026-27'!$Q$2:$Q$2000, "Complete")</f>
        <v>35</v>
      </c>
      <c r="D8" s="75">
        <f>COUNTIFS('FOI 2026-27'!$I$2:$I$2000, "Growth, Enterprise &amp; Environment", 'FOI 2026-27'!$BB$2:$BB$2000, "Quarter 1", 'FOI 2026-27'!$M$2:$M$2000, "&gt;10", 'FOI 2026-27'!$M$2:$M$2000, "&lt;=20", 'FOI 2026-27'!$Q$2:$Q$2000, "Complete")</f>
        <v>15</v>
      </c>
      <c r="E8" s="75">
        <f>COUNTIFS('FOI 2026-27'!$I$2:$I$2000, "Adults &amp; Communities", 'FOI 2026-27'!$BB$2:$BB$2000, "Quarter 1", 'FOI 2026-27'!$M$2:$M$2000, "&gt;10", 'FOI 2026-27'!$M$2:$M$2000, "&lt;=20", 'FOI 2026-27'!$Q$2:$Q$2000, "Complete")</f>
        <v>9</v>
      </c>
      <c r="F8" s="110">
        <f>COUNTIFS('FOI 2026-27'!$I$2:$I$2000, "Children &amp; Families", 'FOI 2026-27'!$BB$2:$BB$2000, "Quarter 1", 'FOI 2026-27'!$M$2:$M$2000, "&gt;10", 'FOI 2026-27'!$M$2:$M$2000, "&lt;=20", 'FOI 2026-27'!$Q$2:$Q$2000, "Complete")</f>
        <v>12</v>
      </c>
      <c r="G8" s="106">
        <f t="shared" si="0"/>
        <v>71</v>
      </c>
      <c r="H8" s="50"/>
      <c r="I8" s="95" t="s">
        <v>482</v>
      </c>
      <c r="J8" s="96">
        <f>COUNTIFS('EIR 2026-27'!$J$2:$J$996, "Resources",'EIR 2026-27'!$AV$2:$AV$996, "Quarter 1", 'EIR 2026-27'!$N$2:$N$996, "&gt;10", 'EIR 2026-27'!$N$2:$N$996, "&lt;=20", 'EIR 2026-27'!$Q$2:$Q$996, "Complete")</f>
        <v>4</v>
      </c>
      <c r="K8" s="75">
        <f>COUNTIFS('EIR 2026-27'!$J$2:$J$996, "Growth, Enterprise &amp; Environment",'EIR 2026-27'!$AV$2:$AV$996, "Quarter 1", 'EIR 2026-27'!$N$2:$N$996, "&gt;10", 'EIR 2026-27'!$N$2:$N$996, "&lt;=20", 'EIR 2026-27'!$Q$2:$Q$996, "Complete")</f>
        <v>27</v>
      </c>
      <c r="L8" s="76">
        <f t="shared" si="1"/>
        <v>31</v>
      </c>
    </row>
    <row r="9" spans="2:14" ht="30" customHeight="1" x14ac:dyDescent="0.35">
      <c r="B9" s="95" t="s">
        <v>483</v>
      </c>
      <c r="C9" s="96">
        <f>COUNTIFS('FOI 2026-27'!$I$2:$I$2000, "Resources", 'FOI 2026-27'!$BB$2:$BB$2000, "Quarter 1", 'FOI 2026-27'!$M$2:$M$2000, "&gt;20", 'FOI 2026-27'!$Q$2:$Q$2000, "Complete")</f>
        <v>19</v>
      </c>
      <c r="D9" s="75">
        <f>COUNTIFS('FOI 2026-27'!$I$2:$I$2000, "Growth, Enterprise &amp; Environment", 'FOI 2026-27'!$BB$2:$BB$2000, "Quarter 1", 'FOI 2026-27'!$M$2:$M$2000, "&gt;20", 'FOI 2026-27'!$Q$2:$Q$2000, "Complete")</f>
        <v>1</v>
      </c>
      <c r="E9" s="75">
        <f>COUNTIFS('FOI 2026-27'!$I$2:$I$2000, "Adults &amp; Communities", 'FOI 2026-27'!$BB$2:$BB$2000, "Quarter 1", 'FOI 2026-27'!$M$2:$M$2000, "&gt;20", 'FOI 2026-27'!$Q$2:$Q$2000, "Complete")</f>
        <v>5</v>
      </c>
      <c r="F9" s="110">
        <f>COUNTIFS('FOI 2026-27'!$I$2:$I$2000, "Children &amp; Families", 'FOI 2026-27'!$BB$2:$BB$2000, "Quarter 1", 'FOI 2026-27'!$M$2:$M$2000, "&gt;20", 'FOI 2026-27'!$Q$2:$Q$2000, "Complete")</f>
        <v>5</v>
      </c>
      <c r="G9" s="106">
        <f t="shared" si="0"/>
        <v>30</v>
      </c>
      <c r="H9" s="50"/>
      <c r="I9" s="95" t="s">
        <v>484</v>
      </c>
      <c r="J9" s="96">
        <f>COUNTIFS('EIR 2026-27'!$J$2:$J$996, "Resources",'EIR 2026-27'!$AV$2:$AV$996, "Quarter 1", 'EIR 2026-27'!$N$2:$N$996, "&gt;20", 'EIR 2026-27'!$Q$2:$Q$996, "Complete")</f>
        <v>0</v>
      </c>
      <c r="K9" s="75">
        <f>COUNTIFS('EIR 2026-27'!$J$2:$J$996, "Growth, Enterprise &amp; Environment",'EIR 2026-27'!$AV$2:$AV$996, "Quarter 1", 'EIR 2026-27'!$N$2:$N$996, "&gt;20", 'EIR 2026-27'!$Q$2:$Q$996, "Complete")</f>
        <v>7</v>
      </c>
      <c r="L9" s="76">
        <f t="shared" si="1"/>
        <v>7</v>
      </c>
    </row>
    <row r="10" spans="2:14" ht="30" customHeight="1" x14ac:dyDescent="0.35">
      <c r="B10" s="95" t="s">
        <v>485</v>
      </c>
      <c r="C10" s="96">
        <f>SUM(C6:C9)</f>
        <v>124</v>
      </c>
      <c r="D10" s="75">
        <f>SUM(D6:D9)</f>
        <v>55</v>
      </c>
      <c r="E10" s="75">
        <f>SUM(E6:E9)</f>
        <v>29</v>
      </c>
      <c r="F10" s="110">
        <f>SUM(F6:F9)</f>
        <v>52</v>
      </c>
      <c r="G10" s="106">
        <f t="shared" si="0"/>
        <v>260</v>
      </c>
      <c r="H10" s="50"/>
      <c r="I10" s="95" t="s">
        <v>486</v>
      </c>
      <c r="J10" s="96">
        <f>SUM(J6:J9)</f>
        <v>13</v>
      </c>
      <c r="K10" s="75">
        <f>SUM(K6:K9)</f>
        <v>77</v>
      </c>
      <c r="L10" s="76">
        <f t="shared" si="1"/>
        <v>90</v>
      </c>
    </row>
    <row r="11" spans="2:14" ht="30" customHeight="1" x14ac:dyDescent="0.35">
      <c r="B11" s="95" t="s">
        <v>487</v>
      </c>
      <c r="C11" s="96">
        <f>COUNTIFS('FOI 2026-27'!$Q$2:$Q$2000, "Elapsed", 'FOI 2026-27'!$BB$2:$BB$2000, "Quarter 1", 'FOI 2026-27'!$I$2:$I$2000, "Resources")</f>
        <v>2</v>
      </c>
      <c r="D11" s="75">
        <f>COUNTIFS('FOI 2026-27'!$Q$2:$Q$2000, "Elapsed", 'FOI 2026-27'!$BB$2:$BB$2000, "Quarter 1", 'FOI 2026-27'!$I$2:$I$2000, "Growth, Enterprise &amp; Environment")</f>
        <v>0</v>
      </c>
      <c r="E11" s="75">
        <f>COUNTIFS('FOI 2026-27'!$Q$2:$Q$2000, "Elapsed", 'FOI 2026-27'!$BB$2:$BB$2000, "Quarter 1", 'FOI 2026-27'!$I$2:$I$2000, "Adults &amp; Communities")</f>
        <v>0</v>
      </c>
      <c r="F11" s="110">
        <f>COUNTIFS('FOI 2026-27'!$Q$2:$Q$2000, "Elapsed", 'FOI 2026-27'!$BB$2:$BB$2000, "Quarter 1", 'FOI 2026-27'!$I$2:$I$2000, "Children &amp; Families")</f>
        <v>1</v>
      </c>
      <c r="G11" s="106">
        <f t="shared" si="0"/>
        <v>3</v>
      </c>
      <c r="H11" s="50"/>
      <c r="I11" s="95" t="s">
        <v>488</v>
      </c>
      <c r="J11" s="96">
        <f>COUNTIFS('EIR 2026-27'!$Q$2:$Q$1996, "Elapsed", 'EIR 2026-27'!$AV$2:$AV$1996, "Quarter 1", 'EIR 2026-27'!$J$2:$J$1996, "Resources")</f>
        <v>0</v>
      </c>
      <c r="K11" s="75">
        <f>COUNTIFS('EIR 2026-27'!$Q$2:$Q$1996, "Elapsed", 'EIR 2026-27'!$AV$2:$AV$1996, "Quarter 1", 'EIR 2026-27'!$J$2:$J$1996, "Growth, Enterprise &amp; Environment")</f>
        <v>2</v>
      </c>
      <c r="L11" s="76">
        <f t="shared" si="1"/>
        <v>2</v>
      </c>
    </row>
    <row r="12" spans="2:14" ht="30" customHeight="1" x14ac:dyDescent="0.35">
      <c r="B12" s="95" t="s">
        <v>489</v>
      </c>
      <c r="C12" s="96">
        <f>COUNTIFS('FOI 2026-27'!$Q$2:$Q$2000, "In Progress", 'FOI 2026-27'!$BB$2:$BB$2000, "Quarter 1", 'FOI 2026-27'!$I$2:$I$2000, "Resources")</f>
        <v>0</v>
      </c>
      <c r="D12" s="75">
        <f>COUNTIFS('FOI 2026-27'!$Q$2:$Q$2000, "In Progress", 'FOI 2026-27'!$BB$2:$BB$2000, "Quarter 1", 'FOI 2026-27'!$I$2:$I$2000, "Growth, Enterprise &amp; Environment")</f>
        <v>1</v>
      </c>
      <c r="E12" s="75">
        <f>COUNTIFS('FOI 2026-27'!$Q$2:$Q$2000, "In Progress", 'FOI 2026-27'!$BB$2:$BB$2000, "Quarter 1", 'FOI 2026-27'!$I$2:$I$2000, "Adults &amp; Communities")</f>
        <v>0</v>
      </c>
      <c r="F12" s="110">
        <f>COUNTIFS('FOI 2026-27'!$Q$2:$Q$2000, "In Progress", 'FOI 2026-27'!$BB$2:$BB$2000, "Quarter 1", 'FOI 2026-27'!$I$2:$I$2000, "Children &amp; Families")</f>
        <v>0</v>
      </c>
      <c r="G12" s="106">
        <f t="shared" si="0"/>
        <v>1</v>
      </c>
      <c r="H12" s="50"/>
      <c r="I12" s="95" t="s">
        <v>490</v>
      </c>
      <c r="J12" s="96">
        <f>COUNTIFS('EIR 2026-27'!$Q$2:$Q$1996, "In Progress", 'EIR 2026-27'!$AV$2:$AV$1996, "Quarter 1", 'EIR 2026-27'!$J$2:$J$1996, "Resources")</f>
        <v>0</v>
      </c>
      <c r="K12" s="75">
        <f>COUNTIFS('EIR 2026-27'!$Q$2:$Q$1996, "In Progress", 'EIR 2026-27'!$AV$2:$AV$1996, "Quarter 1", 'EIR 2026-27'!$J$2:$J$1996, "Growth, Enterprise &amp; Environment")</f>
        <v>2</v>
      </c>
      <c r="L12" s="76">
        <f t="shared" si="1"/>
        <v>2</v>
      </c>
    </row>
    <row r="13" spans="2:14" ht="30" customHeight="1" x14ac:dyDescent="0.35">
      <c r="B13" s="95" t="s">
        <v>459</v>
      </c>
      <c r="C13" s="96">
        <f>SUM(C10:C12)</f>
        <v>126</v>
      </c>
      <c r="D13" s="75">
        <f>SUM(D10:D12)</f>
        <v>56</v>
      </c>
      <c r="E13" s="75">
        <f>SUM(E10:E12)</f>
        <v>29</v>
      </c>
      <c r="F13" s="110">
        <f>SUM(F10:F12)</f>
        <v>53</v>
      </c>
      <c r="G13" s="107">
        <f t="shared" si="0"/>
        <v>264</v>
      </c>
      <c r="H13" s="50"/>
      <c r="I13" s="95" t="s">
        <v>491</v>
      </c>
      <c r="J13" s="96">
        <f>SUM(J10:J12)</f>
        <v>13</v>
      </c>
      <c r="K13" s="75">
        <f>SUM(K10:K12)</f>
        <v>81</v>
      </c>
      <c r="L13" s="76">
        <f t="shared" si="1"/>
        <v>94</v>
      </c>
    </row>
    <row r="14" spans="2:14" ht="30" customHeight="1" x14ac:dyDescent="0.35">
      <c r="B14" s="95" t="s">
        <v>492</v>
      </c>
      <c r="C14" s="97">
        <f>AVERAGEIFS('FOI 2026-27'!$M$2:$M$2000, 'FOI 2026-27'!$I$2:$I$2000, "Resources", 'FOI 2026-27'!$BB$2:$BB$2000, "Quarter 1")</f>
        <v>10.580645161290322</v>
      </c>
      <c r="D14" s="98">
        <f>AVERAGEIFS('FOI 2026-27'!$M$2:$M$2000, 'FOI 2026-27'!$I$2:$I$2000, "Growth, Enterprise &amp; Environment", 'FOI 2026-27'!$BB$2:$BB$2000, "Quarter 1")</f>
        <v>6.4363636363636365</v>
      </c>
      <c r="E14" s="98">
        <f>AVERAGEIFS('FOI 2026-27'!$M$2:$M$2000, 'FOI 2026-27'!$I$2:$I$2000, "Adults &amp; Communities", 'FOI 2026-27'!$BB$2:$BB$2000, "Quarter 1")</f>
        <v>11.310344827586206</v>
      </c>
      <c r="F14" s="111">
        <f>AVERAGEIFS('FOI 2026-27'!$M$2:$M$2000, 'FOI 2026-27'!$I$2:$I$2000, "Children &amp; Families", 'FOI 2026-27'!$BB$2:$BB$2000, "Quarter 1")</f>
        <v>9.6538461538461533</v>
      </c>
      <c r="G14" s="108">
        <f>AVERAGEIFS('FOI 2026-27'!$M$2:$M$2000, 'FOI 2026-27'!$BB$2:$BB$2000, "Quarter 1")</f>
        <v>9.6</v>
      </c>
      <c r="H14" s="50"/>
      <c r="I14" s="95" t="s">
        <v>493</v>
      </c>
      <c r="J14" s="97">
        <f>AVERAGEIFS('EIR 2026-27'!$N$2:$N$996, 'EIR 2026-27'!$J$2:$J$996, "Resources", 'EIR 2026-27'!$AV$2:$AV$996, "Quarter 1")</f>
        <v>6.2307692307692308</v>
      </c>
      <c r="K14" s="98">
        <f>AVERAGEIFS('EIR 2026-27'!$N$2:$N$996, 'EIR 2026-27'!$J$2:$J$996, "Growth, Enterprise &amp; Environment", 'EIR 2026-27'!$AV$2:$AV$996, "Quarter 1")</f>
        <v>10.320512820512821</v>
      </c>
      <c r="L14" s="99">
        <f>AVERAGEIFS('EIR 2026-27'!$N$2:$N$996, 'EIR 2026-27'!$AV$2:$AV$996, "Quarter 1")</f>
        <v>9.7362637362637354</v>
      </c>
    </row>
    <row r="15" spans="2:14" ht="30" customHeight="1" thickBot="1" x14ac:dyDescent="0.4">
      <c r="B15" s="100" t="s">
        <v>494</v>
      </c>
      <c r="C15" s="101">
        <f>SUM(C6+C7+C8)/C10</f>
        <v>0.84677419354838712</v>
      </c>
      <c r="D15" s="102">
        <f>SUM(D6+D7+D8)/D10</f>
        <v>0.98181818181818181</v>
      </c>
      <c r="E15" s="102">
        <f>SUM(E6+E7+E8)/E10</f>
        <v>0.82758620689655171</v>
      </c>
      <c r="F15" s="103">
        <f>SUM(F6+F7+F8)/F10</f>
        <v>0.90384615384615385</v>
      </c>
      <c r="G15" s="104">
        <f>SUM(G6+G7+G8)/G10</f>
        <v>0.88461538461538458</v>
      </c>
      <c r="H15" s="50"/>
      <c r="I15" s="100" t="s">
        <v>495</v>
      </c>
      <c r="J15" s="101">
        <f>SUM(J6+J7+J8)/J10</f>
        <v>1</v>
      </c>
      <c r="K15" s="102">
        <f>SUM(K6+K7+K8)/K10</f>
        <v>0.90909090909090906</v>
      </c>
      <c r="L15" s="104">
        <f>SUM(L6+L7+L8)/L10</f>
        <v>0.92222222222222228</v>
      </c>
    </row>
  </sheetData>
  <protectedRanges>
    <protectedRange sqref="C6:G15 J6:L15" name="Range1"/>
  </protectedRanges>
  <mergeCells count="4">
    <mergeCell ref="B2:G2"/>
    <mergeCell ref="I2:N2"/>
    <mergeCell ref="B4:F4"/>
    <mergeCell ref="I4:M4"/>
  </mergeCells>
  <dataValidations count="1">
    <dataValidation type="whole" operator="greaterThanOrEqual" allowBlank="1" showInputMessage="1" showErrorMessage="1" sqref="J14 G6:G13 C6:F12 E14:F14 J6:K12 L6:L13 C14" xr:uid="{F9FB0E62-0FB3-4FA1-92AE-B4167ED497A3}">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FED8-EFF1-472E-958B-F5FEF34A5871}">
  <dimension ref="B1:F21"/>
  <sheetViews>
    <sheetView workbookViewId="0">
      <selection activeCell="C5" sqref="C5:F5"/>
    </sheetView>
  </sheetViews>
  <sheetFormatPr defaultColWidth="8.81640625" defaultRowHeight="15.5" x14ac:dyDescent="0.35"/>
  <cols>
    <col min="1" max="1" width="8.81640625" style="50"/>
    <col min="2" max="2" width="60" style="50" customWidth="1"/>
    <col min="3" max="6" width="17.453125" style="50" customWidth="1"/>
    <col min="7" max="16384" width="8.81640625" style="50"/>
  </cols>
  <sheetData>
    <row r="1" spans="2:6" x14ac:dyDescent="0.35">
      <c r="B1" s="163" t="s">
        <v>496</v>
      </c>
      <c r="C1" s="163"/>
      <c r="D1" s="163"/>
      <c r="E1" s="163"/>
      <c r="F1" s="163"/>
    </row>
    <row r="2" spans="2:6" x14ac:dyDescent="0.35">
      <c r="B2" s="163"/>
      <c r="C2" s="163"/>
      <c r="D2" s="163"/>
      <c r="E2" s="163"/>
      <c r="F2" s="163"/>
    </row>
    <row r="3" spans="2:6" x14ac:dyDescent="0.35">
      <c r="B3" s="69"/>
      <c r="C3" s="69"/>
      <c r="D3" s="69"/>
      <c r="E3" s="69"/>
      <c r="F3" s="69"/>
    </row>
    <row r="4" spans="2:6" x14ac:dyDescent="0.35">
      <c r="B4" s="68" t="s">
        <v>497</v>
      </c>
      <c r="C4" s="147" t="s">
        <v>498</v>
      </c>
      <c r="D4" s="148"/>
      <c r="E4" s="148"/>
      <c r="F4" s="149"/>
    </row>
    <row r="5" spans="2:6" x14ac:dyDescent="0.35">
      <c r="B5" s="68" t="s">
        <v>499</v>
      </c>
      <c r="C5" s="150">
        <v>46237</v>
      </c>
      <c r="D5" s="151"/>
      <c r="E5" s="151"/>
      <c r="F5" s="151"/>
    </row>
    <row r="6" spans="2:6" ht="16" thickBot="1" x14ac:dyDescent="0.4">
      <c r="B6" s="70"/>
      <c r="C6" s="70"/>
      <c r="D6" s="70"/>
      <c r="E6" s="70"/>
      <c r="F6" s="70"/>
    </row>
    <row r="7" spans="2:6" x14ac:dyDescent="0.35">
      <c r="B7" s="115" t="s">
        <v>500</v>
      </c>
      <c r="C7" s="114" t="s">
        <v>472</v>
      </c>
    </row>
    <row r="8" spans="2:6" x14ac:dyDescent="0.35">
      <c r="B8" s="51" t="s">
        <v>501</v>
      </c>
      <c r="C8" s="52">
        <f>COUNTIF('FOI 2026-27'!H2:H2000, "Apr")+COUNTIF('FOI 2026-27'!H2:H2000, "May")+COUNTIF('FOI 2026-27'!H2:H2000, "Jun")</f>
        <v>265</v>
      </c>
    </row>
    <row r="9" spans="2:6" x14ac:dyDescent="0.35">
      <c r="B9" s="51" t="s">
        <v>502</v>
      </c>
      <c r="C9" s="52">
        <f>COUNTIFS('FOI 2026-27'!Q2:Q2000, "In Progress", 'FOI 2026-27'!H2:H2000, "Apr")+COUNTIFS('FOI 2026-27'!Q2:Q2000, "In Progress", 'FOI 2026-27'!H2:H2000, "May")+COUNTIFS('FOI 2026-27'!Q2:Q2000, "In Progress", 'FOI 2026-27'!H2:H2000, "Jun")+COUNTIFS('FOI 2026-27'!Q2:Q2000, "Clarification Sought", 'FOI 2026-27'!H2:H2000, "Apr")+COUNTIFS('FOI 2026-27'!Q2:Q2000, "Clarification Sought", 'FOI 2026-27'!H2:H2000, "May")+COUNTIFS('FOI 2026-27'!Q2:Q2000, "Clarification Sought", 'FOI 2026-27'!H2:H2000, "Jun")</f>
        <v>1</v>
      </c>
    </row>
    <row r="10" spans="2:6" ht="30" x14ac:dyDescent="0.35">
      <c r="B10" s="51" t="s">
        <v>503</v>
      </c>
      <c r="C10" s="53">
        <v>0</v>
      </c>
    </row>
    <row r="11" spans="2:6" ht="30" x14ac:dyDescent="0.35">
      <c r="B11" s="54" t="s">
        <v>504</v>
      </c>
      <c r="C11" s="53">
        <v>0</v>
      </c>
    </row>
    <row r="12" spans="2:6" x14ac:dyDescent="0.35">
      <c r="B12" s="51" t="s">
        <v>505</v>
      </c>
      <c r="C12" s="52">
        <f>COUNTIFS('FOI 2026-27'!Q2:Q2000, "Complete", 'FOI 2026-27'!H2:H2000, "Apr")+COUNTIFS('FOI 2026-27'!Q2:Q2000, "Complete", 'FOI 2026-27'!H2:H2000, "May")+COUNTIFS('FOI 2026-27'!Q2:Q2000, "Complete", 'FOI 2026-27'!H2:H2000, "Jun")</f>
        <v>260</v>
      </c>
    </row>
    <row r="13" spans="2:6" x14ac:dyDescent="0.35">
      <c r="B13" s="51" t="s">
        <v>506</v>
      </c>
      <c r="C13" s="52">
        <f>COUNTIFS('FOI 2026-27'!N2:N2000, "Yes", 'FOI 2026-27'!H2:H2000, "Apr")+COUNTIFS('FOI 2026-27'!N2:N2000, "Yes", 'FOI 2026-27'!H2:H2000, "May")+COUNTIFS('FOI 2026-27'!N2:N2000, "Yes", 'FOI 2026-27'!H2:H2000, "Jun")</f>
        <v>230</v>
      </c>
    </row>
    <row r="14" spans="2:6" x14ac:dyDescent="0.35">
      <c r="B14" s="51" t="s">
        <v>507</v>
      </c>
      <c r="C14" s="55">
        <v>0</v>
      </c>
    </row>
    <row r="15" spans="2:6" x14ac:dyDescent="0.35">
      <c r="B15" s="51" t="s">
        <v>508</v>
      </c>
      <c r="C15" s="52">
        <f>COUNTIFS('FOI 2026-27'!N2:N2000, "No", 'FOI 2026-27'!H2:H2000, "Apr")+COUNTIFS('FOI 2026-27'!N2:N2000, "No", 'FOI 2026-27'!H2:H2000, "May")+COUNTIFS('FOI 2026-27'!N2:N2000, "No", 'FOI 2026-27'!H2:H2000, "Jun")</f>
        <v>30</v>
      </c>
    </row>
    <row r="16" spans="2:6" ht="30" x14ac:dyDescent="0.35">
      <c r="B16" s="51" t="s">
        <v>509</v>
      </c>
      <c r="C16" s="52">
        <f>COUNTIFS('FOI 2026-27'!S2:S2000, "Full disclosure", 'FOI 2026-27'!H2:H2000, "Apr")+COUNTIFS('FOI 2026-27'!S2:S2000, "Full disclosure", 'FOI 2026-27'!H2:H2000, "May")+COUNTIFS('FOI 2026-27'!S2:S2000, "Full disclosure", 'FOI 2026-27'!H2:H2000, "Jun")</f>
        <v>191</v>
      </c>
    </row>
    <row r="17" spans="2:3" ht="30" x14ac:dyDescent="0.35">
      <c r="B17" s="51" t="s">
        <v>510</v>
      </c>
      <c r="C17" s="52">
        <f>COUNTIFS('FOI 2026-27'!S2:S2000, "Refused", 'FOI 2026-27'!H2:H2000, "Apr")+COUNTIFS('FOI 2026-27'!S2:S2000, "Refused", 'FOI 2026-27'!H2:H2000, "May")+COUNTIFS('FOI 2026-27'!S2:S2000, "Refused", 'FOI 2026-27'!H2:H2000, "Jun")</f>
        <v>8</v>
      </c>
    </row>
    <row r="18" spans="2:3" ht="30" x14ac:dyDescent="0.35">
      <c r="B18" s="51" t="s">
        <v>511</v>
      </c>
      <c r="C18" s="52">
        <f>COUNTIFS('FOI 2026-27'!S2:S2000, "Partial disclosure", 'FOI 2026-27'!H2:H2000, "Apr")+COUNTIFS('FOI 2026-27'!S2:S2000, "Partial disclosure", 'FOI 2026-27'!H2:H2000, "May")+COUNTIFS('FOI 2026-27'!S2:S2000, "Partial disclosure", 'FOI 2026-27'!H2:H2000, "Jun")</f>
        <v>27</v>
      </c>
    </row>
    <row r="19" spans="2:3" x14ac:dyDescent="0.35">
      <c r="B19" s="51" t="s">
        <v>512</v>
      </c>
      <c r="C19" s="52">
        <f>COUNTIFS('Internal Review'!B2:B50, "Apr")+COUNTIFS('Internal Review'!B2:B50, "May")+COUNTIFS('Internal Review'!B2:B50, "Jun")</f>
        <v>8</v>
      </c>
    </row>
    <row r="20" spans="2:3" x14ac:dyDescent="0.35">
      <c r="B20" s="51" t="s">
        <v>513</v>
      </c>
      <c r="C20" s="56">
        <f>COUNTIFS('FOI 2026-27'!Q2:Q2000, "Clarification Sought", 'FOI 2026-27'!H2:H2000, "Apr")+COUNTIFS('FOI 2026-27'!Q2:Q2000, "Clarification Sought", 'FOI 2026-27'!H2:H2000, "May")+COUNTIFS('FOI 2026-27'!Q2:Q2000, "Clarification Sought", 'FOI 2026-27'!H2:H2000, "Jun")</f>
        <v>0</v>
      </c>
    </row>
    <row r="21" spans="2:3" ht="16" thickBot="1" x14ac:dyDescent="0.4">
      <c r="B21" s="57" t="s">
        <v>514</v>
      </c>
      <c r="C21" s="58">
        <v>0</v>
      </c>
    </row>
  </sheetData>
  <protectedRanges>
    <protectedRange sqref="C4:F5" name="Range2"/>
    <protectedRange sqref="C8:C21" name="Range1"/>
  </protectedRanges>
  <mergeCells count="3">
    <mergeCell ref="B1:F2"/>
    <mergeCell ref="C4:F4"/>
    <mergeCell ref="C5:F5"/>
  </mergeCells>
  <dataValidations count="18">
    <dataValidation allowBlank="1" showInputMessage="1" showErrorMessage="1" promptTitle="Definition" prompt="All requests that remain open because you applied the public interest test to extend the time limit. Inlcude requests received during or before the period" sqref="B10" xr:uid="{BFB6EDDF-E213-45C8-B39D-9E64120F8C4D}"/>
    <dataValidation allowBlank="1" showInputMessage="1" showErrorMessage="1" promptTitle="Definition" prompt="All requests that remain open, including any subject to a permitted extension. Include requests received during the period" sqref="B9" xr:uid="{7536A132-A6EB-4C09-B0F4-443DC4319F12}"/>
    <dataValidation type="whole" operator="greaterThanOrEqual" allowBlank="1" showInputMessage="1" showErrorMessage="1" sqref="C8:C21" xr:uid="{CB2BEBCC-698B-4FBC-B2CF-83675DBD7313}">
      <formula1>0</formula1>
    </dataValidation>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B11" xr:uid="{80370187-0295-424D-A619-FF9CDBED9772}"/>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B11" xr:uid="{787BB881-D843-4194-9686-6855E62583D0}"/>
    <dataValidation allowBlank="1" showInputMessage="1" showErrorMessage="1" promptTitle="Definition" prompt="All requests you closed using a permitted extension. Include requests opened during and before the period" sqref="B14" xr:uid="{EE97B50F-3B3E-46E5-85C0-18A83229E725}"/>
    <dataValidation allowBlank="1" showInputMessage="1" showErrorMessage="1" promptTitle="Definition" prompt="All requests that remain open because the request is on hold, awaiting requestor clarification. Include requests received during and before the period" sqref="B20" xr:uid="{22059FC3-73F0-4053-8ABB-6C2B72CB7207}"/>
    <dataValidation allowBlank="1" showInputMessage="1" showErrorMessage="1" promptTitle="Definition" prompt="All requests that remain open because the request is on hold, awaiting payment of a fee. Include requests received during and before the period" sqref="B21" xr:uid="{8A0D2787-25CA-4570-BE21-6D9FC581E699}"/>
    <dataValidation allowBlank="1" showInputMessage="1" showErrorMessage="1" promptTitle="Definition" prompt="All requests that remain open because you applied the public interest test to extend the time limit. Include requests received during and before the period" sqref="B10" xr:uid="{9897D69B-5501-4E49-8A13-0C644190FD84}"/>
    <dataValidation allowBlank="1" showInputMessage="1" showErrorMessage="1" promptTitle="Definition" prompt="All requests that resulted in you opening an internal review. Include reviews received during the period" sqref="B19" xr:uid="{8F3234E2-4C20-410C-805F-E4B1D558EF44}"/>
    <dataValidation allowBlank="1" showInputMessage="1" showErrorMessage="1" promptTitle="Definition" prompt="All requests you closed and partially provided information. Include requests opened during or before the period" sqref="B18" xr:uid="{3F2D2ED1-82C8-4FB1-8B63-A91871158CB6}"/>
    <dataValidation allowBlank="1" showInputMessage="1" showErrorMessage="1" promptTitle="Definition" prompt="All requests you closed and provided all information. Include requests opened during and before the period" sqref="B16" xr:uid="{99A4D399-9D98-4A4D-9A5F-CD6661A11838}"/>
    <dataValidation allowBlank="1" showInputMessage="1" showErrorMessage="1" promptTitle="Definition" prompt="All requests you closed and withheld all information. Include requests opened during and before the period" sqref="B17" xr:uid="{73B6AB85-F2E5-4C7D-A5DA-ABC68CDEA18E}"/>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B15" xr:uid="{05739AEF-695B-4874-8027-3FF836AEC4B9}"/>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B13" xr:uid="{75A93D9B-6CFA-4563-97B4-7F317E8C8579}"/>
    <dataValidation allowBlank="1" showInputMessage="1" showErrorMessage="1" promptTitle="Definition" prompt="All requests you closed, including withdrawn requests. Include requests opened during and before the period" sqref="B12" xr:uid="{0BB2C79E-D697-4907-A3A4-B2E16A54A768}"/>
    <dataValidation allowBlank="1" showInputMessage="1" showErrorMessage="1" promptTitle="Definition" prompt="All EIR requests that remain open because you applied a permitted extension due to the complexity or volume of the request. Include requests received during and before the period " sqref="B11" xr:uid="{B068C142-CEB0-466E-9FFB-EDE0B204AD18}"/>
    <dataValidation allowBlank="1" showInputMessage="1" showErrorMessage="1" promptTitle="Definition" prompt="All valid requests, including all processed and unprocessed requests. Do not include information requests that you have not responded to under FOIA (eg business as usual or subject access). Include requests received during the period" sqref="B8" xr:uid="{B2BCEBD7-A78B-4822-ACA7-418177B5B8DE}"/>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7A73-63EA-4BB5-8F42-B8CE0E3F8C96}">
  <dimension ref="B1:H26"/>
  <sheetViews>
    <sheetView showGridLines="0" workbookViewId="0">
      <selection activeCell="C5" sqref="C5:F5"/>
    </sheetView>
  </sheetViews>
  <sheetFormatPr defaultColWidth="8.81640625" defaultRowHeight="12.5" x14ac:dyDescent="0.25"/>
  <cols>
    <col min="1" max="1" width="8.81640625" style="12"/>
    <col min="2" max="2" width="48.81640625" style="12" customWidth="1"/>
    <col min="3" max="4" width="17.453125" style="12" customWidth="1"/>
    <col min="5" max="5" width="17.453125" style="17" customWidth="1"/>
    <col min="6" max="6" width="17.453125" style="12" customWidth="1"/>
    <col min="7" max="9" width="41.453125" style="12" customWidth="1"/>
    <col min="10" max="16384" width="8.81640625" style="12"/>
  </cols>
  <sheetData>
    <row r="1" spans="2:8" ht="20" x14ac:dyDescent="0.25">
      <c r="B1" s="164" t="s">
        <v>515</v>
      </c>
      <c r="C1" s="164"/>
      <c r="D1" s="164"/>
      <c r="E1" s="164"/>
      <c r="F1" s="164"/>
      <c r="G1" s="11"/>
      <c r="H1" s="11"/>
    </row>
    <row r="2" spans="2:8" ht="20" x14ac:dyDescent="0.25">
      <c r="B2" s="164"/>
      <c r="C2" s="164"/>
      <c r="D2" s="164"/>
      <c r="E2" s="164"/>
      <c r="F2" s="164"/>
      <c r="G2" s="11"/>
      <c r="H2" s="11"/>
    </row>
    <row r="3" spans="2:8" ht="20" x14ac:dyDescent="0.25">
      <c r="B3" s="71"/>
      <c r="C3" s="71"/>
      <c r="D3" s="71"/>
      <c r="E3" s="71"/>
      <c r="F3" s="71"/>
      <c r="G3" s="11"/>
      <c r="H3" s="11"/>
    </row>
    <row r="4" spans="2:8" ht="20" x14ac:dyDescent="0.25">
      <c r="B4" s="68" t="s">
        <v>497</v>
      </c>
      <c r="C4" s="147" t="s">
        <v>498</v>
      </c>
      <c r="D4" s="148"/>
      <c r="E4" s="148"/>
      <c r="F4" s="149"/>
      <c r="G4" s="11"/>
      <c r="H4" s="11"/>
    </row>
    <row r="5" spans="2:8" ht="20" x14ac:dyDescent="0.25">
      <c r="B5" s="68" t="s">
        <v>499</v>
      </c>
      <c r="C5" s="150">
        <v>46237</v>
      </c>
      <c r="D5" s="151"/>
      <c r="E5" s="151"/>
      <c r="F5" s="151"/>
      <c r="G5" s="11"/>
      <c r="H5" s="11"/>
    </row>
    <row r="6" spans="2:8" ht="20.5" thickBot="1" x14ac:dyDescent="0.3">
      <c r="B6" s="13"/>
      <c r="C6" s="13"/>
      <c r="D6" s="13"/>
      <c r="E6" s="13"/>
      <c r="F6" s="13"/>
      <c r="G6" s="11"/>
      <c r="H6" s="11"/>
    </row>
    <row r="7" spans="2:8" ht="17.5" x14ac:dyDescent="0.25">
      <c r="B7" s="112" t="s">
        <v>500</v>
      </c>
      <c r="C7" s="113" t="s">
        <v>472</v>
      </c>
      <c r="E7" s="14"/>
    </row>
    <row r="8" spans="2:8" ht="17.5" x14ac:dyDescent="0.25">
      <c r="B8" s="59" t="s">
        <v>516</v>
      </c>
      <c r="C8" s="60">
        <f>'Key data collection'!C13/'Key data collection'!C12*100%</f>
        <v>0.88461538461538458</v>
      </c>
      <c r="D8" s="27"/>
      <c r="E8" s="28">
        <f>AVERAGE(C8:D8)</f>
        <v>0.88461538461538458</v>
      </c>
    </row>
    <row r="9" spans="2:8" ht="17.5" x14ac:dyDescent="0.25">
      <c r="B9" s="59" t="s">
        <v>501</v>
      </c>
      <c r="C9" s="61">
        <f>'Key data collection'!C8</f>
        <v>265</v>
      </c>
      <c r="E9" s="14"/>
    </row>
    <row r="10" spans="2:8" ht="17.5" x14ac:dyDescent="0.25">
      <c r="B10" s="59" t="s">
        <v>517</v>
      </c>
      <c r="C10" s="61">
        <f>COUNTIF('EIR 2026-27'!I2:I1996, "Apr")+COUNTIF('EIR 2026-27'!I2:I1996, "May")+COUNTIF('EIR 2026-27'!I2:I1996, "Jun")</f>
        <v>94</v>
      </c>
      <c r="E10" s="14"/>
    </row>
    <row r="11" spans="2:8" ht="15.5" x14ac:dyDescent="0.25">
      <c r="B11" s="59" t="s">
        <v>518</v>
      </c>
      <c r="C11" s="62" t="e">
        <f>COUNTIFS('EIR 2026-27'!#REF!, "&lt;0", 'EIR 2026-27'!I2:I1996, "Apr")+COUNTIFS('EIR 2026-27'!#REF!, "&lt;0", 'EIR 2026-27'!I2:I1996, "May")+COUNTIFS('EIR 2026-27'!#REF!, "&lt;0", 'EIR 2026-27'!I2:I1996, "Jun")+COUNTIFS('FOI 2026-27'!#REF!, "&lt;0", 'FOI 2026-27'!H2:H2000, "Apr")+COUNTIFS('FOI 2026-27'!#REF!, "&lt;0", 'FOI 2026-27'!H2:H2000, "May")+COUNTIFS('FOI 2026-27'!#REF!, "&lt;0", 'FOI 2026-27'!H2:H2000, "Jun")</f>
        <v>#REF!</v>
      </c>
      <c r="E11" s="15"/>
    </row>
    <row r="12" spans="2:8" ht="31" x14ac:dyDescent="0.25">
      <c r="B12" s="59" t="s">
        <v>519</v>
      </c>
      <c r="C12" s="62" t="e">
        <f>COUNTIFS('EIR 2026-27'!#REF!, "&lt;-30", 'EIR 2026-27'!I2:I1996, "Apr")+COUNTIFS('EIR 2026-27'!#REF!, "&lt;-30", 'EIR 2026-27'!I2:I1996, "May")+COUNTIFS('EIR 2026-27'!#REF!, "&lt;-30", 'EIR 2026-27'!I2:I1996, "Jun")+COUNTIFS('FOI 2026-27'!#REF!, "&lt;-30", 'FOI 2026-27'!H2:H2000, "Apr")+COUNTIFS('FOI 2026-27'!#REF!, "&lt;-30", 'FOI 2026-27'!H2:H2000, "May")+COUNTIFS('FOI 2026-27'!#REF!, "&lt;-30", 'FOI 2026-27'!H2:H2000, "Jun")</f>
        <v>#REF!</v>
      </c>
      <c r="E12" s="15"/>
    </row>
    <row r="13" spans="2:8" ht="15.5" x14ac:dyDescent="0.25">
      <c r="B13" s="59" t="s">
        <v>520</v>
      </c>
      <c r="C13" s="62" t="e">
        <f>COUNTIFS('EIR 2026-27'!#REF!, "&lt;-90", 'EIR 2026-27'!I2:I1996, "Apr")+COUNTIFS('EIR 2026-27'!#REF!, "&lt;-90", 'EIR 2026-27'!I2:I1996, "May")+COUNTIFS('EIR 2026-27'!#REF!, "&lt;-90", 'EIR 2026-27'!I2:I1996, "Jun")+COUNTIFS('FOI 2026-27'!#REF!, "&lt;-90", 'FOI 2026-27'!H2:H2000, "Apr")+COUNTIFS('FOI 2026-27'!#REF!, "&lt;-90", 'FOI 2026-27'!H2:H2000, "May")+COUNTIFS('FOI 2026-27'!#REF!, "&lt;-90", 'FOI 2026-27'!H2:H2000, "Jun")</f>
        <v>#REF!</v>
      </c>
      <c r="E13" s="15"/>
    </row>
    <row r="14" spans="2:8" ht="15.5" x14ac:dyDescent="0.25">
      <c r="B14" s="59" t="s">
        <v>521</v>
      </c>
      <c r="C14" s="62" t="e">
        <f>COUNTIFS('EIR 2026-27'!#REF!, "&lt;-180", 'EIR 2026-27'!I2:I1996, "Apr")+COUNTIFS('EIR 2026-27'!#REF!, "&lt;-180", 'EIR 2026-27'!I2:I1996, "May")+COUNTIFS('EIR 2026-27'!#REF!, "&lt;-180", 'EIR 2026-27'!I2:I1996, "Jun")+COUNTIFS('FOI 2026-27'!#REF!, "&lt;-180", 'FOI 2026-27'!H2:H2000, "Apr")+COUNTIFS('FOI 2026-27'!#REF!, "&lt;-180", 'FOI 2026-27'!H2:H2000, "May")+COUNTIFS('FOI 2026-27'!#REF!, "&lt;-180", 'FOI 2026-27'!H2:H2000, "Jun")</f>
        <v>#REF!</v>
      </c>
      <c r="E14" s="15"/>
    </row>
    <row r="15" spans="2:8" ht="15.5" x14ac:dyDescent="0.25">
      <c r="B15" s="59" t="s">
        <v>522</v>
      </c>
      <c r="C15" s="62" t="e">
        <f>COUNTIFS('EIR 2026-27'!#REF!, "&lt;-270", 'EIR 2026-27'!I2:I1996, "Apr")+COUNTIFS('EIR 2026-27'!#REF!, "&lt;-270", 'EIR 2026-27'!I2:I1996, "May")+COUNTIFS('EIR 2026-27'!#REF!, "&lt;-270", 'EIR 2026-27'!I2:I1996, "Jun")+COUNTIFS('FOI 2026-27'!#REF!, "&lt;-270", 'FOI 2026-27'!H2:H2000, "Apr")+COUNTIFS('FOI 2026-27'!#REF!, "&lt;-270", 'FOI 2026-27'!H2:H2000, "May")+COUNTIFS('FOI 2026-27'!#REF!, "&lt;-270", 'FOI 2026-27'!H2:H2000, "Jun")</f>
        <v>#REF!</v>
      </c>
      <c r="E15" s="15"/>
    </row>
    <row r="16" spans="2:8" ht="15.5" x14ac:dyDescent="0.25">
      <c r="B16" s="59" t="s">
        <v>523</v>
      </c>
      <c r="C16" s="62" t="e">
        <f>COUNTIFS('EIR 2026-27'!#REF!, "&lt;-365", 'EIR 2026-27'!I2:I1996, "Apr")+COUNTIFS('EIR 2026-27'!#REF!, "&lt;-365", 'EIR 2026-27'!I2:I1996, "May")+COUNTIFS('EIR 2026-27'!#REF!, "&lt;-365", 'EIR 2026-27'!I2:I1996, "Jun")+COUNTIFS('FOI 2026-27'!#REF!, "&lt;-365", 'FOI 2026-27'!H2:H2000, "Apr")+COUNTIFS('FOI 2026-27'!#REF!, "&lt;-365", 'FOI 2026-27'!H2:H2000, "May")+COUNTIFS('FOI 2026-27'!#REF!, "&lt;-365", 'FOI 2026-27'!H2:H2000, "Jun")</f>
        <v>#REF!</v>
      </c>
      <c r="E16" s="15"/>
    </row>
    <row r="17" spans="2:8" ht="15.5" x14ac:dyDescent="0.25">
      <c r="B17" s="59" t="s">
        <v>524</v>
      </c>
      <c r="C17" s="165" t="s">
        <v>525</v>
      </c>
      <c r="D17" s="166"/>
      <c r="E17" s="166"/>
      <c r="F17" s="167"/>
      <c r="H17" s="15"/>
    </row>
    <row r="18" spans="2:8" ht="31" x14ac:dyDescent="0.25">
      <c r="B18" s="59" t="s">
        <v>526</v>
      </c>
      <c r="C18" s="62">
        <f>COUNTIFS('FOI 2026-27'!U2:U2000, "*S12*", 'FOI 2026-27'!H2:H2000, "Apr")+COUNTIFS('FOI 2026-27'!U2:U2000, "*S12*", 'FOI 2026-27'!H2:H2000, "May")+COUNTIFS('FOI 2026-27'!U2:U2000, "*S12*", 'FOI 2026-27'!H2:H2000, "Jun")</f>
        <v>5</v>
      </c>
      <c r="E18" s="15"/>
    </row>
    <row r="19" spans="2:8" ht="31" x14ac:dyDescent="0.25">
      <c r="B19" s="59" t="s">
        <v>527</v>
      </c>
      <c r="C19" s="62">
        <f>COUNTIFS('FOI 2026-27'!U2:U2000, "*S14*", 'FOI 2026-27'!H2:H2000, "Apr")+COUNTIFS('FOI 2026-27'!U2:U2000, "*S14*", 'FOI 2026-27'!H2:H2000, "May")+COUNTIFS('FOI 2026-27'!U2:U2000, "*S14*", 'FOI 2026-27'!H2:H2000, "Jun")</f>
        <v>0</v>
      </c>
      <c r="E19" s="15"/>
    </row>
    <row r="20" spans="2:8" ht="15.5" x14ac:dyDescent="0.25">
      <c r="B20" s="59" t="s">
        <v>528</v>
      </c>
      <c r="C20" s="62">
        <f>COUNTIFS('Internal Review'!$C$2:$C$34,"&gt;=01/04/2024", 'Internal Review'!$C$2:$C$34,"&lt;=30/06/2024", 'Internal Review'!$H$2:$H$34, "*")</f>
        <v>0</v>
      </c>
      <c r="E20" s="15"/>
    </row>
    <row r="21" spans="2:8" ht="31" x14ac:dyDescent="0.25">
      <c r="B21" s="63" t="s">
        <v>529</v>
      </c>
      <c r="C21" s="64">
        <f>COUNTIFS('Internal Review'!F2:F50, "Yes", 'Internal Review'!B2:B50, "Apr")+COUNTIFS('Internal Review'!F2:F50, "Yes", 'Internal Review'!B2:B50, "May")+COUNTIFS('Internal Review'!F2:F50, "Yes", 'Internal Review'!B2:B50, "Jun")</f>
        <v>8</v>
      </c>
      <c r="E21" s="15"/>
    </row>
    <row r="22" spans="2:8" ht="31" x14ac:dyDescent="0.25">
      <c r="B22" s="59" t="s">
        <v>530</v>
      </c>
      <c r="C22" s="62">
        <f>COUNTIFS('Internal Review'!F2:F50, "No", 'Internal Review'!B2:B50, "Apr")+COUNTIFS('Internal Review'!F2:F50, "No", 'Internal Review'!B2:B50, "May")+COUNTIFS('Internal Review'!F2:F50, "No", 'Internal Review'!B2:B50, "Jun")</f>
        <v>0</v>
      </c>
      <c r="E22" s="15"/>
    </row>
    <row r="23" spans="2:8" ht="31" x14ac:dyDescent="0.25">
      <c r="B23" s="59" t="s">
        <v>531</v>
      </c>
      <c r="C23" s="65">
        <f>COUNTIFS('Internal Review'!H2:H50, "Original response upheld", 'Internal Review'!B2:B50, "Apr")+COUNTIFS('Internal Review'!H2:H50, "Original response upheld", 'Internal Review'!B2:B50, "May")+COUNTIFS('Internal Review'!H2:H50, "Original response upheld", 'Internal Review'!B2:B50, "Jun")</f>
        <v>5</v>
      </c>
      <c r="E23" s="15"/>
    </row>
    <row r="24" spans="2:8" ht="31" x14ac:dyDescent="0.25">
      <c r="B24" s="59" t="s">
        <v>532</v>
      </c>
      <c r="C24" s="65">
        <f>COUNTIFS('Internal Review'!H2:H50, "Original response partially upheld", 'Internal Review'!B2:B50, "Apr")+COUNTIFS('Internal Review'!H2:H50, "Original response partially upheld", 'Internal Review'!B2:B50, "May")+COUNTIFS('Internal Review'!H2:H50, "Original response partially upheld", 'Internal Review'!B2:B50, "Jun")</f>
        <v>3</v>
      </c>
      <c r="E24" s="15"/>
    </row>
    <row r="25" spans="2:8" ht="31" x14ac:dyDescent="0.25">
      <c r="B25" s="59" t="s">
        <v>533</v>
      </c>
      <c r="C25" s="65">
        <f>COUNTIFS('Internal Review'!H2:H50, "Original response not upheld", 'Internal Review'!B2:B50, "Apr")+COUNTIFS('Internal Review'!H2:H50, "Original response not upheld", 'Internal Review'!B2:B50, "May")+COUNTIFS('Internal Review'!H2:H50, "Original response not upheld", 'Internal Review'!B2:B50, "Jun")</f>
        <v>0</v>
      </c>
      <c r="E25" s="15"/>
    </row>
    <row r="26" spans="2:8" ht="16" thickBot="1" x14ac:dyDescent="0.3">
      <c r="B26" s="66" t="s">
        <v>534</v>
      </c>
      <c r="C26" s="67">
        <f>COUNTIFS('Internal Review'!E2:E50, "", 'Internal Review'!B2:B50, "Apr")+COUNTIFS('Internal Review'!E2:E50, "", 'Internal Review'!B2:B50, "May")+COUNTIFS('Internal Review'!E2:E50, "", 'Internal Review'!B2:B50, "Jun")</f>
        <v>0</v>
      </c>
      <c r="E26" s="15"/>
    </row>
  </sheetData>
  <protectedRanges>
    <protectedRange sqref="C4:C5 C9:C16 C22:C26 C18:C20" name="Range1"/>
  </protectedRanges>
  <mergeCells count="4">
    <mergeCell ref="B1:F2"/>
    <mergeCell ref="C4:F4"/>
    <mergeCell ref="C5:F5"/>
    <mergeCell ref="C17:F17"/>
  </mergeCells>
  <dataValidations count="20">
    <dataValidation allowBlank="1" showInputMessage="1" showErrorMessage="1" promptTitle="Definition" prompt="All internal reviews you closed where the original decision on information disclosure was overturned. Include reviews closed during the period" sqref="B25" xr:uid="{11353261-2F1C-450A-9177-88268BD0BB3E}"/>
    <dataValidation allowBlank="1" showInputMessage="1" showErrorMessage="1" promptTitle="Definition" prompt="All internal reviews you closed because where the original decision on information disclosure was partially upheld. Include reviews closed during the period" sqref="B24" xr:uid="{15AC1A15-E8CB-4F8C-85F3-7095A72EBBDE}"/>
    <dataValidation allowBlank="1" showInputMessage="1" showErrorMessage="1" promptTitle="Definition" prompt="All internal reviews you closed where the original decision on information disclosure was fully upheld. Include reviews closed during the period" sqref="B23" xr:uid="{D777DFC4-7BAB-46A3-8024-D219C21FDC34}"/>
    <dataValidation allowBlank="1" showInputMessage="1" showErrorMessage="1" promptTitle="Definition" prompt="Valid EIR requests you received, including all processed and unprocessed requests. Do not include information requests you have not responded to under FOIA (eg business as usual or subject access). Include requests received during the period" sqref="B10" xr:uid="{2D9E030A-8BAA-4A2B-BAD8-9476AEB0DF58}"/>
    <dataValidation allowBlank="1" showInputMessage="1" showErrorMessage="1" promptTitle="Definition" prompt="Valid FOI requests you received, including all processed and unprocessed requests. Do not include information requests that you have not responded to under FOIA (eg business as usual or subject access). Include requests received during the period" sqref="B9" xr:uid="{2C51E4F7-9A9E-4AAA-A810-899A812CC6BA}"/>
    <dataValidation allowBlank="1" showInputMessage="1" showErrorMessage="1" promptTitle="Definition" prompt="The percentage of requests you closed within the statutory deadline or those you completed under permitted extensions. Include requests received during or before the period. The template will automatically populate this value from the Key data tab" sqref="B8" xr:uid="{5E5C3DF5-9BA0-49C3-B554-D8ADAD1F217E}"/>
    <dataValidation allowBlank="1" showInputMessage="1" showErrorMessage="1" promptTitle="Definition" prompt="All requests you closed as not complied with under the provisions of section 14. Include requests closed during the period" sqref="B19" xr:uid="{AA879530-EE78-4232-BE3D-14521C114C56}"/>
    <dataValidation allowBlank="1" showInputMessage="1" showErrorMessage="1" promptTitle="Definition" prompt="All requests you closed as not complied with under the provisions of section 12. Include requests closed during the period" sqref="B18" xr:uid="{D7F1F173-0AA8-4C8B-A31C-CE6CEE68693D}"/>
    <dataValidation allowBlank="1" showInputMessage="1" showErrorMessage="1" promptTitle="Definition" prompt="All internal reviews that remain open. Include reviews opened during or before the period" sqref="B26" xr:uid="{20B01690-B16C-40B3-B581-3EE29D427B28}"/>
    <dataValidation allowBlank="1" showInputMessage="1" showErrorMessage="1" promptTitle="Definition" prompt="All internal reviews you closed exceeding the code of practice (FOI) or statutory (EIR) deadline received during and before the period. Include reviews closed during the period" sqref="B22" xr:uid="{769393B5-AA0A-4680-AD4B-0AE8A0AD1EB6}"/>
    <dataValidation allowBlank="1" showInputMessage="1" showErrorMessage="1" promptTitle="Definition" prompt="All internal reviews you closed within the code of practice (FOI) or statutory (EIR) deadline. Include reviews closed during the period" sqref="B21" xr:uid="{B1A33194-A32F-4E3D-9EC1-F73E41110153}"/>
    <dataValidation allowBlank="1" showInputMessage="1" showErrorMessage="1" promptTitle="Definition" prompt="All internal reviews you closed. Include reviews closed during the period" sqref="B20" xr:uid="{A4CC76B1-5BBB-4BC9-BF13-3C34F7DF8C82}"/>
    <dataValidation allowBlank="1" showInputMessage="1" showErrorMessage="1" promptTitle="Definition" prompt="Record the number of times you applied each exemption or exception. You should apply each exemption or exception only once per request. Include requests closed during the period. Use the tables provided in the 'Exemptions and exceptions' tab" sqref="B17" xr:uid="{1AE6FDBD-39AA-42BB-80ED-5EE7EFF27F4A}"/>
    <dataValidation type="whole" operator="greaterThanOrEqual" allowBlank="1" showInputMessage="1" showErrorMessage="1" sqref="C20 C22:F26 C9:F16" xr:uid="{D6328C58-22A0-45FB-AABB-A7FAB87622D7}">
      <formula1>0</formula1>
    </dataValidation>
    <dataValidation allowBlank="1" showInputMessage="1" showErrorMessage="1" promptTitle="Definition" prompt="All requests which remain open, which have exceeded the statutory 20 working days or are beyond the reasonable limits of a permitted extension, which are more than one year old." sqref="B16" xr:uid="{2E3C0EE0-67B3-4E14-961E-DAD69792F52D}"/>
    <dataValidation allowBlank="1" showInputMessage="1" showErrorMessage="1" promptTitle="Definition" prompt="All requests that remain open which have exceeded the statutory 20 working days or are more than nine months old and beyond the reasonable limits of a permitted extension. Include requests opened during and before the period" sqref="B15" xr:uid="{887F2B5E-6135-44AA-8B1D-184071332FF5}"/>
    <dataValidation allowBlank="1" showInputMessage="1" showErrorMessage="1" promptTitle="Definition" prompt="All requests that remain open which have exceeded the statutory 20 working days or are more than six months old and beyond the reasonable limits of a permitted extension. Include requests opened during and before the period" sqref="B14" xr:uid="{DA8939FE-81ED-40D7-B042-8CEE53374895}"/>
    <dataValidation allowBlank="1" showInputMessage="1" showErrorMessage="1" promptTitle="Definition" prompt="All requests that remain open which have exceeded the statutory 20 working days or are more than three months old and beyond the reasonable limits of a permitted extension. Include requests opened during and before the period" sqref="B13" xr:uid="{7A30FC2C-649C-400D-BA21-32734AF3CEBB}"/>
    <dataValidation allowBlank="1" showInputMessage="1" showErrorMessage="1" promptTitle="Definition" prompt="All requests that remain open which have exceeded the statutory 20 working days or are more than a month old and beyond the reasonable limits of a permitted extension. Include requests opened during and before the period" sqref="B12" xr:uid="{B36DD19B-5E60-48E1-A87B-9FAECFA27C4A}"/>
    <dataValidation allowBlank="1" showInputMessage="1" showErrorMessage="1" promptTitle="Definition" prompt="All requests that remain open which have exceeded the statutory 20 working days or are beyond the reasonable limits of a permitted extension. Include requests opened during and before the period" sqref="B11" xr:uid="{88C5C037-69D8-4993-88B5-17730D761FA5}"/>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2EFE-92E0-490A-BC6C-BB0546B6D346}">
  <dimension ref="B1:L32"/>
  <sheetViews>
    <sheetView workbookViewId="0">
      <selection activeCell="G21" sqref="G21"/>
    </sheetView>
  </sheetViews>
  <sheetFormatPr defaultColWidth="9.1796875" defaultRowHeight="12.5" x14ac:dyDescent="0.25"/>
  <cols>
    <col min="1" max="1" width="9.1796875" style="10"/>
    <col min="2" max="2" width="41.453125" style="19" customWidth="1"/>
    <col min="3" max="3" width="14.1796875" style="19" customWidth="1"/>
    <col min="4" max="4" width="14.1796875" style="10" customWidth="1"/>
    <col min="5" max="5" width="24.08984375" style="10" customWidth="1"/>
    <col min="6" max="6" width="14.1796875" style="10" customWidth="1"/>
    <col min="7" max="7" width="9.1796875" style="10"/>
    <col min="8" max="8" width="41.453125" style="20" customWidth="1"/>
    <col min="9" max="12" width="14.1796875" style="10" customWidth="1"/>
    <col min="13" max="16384" width="9.1796875" style="10"/>
  </cols>
  <sheetData>
    <row r="1" spans="2:12" x14ac:dyDescent="0.25">
      <c r="B1" s="146" t="s">
        <v>535</v>
      </c>
      <c r="C1" s="146"/>
      <c r="D1" s="146"/>
      <c r="E1" s="146"/>
      <c r="F1" s="146"/>
      <c r="G1" s="146"/>
      <c r="H1" s="146"/>
      <c r="I1" s="146"/>
      <c r="J1" s="146"/>
      <c r="K1" s="146"/>
      <c r="L1" s="146"/>
    </row>
    <row r="2" spans="2:12" x14ac:dyDescent="0.25">
      <c r="B2" s="146"/>
      <c r="C2" s="146"/>
      <c r="D2" s="146"/>
      <c r="E2" s="146"/>
      <c r="F2" s="146"/>
      <c r="G2" s="146"/>
      <c r="H2" s="146"/>
      <c r="I2" s="146"/>
      <c r="J2" s="146"/>
      <c r="K2" s="146"/>
      <c r="L2" s="146"/>
    </row>
    <row r="3" spans="2:12" ht="20" x14ac:dyDescent="0.25">
      <c r="B3" s="18"/>
      <c r="C3" s="13"/>
      <c r="D3" s="13"/>
      <c r="E3" s="13"/>
      <c r="F3" s="13"/>
      <c r="G3" s="13"/>
      <c r="H3" s="13"/>
      <c r="I3" s="13"/>
      <c r="J3" s="13"/>
      <c r="K3" s="13"/>
      <c r="L3" s="13"/>
    </row>
    <row r="4" spans="2:12" ht="20" x14ac:dyDescent="0.25">
      <c r="B4" s="68" t="s">
        <v>497</v>
      </c>
      <c r="C4" s="147" t="s">
        <v>498</v>
      </c>
      <c r="D4" s="148"/>
      <c r="E4" s="148"/>
      <c r="F4" s="149"/>
      <c r="G4" s="13"/>
      <c r="H4" s="13"/>
      <c r="I4" s="13"/>
      <c r="J4" s="13"/>
      <c r="K4" s="13"/>
      <c r="L4" s="13"/>
    </row>
    <row r="5" spans="2:12" ht="20" x14ac:dyDescent="0.25">
      <c r="B5" s="68" t="s">
        <v>499</v>
      </c>
      <c r="C5" s="150">
        <v>46237</v>
      </c>
      <c r="D5" s="151"/>
      <c r="E5" s="151"/>
      <c r="F5" s="151"/>
      <c r="G5" s="13"/>
      <c r="H5" s="13"/>
      <c r="I5" s="13"/>
      <c r="J5" s="13"/>
      <c r="K5" s="13"/>
      <c r="L5" s="13"/>
    </row>
    <row r="6" spans="2:12" ht="13" thickBot="1" x14ac:dyDescent="0.3">
      <c r="D6" s="12"/>
      <c r="E6" s="12"/>
      <c r="F6" s="12"/>
      <c r="G6" s="12"/>
      <c r="H6" s="17"/>
      <c r="I6" s="12"/>
      <c r="J6" s="12"/>
      <c r="K6" s="12"/>
      <c r="L6" s="12"/>
    </row>
    <row r="7" spans="2:12" ht="15.5" x14ac:dyDescent="0.25">
      <c r="B7" s="112" t="s">
        <v>536</v>
      </c>
      <c r="C7" s="113" t="s">
        <v>472</v>
      </c>
      <c r="D7" s="72"/>
      <c r="E7" s="112" t="s">
        <v>537</v>
      </c>
      <c r="F7" s="114" t="s">
        <v>472</v>
      </c>
      <c r="H7" s="10"/>
    </row>
    <row r="8" spans="2:12" ht="31" x14ac:dyDescent="0.25">
      <c r="B8" s="74" t="s">
        <v>538</v>
      </c>
      <c r="C8" s="75">
        <f>COUNTIFS('FOI 2026-27'!U2:U2000, "*Accessible by other means*", 'FOI 2026-27'!H2:H2000, "Apr")+COUNTIFS('FOI 2026-27'!U2:U2000, "*Accessible by other means*", 'FOI 2026-27'!H2:H2000, "May")+COUNTIFS('FOI 2026-27'!U2:U2000, "*Accessible by other means*", 'FOI 2026-27'!H2:H2000, "Jun")+COUNTIFS('FOI 2026-27'!W2:W2000, "*S21*", 'FOI 2026-27'!H2:H2000, "Apr")+COUNTIFS('FOI 2026-27'!W2:W2000, "*S21*", 'FOI 2026-27'!H2:H2000, "May")+COUNTIFS('FOI 2026-27'!W2:W2000, "*S21*", 'FOI 2026-27'!H2:H2000, "Jun")</f>
        <v>54</v>
      </c>
      <c r="D8" s="72"/>
      <c r="E8" s="63" t="s">
        <v>539</v>
      </c>
      <c r="F8" s="65">
        <f>COUNTIFS('EIR 2026-27'!T2:T996, "*Information not held*", 'EIR 2026-27'!I2:I996, "Apr")+COUNTIFS('EIR 2026-27'!T2:T996, "*Information not held*", 'EIR 2026-27'!I2:I996, "May")+COUNTIFS('EIR 2026-27'!T2:T996, "*Information not held*", 'EIR 2026-27'!I2:I996, "Jun")+COUNTIFS('EIR 2026-27'!V2:V996, "*S12(4)(A)*", 'EIR 2026-27'!I2:I996, "Apr")+COUNTIFS('EIR 2026-27'!V2:V996, "*S12(4)(A)*", 'EIR 2026-27'!I2:I996, "May")+COUNTIFS('EIR 2026-27'!V2:V996, "*S12(4)(A)*", 'EIR 2026-27'!I2:I996, "Jun")</f>
        <v>0</v>
      </c>
      <c r="H8" s="10"/>
    </row>
    <row r="9" spans="2:12" ht="46.5" x14ac:dyDescent="0.25">
      <c r="B9" s="74" t="s">
        <v>540</v>
      </c>
      <c r="C9" s="75">
        <f>COUNTIFS('FOI 2026-27'!U2:U2000, "*Intended for Future Publication*", 'FOI 2026-27'!H2:H2000, "Apr")+COUNTIFS('FOI 2026-27'!U2:U2000, "*Intended for Future Publication*", 'FOI 2026-27'!H2:H2000, "May")+COUNTIFS('FOI 2026-27'!U2:U2000, "*Intended for Future Publication*", 'FOI 2026-27'!H2:H2000, "Jun")+COUNTIFS('FOI 2026-27'!W2:W2000, "*S22*", 'FOI 2026-27'!H2:H2000, "Apr")+COUNTIFS('FOI 2026-27'!W2:W2000, "*S22*", 'FOI 2026-27'!H2:H2000, "May")+COUNTIFS('FOI 2026-27'!W2:W2000, "*S22*", 'FOI 2026-27'!H2:H2000, "Jun")</f>
        <v>5</v>
      </c>
      <c r="D9" s="72"/>
      <c r="E9" s="63" t="s">
        <v>372</v>
      </c>
      <c r="F9" s="65">
        <f>COUNTIFS('EIR 2026-27'!T2:T996, "*Unreasonable Request*", 'EIR 2026-27'!I2:I996, "Apr")+COUNTIFS('EIR 2026-27'!T2:T996, "*Unreasonable Request*", 'EIR 2026-27'!I2:I996, "May")+COUNTIFS('EIR 2026-27'!T2:T996, "*Unreasonable Request*", 'EIR 2026-27'!I2:I996, "Jun")+COUNTIFS('EIR 2026-27'!V2:V996, "*S12(4)(b)*", 'EIR 2026-27'!I2:I996, "Apr")+COUNTIFS('EIR 2026-27'!V2:V996, "*S12(4)(b)*", 'EIR 2026-27'!I2:I996, "May")+COUNTIFS('EIR 2026-27'!V2:V996, "*S12(4)(b)*", 'EIR 2026-27'!I2:I996, "Jun")</f>
        <v>2</v>
      </c>
      <c r="H9" s="10"/>
    </row>
    <row r="10" spans="2:12" ht="46.5" x14ac:dyDescent="0.25">
      <c r="B10" s="74" t="s">
        <v>541</v>
      </c>
      <c r="C10" s="75">
        <f>COUNTIFS('FOI 2026-27'!U2:U2000, "*Research Information*", 'FOI 2026-27'!H2:H2000, "Apr")+COUNTIFS('FOI 2026-27'!U2:U2000, "*Research Information*", 'FOI 2026-27'!H2:H2000, "May")+COUNTIFS('FOI 2026-27'!U2:U2000, "*Research Information*", 'FOI 2026-27'!H2:H2000, "Jun")+COUNTIFS('FOI 2026-27'!W2:W2000, "*S22a*", 'FOI 2026-27'!H2:H2000, "Apr")+COUNTIFS('FOI 2026-27'!W2:W2000, "*S22a*", 'FOI 2026-27'!H2:H2000, "May")+COUNTIFS('FOI 2026-27'!W2:W2000, "*S22a*", 'FOI 2026-27'!H2:H2000, "Jun")</f>
        <v>0</v>
      </c>
      <c r="D10" s="72"/>
      <c r="E10" s="63" t="s">
        <v>542</v>
      </c>
      <c r="F10" s="65">
        <f>COUNTIFS('EIR 2026-27'!T2:T996, "*Too General*", 'EIR 2026-27'!I2:I996, "Apr")+COUNTIFS('EIR 2026-27'!T2:T996, "*Too General*", 'EIR 2026-27'!I2:I996, "May")+COUNTIFS('EIR 2026-27'!T2:T996, "*Too General*", 'EIR 2026-27'!I2:I996, "Jun")+COUNTIFS('EIR 2026-27'!V2:V996, "*S12(4)(c)*", 'EIR 2026-27'!I2:I996, "Apr")+COUNTIFS('EIR 2026-27'!V2:V996, "*S12(4)(c)*", 'EIR 2026-27'!I2:I996, "May")+COUNTIFS('EIR 2026-27'!V2:V996, "*S12(4)(c)*", 'EIR 2026-27'!I2:I996, "Jun")</f>
        <v>0</v>
      </c>
      <c r="H10" s="10"/>
    </row>
    <row r="11" spans="2:12" ht="77.5" x14ac:dyDescent="0.25">
      <c r="B11" s="74" t="s">
        <v>543</v>
      </c>
      <c r="C11" s="75">
        <f>COUNTIFS('FOI 2026-27'!U2:U2000, "*Security Matters*", 'FOI 2026-27'!H2:H2000, "Apr")+COUNTIFS('FOI 2026-27'!U2:U2000, "*Security Matters*", 'FOI 2026-27'!H2:H2000, "May")+COUNTIFS('FOI 2026-27'!U2:U2000, "*Security Matters*", 'FOI 2026-27'!H2:H2000, "Jun")+COUNTIFS('FOI 2026-27'!W2:W2000, "*S23*", 'FOI 2026-27'!H2:H2000, "Apr")+COUNTIFS('FOI 2026-27'!W2:W2000, "*S23*", 'FOI 2026-27'!H2:H2000, "May")+COUNTIFS('FOI 2026-27'!W2:W2000, "*S23*", 'FOI 2026-27'!H2:H2000, "Jun")</f>
        <v>0</v>
      </c>
      <c r="D11" s="72"/>
      <c r="E11" s="63" t="s">
        <v>544</v>
      </c>
      <c r="F11" s="65">
        <f>COUNTIFS('EIR 2026-27'!T2:T996, "*Unfinished Documents*", 'EIR 2026-27'!I2:I996, "Apr")+COUNTIFS('EIR 2026-27'!T2:T996, "*Unfinished Documents*", 'EIR 2026-27'!I2:I996, "May")+COUNTIFS('EIR 2026-27'!T2:T996, "*Unfinished Documents*", 'EIR 2026-27'!I2:I996, "Jun")+COUNTIFS('EIR 2026-27'!V2:V996, "*S12(4)(d)*", 'EIR 2026-27'!I2:I996, "Apr")+COUNTIFS('EIR 2026-27'!V2:V996, "*S12(4)(d)*", 'EIR 2026-27'!I2:I996, "May")+COUNTIFS('EIR 2026-27'!V2:V996, "*S12(4)(d)*", 'EIR 2026-27'!I2:I996, "Jun")</f>
        <v>0</v>
      </c>
      <c r="H11" s="10"/>
    </row>
    <row r="12" spans="2:12" ht="46.5" x14ac:dyDescent="0.25">
      <c r="B12" s="74" t="s">
        <v>545</v>
      </c>
      <c r="C12" s="75">
        <f>COUNTIFS('FOI 2026-27'!U2:U2000, "*National Security*", 'FOI 2026-27'!H2:H2000, "Apr")+COUNTIFS('FOI 2026-27'!U2:U2000, "*National Security*", 'FOI 2026-27'!H2:H2000, "May")+COUNTIFS('FOI 2026-27'!U2:U2000, "*National Security*", 'FOI 2026-27'!H2:H2000, "Jun")+COUNTIFS('FOI 2026-27'!W2:W2000, "*S24*", 'FOI 2026-27'!H2:H2000, "Apr")+COUNTIFS('FOI 2026-27'!W2:W2000, "*S24*", 'FOI 2026-27'!H2:H2000, "May")+COUNTIFS('FOI 2026-27'!W2:W2000, "*S24*", 'FOI 2026-27'!H2:H2000, "Jun")</f>
        <v>0</v>
      </c>
      <c r="D12" s="72"/>
      <c r="E12" s="63" t="s">
        <v>546</v>
      </c>
      <c r="F12" s="65">
        <f>COUNTIFS('EIR 2026-27'!T2:T996, "*Internal Documents*", 'EIR 2026-27'!I2:I996, "Apr")+COUNTIFS('EIR 2026-27'!T2:T996, "*Internal Documents*", 'EIR 2026-27'!I2:I996, "May")+COUNTIFS('EIR 2026-27'!T2:T996, "*Internal Documents*", 'EIR 2026-27'!I2:I996, "Jun")+COUNTIFS('EIR 2026-27'!V2:V996, "*S12(4)(e)*", 'EIR 2026-27'!I2:I996, "Apr")+COUNTIFS('EIR 2026-27'!V2:V996, "*S12(4)(e)*", 'EIR 2026-27'!I2:I996, "May")+COUNTIFS('EIR 2026-27'!V2:V996, "*S12(4)(e)*", 'EIR 2026-27'!I2:I996, "Jun")</f>
        <v>0</v>
      </c>
      <c r="H12" s="10"/>
    </row>
    <row r="13" spans="2:12" ht="77.5" x14ac:dyDescent="0.25">
      <c r="B13" s="74" t="s">
        <v>547</v>
      </c>
      <c r="C13" s="75">
        <f>COUNTIFS('FOI 2026-27'!U2:U2000, "*Defence*", 'FOI 2026-27'!H2:H2000, "Apr")+COUNTIFS('FOI 2026-27'!U2:U2000, "*Defence*", 'FOI 2026-27'!H2:H2000, "May")+COUNTIFS('FOI 2026-27'!U2:U2000, "*Defence*", 'FOI 2026-27'!H2:H2000, "Jun")+COUNTIFS('FOI 2026-27'!W2:W2000, "*S26*", 'FOI 2026-27'!H2:H2000, "Apr")+COUNTIFS('FOI 2026-27'!W2:W2000, "*S26*", 'FOI 2026-27'!H2:H2000, "May")+COUNTIFS('FOI 2026-27'!W2:W2000, "*S26*", 'FOI 2026-27'!H2:H2000, "Jun")</f>
        <v>0</v>
      </c>
      <c r="D13" s="72"/>
      <c r="E13" s="63" t="s">
        <v>548</v>
      </c>
      <c r="F13" s="65">
        <f>COUNTIFS('EIR 2026-27'!T2:T996, "*Public Safety*", 'EIR 2026-27'!I2:I996, "Apr")+COUNTIFS('EIR 2026-27'!T2:T996, "*Public Safety*", 'EIR 2026-27'!I2:I996, "May")+COUNTIFS('EIR 2026-27'!T2:T996, "*Public Safety*", 'EIR 2026-27'!I2:I996, "Jun")+COUNTIFS('EIR 2026-27'!V2:V996, "*S12(5)(a)*", 'EIR 2026-27'!I2:I996, "Apr")+COUNTIFS('EIR 2026-27'!V2:V996, "*S12(5)(a)*", 'EIR 2026-27'!I2:I996, "May")+COUNTIFS('EIR 2026-27'!V2:V996, "*S12(5)(a)*", 'EIR 2026-27'!I2:I996, "Jun")</f>
        <v>0</v>
      </c>
      <c r="H13" s="10"/>
    </row>
    <row r="14" spans="2:12" ht="46.5" x14ac:dyDescent="0.25">
      <c r="B14" s="74" t="s">
        <v>549</v>
      </c>
      <c r="C14" s="75">
        <f>COUNTIFS('FOI 2026-27'!U2:U2000, "*International Relations*", 'FOI 2026-27'!H2:H2000, "Apr")+COUNTIFS('FOI 2026-27'!U2:U2000, "*International Relations*", 'FOI 2026-27'!H2:H2000, "May")+COUNTIFS('FOI 2026-27'!U2:U2000, "*International Relations*", 'FOI 2026-27'!H2:H2000, "Jun")+COUNTIFS('FOI 2026-27'!W2:W2000, "*S27*", 'FOI 2026-27'!H2:H2000, "Apr")+COUNTIFS('FOI 2026-27'!W2:W2000, "*S27*", 'FOI 2026-27'!H2:H2000, "May")+COUNTIFS('FOI 2026-27'!W2:W2000, "*S27*", 'FOI 2026-27'!H2:H2000, "Jun")</f>
        <v>0</v>
      </c>
      <c r="D14" s="72"/>
      <c r="E14" s="63" t="s">
        <v>550</v>
      </c>
      <c r="F14" s="65">
        <f>COUNTIFS('EIR 2026-27'!T2:T996, "*Justice and Inquiries*", 'EIR 2026-27'!I2:I996, "Apr")+COUNTIFS('EIR 2026-27'!T2:T996, "*Justice and Inquiries*", 'EIR 2026-27'!I2:I996, "May")+COUNTIFS('EIR 2026-27'!T2:T996, "*Justice and Inquiries*", 'EIR 2026-27'!I2:I996, "Jun")+COUNTIFS('EIR 2026-27'!V2:V996, "*S12(5)(b)*", 'EIR 2026-27'!I2:I996, "Apr")+COUNTIFS('EIR 2026-27'!V2:V996, "*S12(5)(b)*", 'EIR 2026-27'!I2:I996, "May")+COUNTIFS('EIR 2026-27'!V2:V996, "*S12(5)(b)*", 'EIR 2026-27'!I2:I996, "Jun")</f>
        <v>0</v>
      </c>
      <c r="H14" s="10"/>
    </row>
    <row r="15" spans="2:12" ht="46.5" x14ac:dyDescent="0.25">
      <c r="B15" s="74" t="s">
        <v>551</v>
      </c>
      <c r="C15" s="75">
        <f>COUNTIFS('FOI 2026-27'!U2:U2000, "*Relations within the UK*", 'FOI 2026-27'!H2:H2000, "Apr")+COUNTIFS('FOI 2026-27'!U2:U2000, "*Relations within the UK*", 'FOI 2026-27'!H2:H2000, "May")+COUNTIFS('FOI 2026-27'!U2:U2000, "*Relations within the UK*", 'FOI 2026-27'!H2:H2000, "Jun")+COUNTIFS('FOI 2026-27'!W2:W2000, "*S28*", 'FOI 2026-27'!H2:H2000, "Apr")+COUNTIFS('FOI 2026-27'!W2:W2000, "*S28*", 'FOI 2026-27'!H2:H2000, "May")+COUNTIFS('FOI 2026-27'!W2:W2000, "*S28*", 'FOI 2026-27'!H2:H2000, "Jun")</f>
        <v>0</v>
      </c>
      <c r="D15" s="72"/>
      <c r="E15" s="63" t="s">
        <v>552</v>
      </c>
      <c r="F15" s="65">
        <f>COUNTIFS('EIR 2026-27'!T2:T996, "*Property Rights*", 'EIR 2026-27'!I2:I996, "Apr")+COUNTIFS('EIR 2026-27'!T2:T996, "*Property Rights*", 'EIR 2026-27'!I2:I996, "May")+COUNTIFS('EIR 2026-27'!T2:T996, "*Property Rights*", 'EIR 2026-27'!I2:I996, "Jun")+COUNTIFS('EIR 2026-27'!V2:V996, "*S12(5)(c)*", 'EIR 2026-27'!I2:I996, "Apr")+COUNTIFS('EIR 2026-27'!V2:V996, "*S12(5)(c)*", 'EIR 2026-27'!I2:I996, "May")+COUNTIFS('EIR 2026-27'!V2:V996, "*S12(5)(c)*", 'EIR 2026-27'!I2:I996, "Jun")</f>
        <v>0</v>
      </c>
      <c r="H15" s="10"/>
    </row>
    <row r="16" spans="2:12" ht="46.5" x14ac:dyDescent="0.25">
      <c r="B16" s="74" t="s">
        <v>553</v>
      </c>
      <c r="C16" s="75">
        <f>COUNTIFS('FOI 2026-27'!U2:U2000, "*Economy*", 'FOI 2026-27'!H2:H2000, "Apr")+COUNTIFS('FOI 2026-27'!U2:U2000, "*Economy*", 'FOI 2026-27'!H2:H2000, "May")+COUNTIFS('FOI 2026-27'!U2:U2000, "*Economy*", 'FOI 2026-27'!H2:H2000, "Jun")+COUNTIFS('FOI 2026-27'!W2:W2000, "*S29*", 'FOI 2026-27'!H2:H2000, "Apr")+COUNTIFS('FOI 2026-27'!W2:W2000, "*S29*", 'FOI 2026-27'!H2:H2000, "May")+COUNTIFS('FOI 2026-27'!W2:W2000, "*S29*", 'FOI 2026-27'!H2:H2000, "Jun")</f>
        <v>0</v>
      </c>
      <c r="D16" s="72"/>
      <c r="E16" s="63" t="s">
        <v>554</v>
      </c>
      <c r="F16" s="65">
        <f>COUNTIFS('EIR 2026-27'!T2:T996, "*Confidentiality of Procedings*", 'EIR 2026-27'!I2:I996, "Apr")+COUNTIFS('EIR 2026-27'!T2:T996, "*Confidentiality of Procedings*", 'EIR 2026-27'!I2:I996, "May")+COUNTIFS('EIR 2026-27'!T2:T996, "*Confidentiality of Procedings*", 'EIR 2026-27'!I2:I996, "Jun")+COUNTIFS('EIR 2026-27'!V2:V996, "*S12(5)(d)*", 'EIR 2026-27'!I2:I996, "Apr")+COUNTIFS('EIR 2026-27'!V2:V996, "*S12(5)(d)*", 'EIR 2026-27'!I2:I996, "May")+COUNTIFS('EIR 2026-27'!V2:V996, "*S12(5)(d)*", 'EIR 2026-27'!I2:I996, "Jun")</f>
        <v>0</v>
      </c>
      <c r="H16" s="10"/>
    </row>
    <row r="17" spans="2:9" ht="62" x14ac:dyDescent="0.25">
      <c r="B17" s="74" t="s">
        <v>555</v>
      </c>
      <c r="C17" s="75">
        <f>COUNTIFS('FOI 2026-27'!U2:U2000, "*Investigations and Proceedings*", 'FOI 2026-27'!H2:H2000, "Apr")+COUNTIFS('FOI 2026-27'!U2:U2000, "*Investigations and Proceedings*", 'FOI 2026-27'!H2:H2000, "May")+COUNTIFS('FOI 2026-27'!U2:U2000, "*Investigations and Proceedings*", 'FOI 2026-27'!H2:H2000, "Jun")+COUNTIFS('FOI 2026-27'!W2:W2000, "*S30*", 'FOI 2026-27'!H2:H2000, "Apr")+COUNTIFS('FOI 2026-27'!W2:W2000, "*S30*", 'FOI 2026-27'!H2:H2000, "May")+COUNTIFS('FOI 2026-27'!W2:W2000, "*S30*", 'FOI 2026-27'!H2:H2000, "Jun")</f>
        <v>0</v>
      </c>
      <c r="D17" s="72"/>
      <c r="E17" s="63" t="s">
        <v>556</v>
      </c>
      <c r="F17" s="65">
        <f>COUNTIFS('EIR 2026-27'!T2:T996, "*Confidentiality of Commercial*", 'EIR 2026-27'!I2:I996, "Apr")+COUNTIFS('EIR 2026-27'!T2:T996, "*Confidentiality of Commercial*", 'EIR 2026-27'!I2:I996, "May")+COUNTIFS('EIR 2026-27'!T2:T996, "*Confidentiality of Commercial*", 'EIR 2026-27'!I2:I996, "Jun")+COUNTIFS('EIR 2026-27'!V2:V996, "*S12(5)(e)*", 'EIR 2026-27'!I2:I996, "Apr")+COUNTIFS('EIR 2026-27'!V2:V996, "*S12(5)(e)*", 'EIR 2026-27'!I2:I996, "May")+COUNTIFS('EIR 2026-27'!V2:V996, "*S12(5)(e)*", 'EIR 2026-27'!I2:I996, "Jun")</f>
        <v>0</v>
      </c>
      <c r="H17" s="10"/>
    </row>
    <row r="18" spans="2:9" ht="77.5" x14ac:dyDescent="0.25">
      <c r="B18" s="74" t="s">
        <v>557</v>
      </c>
      <c r="C18" s="75">
        <f>COUNTIFS('FOI 2026-27'!U2:U2000, "*Law Enforcement*", 'FOI 2026-27'!H2:H2000, "Apr")+COUNTIFS('FOI 2026-27'!U2:U2000, "*Law Enforcement*", 'FOI 2026-27'!H2:H2000, "May")+COUNTIFS('FOI 2026-27'!U2:U2000, "*Law Enforcement*", 'FOI 2026-27'!H2:H2000, "Jun")+COUNTIFS('FOI 2026-27'!W2:W2000, "*S31*", 'FOI 2026-27'!H2:H2000, "Apr")+COUNTIFS('FOI 2026-27'!W2:W2000, "*S31*", 'FOI 2026-27'!H2:H2000, "May")+COUNTIFS('FOI 2026-27'!W2:W2000, "*S31*", 'FOI 2026-27'!H2:H2000, "Jun")</f>
        <v>7</v>
      </c>
      <c r="D18" s="72"/>
      <c r="E18" s="63" t="s">
        <v>558</v>
      </c>
      <c r="F18" s="65">
        <f>COUNTIFS('EIR 2026-27'!T2:T996, "*Interests of the person*", 'EIR 2026-27'!I2:I996, "Apr")+COUNTIFS('EIR 2026-27'!T2:T996, "*Interests of the person*", 'EIR 2026-27'!I2:I996, "May")+COUNTIFS('EIR 2026-27'!T2:T996, "*Interests of the person*", 'EIR 2026-27'!I2:I996, "Jun")+COUNTIFS('EIR 2026-27'!V2:V996, "*S12(5)(f)*", 'EIR 2026-27'!I2:I996, "Apr")+COUNTIFS('EIR 2026-27'!V2:V996, "*S12(5)(f)*", 'EIR 2026-27'!I2:I996, "May")+COUNTIFS('EIR 2026-27'!V2:V996, "*S12(5)(f)*", 'EIR 2026-27'!I2:I996, "Jun")</f>
        <v>0</v>
      </c>
      <c r="H18" s="10"/>
    </row>
    <row r="19" spans="2:9" ht="46.5" x14ac:dyDescent="0.25">
      <c r="B19" s="74" t="s">
        <v>559</v>
      </c>
      <c r="C19" s="75">
        <f>COUNTIFS('FOI 2026-27'!U2:U2000, "*Court Records*", 'FOI 2026-27'!H2:H2000, "Apr")+COUNTIFS('FOI 2026-27'!U2:U2000, "*Court Records*", 'FOI 2026-27'!H2:H2000, "May")+COUNTIFS('FOI 2026-27'!U2:U2000, "*Court Records*", 'FOI 2026-27'!H2:H2000, "Jun")+COUNTIFS('FOI 2026-27'!W2:W2000, "*S32*", 'FOI 2026-27'!H2:H2000, "Apr")+COUNTIFS('FOI 2026-27'!W2:W2000, "*S32*", 'FOI 2026-27'!H2:H2000, "May")+COUNTIFS('FOI 2026-27'!W2:W2000, "*S32*", 'FOI 2026-27'!H2:H2000, "Jun")</f>
        <v>0</v>
      </c>
      <c r="D19" s="72"/>
      <c r="E19" s="63" t="s">
        <v>560</v>
      </c>
      <c r="F19" s="65">
        <f>COUNTIFS('EIR 2026-27'!T2:T996, "*Protection of the Environment*", 'EIR 2026-27'!I2:I996, "Apr")+COUNTIFS('EIR 2026-27'!T2:T996, "*Protection of the Environment*", 'EIR 2026-27'!I2:I996, "May")+COUNTIFS('EIR 2026-27'!T2:T996, "*Protection of the Environment*", 'EIR 2026-27'!I2:I996, "Jun")+COUNTIFS('EIR 2026-27'!V2:V996, "*S12(5)(g)*", 'EIR 2026-27'!I2:I996, "Apr")+COUNTIFS('EIR 2026-27'!V2:V996, "*S12(5)(g)*", 'EIR 2026-27'!I2:I996, "May")+COUNTIFS('EIR 2026-27'!V2:V996, "*S12(5)(g)*", 'EIR 2026-27'!I2:I996, "Jun")</f>
        <v>0</v>
      </c>
      <c r="H19" s="10"/>
    </row>
    <row r="20" spans="2:9" ht="31" x14ac:dyDescent="0.25">
      <c r="B20" s="74" t="s">
        <v>561</v>
      </c>
      <c r="C20" s="75">
        <f>COUNTIFS('FOI 2026-27'!U2:U2000, "*Audit Function*", 'FOI 2026-27'!H2:H2000, "Apr")+COUNTIFS('FOI 2026-27'!U2:U2000, "*Audit Function*", 'FOI 2026-27'!H2:H2000, "May")+COUNTIFS('FOI 2026-27'!U2:U2000, "*Audit Function*", 'FOI 2026-27'!H2:H2000, "Jun")+COUNTIFS('FOI 2026-27'!W2:W2000, "*S33*", 'FOI 2026-27'!H2:H2000, "Apr")+COUNTIFS('FOI 2026-27'!W2:W2000, "*S33*", 'FOI 2026-27'!H2:H2000, "May")+COUNTIFS('FOI 2026-27'!W2:W2000, "*S33*", 'FOI 2026-27'!H2:H2000, "Jun")</f>
        <v>0</v>
      </c>
      <c r="D20" s="72"/>
      <c r="E20" s="63" t="s">
        <v>562</v>
      </c>
      <c r="F20" s="65">
        <f>COUNTIFS('EIR 2026-27'!T2:T996, "*Personal Data*", 'EIR 2026-27'!I2:I996, "Apr")+COUNTIFS('EIR 2026-27'!T2:T996, "*Personal Data*", 'EIR 2026-27'!I2:I996, "May")+COUNTIFS('EIR 2026-27'!T2:T996, "*Personal Data*", 'EIR 2026-27'!I2:I996, "Jun")+COUNTIFS('EIR 2026-27'!V2:V996, "*S13*", 'EIR 2026-27'!I2:I996, "Apr")+COUNTIFS('EIR 2026-27'!V2:V996, "*S12(3)*", 'EIR 2026-27'!I2:I996, "May")+COUNTIFS('EIR 2026-27'!V2:V996, "*S12(3)*", 'EIR 2026-27'!I2:I996, "Jun")</f>
        <v>12</v>
      </c>
      <c r="H20" s="10"/>
    </row>
    <row r="21" spans="2:9" ht="38.15" customHeight="1" thickBot="1" x14ac:dyDescent="0.3">
      <c r="B21" s="74" t="s">
        <v>563</v>
      </c>
      <c r="C21" s="75">
        <f>COUNTIFS('FOI 2026-27'!U2:U2000, "*Parliamentary Privilege*", 'FOI 2026-27'!H2:H2000, "Apr")+COUNTIFS('FOI 2026-27'!U2:U2000, "*Parliamentary Privilege*", 'FOI 2026-27'!H2:H2000, "May")+COUNTIFS('FOI 2026-27'!U2:U2000, "*Parliamentary Privilege*", 'FOI 2026-27'!H2:H2000, "Jun")+COUNTIFS('FOI 2026-27'!W2:W2000, "*S34*", 'FOI 2026-27'!H2:H2000, "Apr")+COUNTIFS('FOI 2026-27'!W2:W2000, "*S34*", 'FOI 2026-27'!H2:H2000, "May")+COUNTIFS('FOI 2026-27'!W2:W2000, "*S34*", 'FOI 2026-27'!H2:H2000, "Jun")</f>
        <v>0</v>
      </c>
      <c r="D21" s="72"/>
      <c r="E21" s="79" t="s">
        <v>564</v>
      </c>
      <c r="F21" s="80">
        <f>COUNTIFS('EIR 2026-27'!T3:T997, "*Already Publicly Available*", 'EIR 2026-27'!I3:I997, "Apr")+COUNTIFS('EIR 2026-27'!T3:T997, "*Already Publicly Available*", 'EIR 2026-27'!I3:I997, "May")+COUNTIFS('EIR 2026-27'!T3:T997, "*Already Publicly Available*", 'EIR 2026-27'!I3:I997, "Jun")+COUNTIFS('EIR 2026-27'!V3:V997, "*S6*", 'EIR 2026-27'!I3:I997, "Apr")+COUNTIFS('EIR 2026-27'!V3:V997, "*S6*", 'EIR 2026-27'!I3:I997, "May")+COUNTIFS('EIR 2026-27'!V3:V997, "*S6)*", 'EIR 2026-27'!I3:I997, "Jun")</f>
        <v>13</v>
      </c>
      <c r="H21" s="10"/>
    </row>
    <row r="22" spans="2:9" ht="31" x14ac:dyDescent="0.25">
      <c r="B22" s="74" t="s">
        <v>565</v>
      </c>
      <c r="C22" s="75">
        <f>COUNTIFS('FOI 2026-27'!U2:U2000, "*Government Policy*", 'FOI 2026-27'!H2:H2000, "Apr")+COUNTIFS('FOI 2026-27'!U2:U2000, "*Government Policy*", 'FOI 2026-27'!H2:H2000, "May")+COUNTIFS('FOI 2026-27'!U2:U2000, "*Government Policy*", 'FOI 2026-27'!H2:H2000, "Jun")+COUNTIFS('FOI 2026-27'!W2:W2000, "*S35*", 'FOI 2026-27'!H2:H2000, "Apr")+COUNTIFS('FOI 2026-27'!W2:W2000, "*S35*", 'FOI 2026-27'!H2:H2000, "May")+COUNTIFS('FOI 2026-27'!W2:W2000, "*S35*", 'FOI 2026-27'!H2:H2000, "Jun")</f>
        <v>0</v>
      </c>
      <c r="D22" s="72"/>
      <c r="E22" s="21"/>
      <c r="F22" s="22"/>
      <c r="G22" s="22"/>
      <c r="H22" s="22"/>
      <c r="I22" s="22"/>
    </row>
    <row r="23" spans="2:9" ht="31" x14ac:dyDescent="0.25">
      <c r="B23" s="74" t="s">
        <v>566</v>
      </c>
      <c r="C23" s="75">
        <f>COUNTIFS('FOI 2026-27'!U2:U2000, "*Public Affairs*", 'FOI 2026-27'!H2:H2000, "Apr")+COUNTIFS('FOI 2026-27'!U2:U2000, "*Public Affairs*", 'FOI 2026-27'!H2:H2000, "May")+COUNTIFS('FOI 2026-27'!U2:U2000, "*Public Affairs*", 'FOI 2026-27'!H2:H2000, "Jun")+COUNTIFS('FOI 2026-27'!W2:W2000, "*S36*", 'FOI 2026-27'!H2:H2000, "Apr")+COUNTIFS('FOI 2026-27'!W2:W2000, "*S36*", 'FOI 2026-27'!H2:H2000, "May")+COUNTIFS('FOI 2026-27'!W2:W2000, "*S36*", 'FOI 2026-27'!H2:H2000, "Jun")</f>
        <v>0</v>
      </c>
      <c r="D23" s="72"/>
      <c r="E23" s="15"/>
      <c r="F23" s="16"/>
      <c r="G23" s="16"/>
      <c r="H23" s="16"/>
      <c r="I23" s="16"/>
    </row>
    <row r="24" spans="2:9" ht="46.5" x14ac:dyDescent="0.25">
      <c r="B24" s="74" t="s">
        <v>567</v>
      </c>
      <c r="C24" s="75">
        <f>COUNTIFS('FOI 2026-27'!U2:U2000, "*Her Majesty*", 'FOI 2026-27'!H2:H2000, "Apr")+COUNTIFS('FOI 2026-27'!U2:U2000, "*Her Majesty*", 'FOI 2026-27'!H2:H2000, "May")+COUNTIFS('FOI 2026-27'!U2:U2000, "*Her Majesty*", 'FOI 2026-27'!H2:H2000, "Jun")+COUNTIFS('FOI 2026-27'!W2:W2000, "*S37*", 'FOI 2026-27'!H2:H2000, "Apr")+COUNTIFS('FOI 2026-27'!W2:W2000, "*S37*", 'FOI 2026-27'!H2:H2000, "May")+COUNTIFS('FOI 2026-27'!W2:W2000, "*S37*", 'FOI 2026-27'!H2:H2000, "Jun")</f>
        <v>0</v>
      </c>
      <c r="D24" s="72"/>
      <c r="E24" s="15"/>
      <c r="F24" s="16"/>
      <c r="G24" s="16"/>
      <c r="H24" s="16"/>
      <c r="I24" s="16"/>
    </row>
    <row r="25" spans="2:9" ht="15.5" x14ac:dyDescent="0.25">
      <c r="B25" s="74" t="s">
        <v>568</v>
      </c>
      <c r="C25" s="75">
        <f>COUNTIFS('FOI 2026-27'!U2:U2000, "*Health and Safety*", 'FOI 2026-27'!H2:H2000, "Apr")+COUNTIFS('FOI 2026-27'!U2:U2000, "*Health and Safety*", 'FOI 2026-27'!H2:H2000, "May")+COUNTIFS('FOI 2026-27'!U2:U2000, "*Health and Safety*", 'FOI 2026-27'!H2:H2000, "Jun")+COUNTIFS('FOI 2026-27'!W2:W2000, "*S38*", 'FOI 2026-27'!H2:H2000, "Apr")+COUNTIFS('FOI 2026-27'!W2:W2000, "*S38*", 'FOI 2026-27'!H2:H2000, "May")+COUNTIFS('FOI 2026-27'!W2:W2000, "*S38*", 'FOI 2026-27'!H2:H2000, "Jun")</f>
        <v>0</v>
      </c>
      <c r="D25" s="72"/>
      <c r="E25" s="15"/>
      <c r="F25" s="16"/>
      <c r="G25" s="16"/>
      <c r="H25" s="16"/>
      <c r="I25" s="16"/>
    </row>
    <row r="26" spans="2:9" ht="15.5" x14ac:dyDescent="0.25">
      <c r="B26" s="74" t="s">
        <v>569</v>
      </c>
      <c r="C26" s="75">
        <f>COUNTIFS('FOI 2026-27'!U2:U2000, "*Environmental Information*", 'FOI 2026-27'!H2:H2000, "Apr")+COUNTIFS('FOI 2026-27'!U2:U2000, "*Environmental Information*", 'FOI 2026-27'!H2:H2000, "May")+COUNTIFS('FOI 2026-27'!U2:U2000, "*Environmental Information*", 'FOI 2026-27'!H2:H2000, "Jun")+COUNTIFS('FOI 2026-27'!W2:W2000, "*S39*", 'FOI 2026-27'!H2:H2000, "Apr")+COUNTIFS('FOI 2026-27'!W2:W2000, "*S39*", 'FOI 2026-27'!H2:H2000, "May")+COUNTIFS('FOI 2026-27'!W2:W2000, "*S39*", 'FOI 2026-27'!H2:H2000, "Jun")</f>
        <v>0</v>
      </c>
      <c r="D26" s="72"/>
      <c r="E26" s="15"/>
      <c r="F26" s="16"/>
      <c r="G26" s="16"/>
      <c r="H26" s="16"/>
      <c r="I26" s="16"/>
    </row>
    <row r="27" spans="2:9" ht="31" x14ac:dyDescent="0.25">
      <c r="B27" s="74" t="s">
        <v>570</v>
      </c>
      <c r="C27" s="75">
        <f>COUNTIFS('FOI 2026-27'!U2:U2000, "*this*", 'FOI 2026-27'!H2:H2000, "Apr")+COUNTIFS('FOI 2026-27'!U2:U2000, "*this*", 'FOI 2026-27'!H2:H2000, "May")+COUNTIFS('FOI 2026-27'!U2:U2000, "*this*", 'FOI 2026-27'!H2:H2000, "Jun")+COUNTIFS('FOI 2026-27'!W2:W2000, "*S40(1)*", 'FOI 2026-27'!H2:H2000, "Apr")+COUNTIFS('FOI 2026-27'!W2:W2000, "*S40(1)*", 'FOI 2026-27'!H2:H2000, "May")+COUNTIFS('FOI 2026-27'!W2:W2000, "*S40(1)*", 'FOI 2026-27'!H2:H2000, "Jun")</f>
        <v>0</v>
      </c>
      <c r="D27" s="72"/>
      <c r="E27" s="15"/>
      <c r="F27" s="16"/>
      <c r="G27" s="16"/>
      <c r="H27" s="16"/>
      <c r="I27" s="16"/>
    </row>
    <row r="28" spans="2:9" ht="15.5" x14ac:dyDescent="0.25">
      <c r="B28" s="74" t="s">
        <v>571</v>
      </c>
      <c r="C28" s="75">
        <f>COUNTIFS('FOI 2026-27'!U2:U2000, "*Personal Information*", 'FOI 2026-27'!H2:H2000, "Apr")+COUNTIFS('FOI 2026-27'!U2:U2000, "*Personal Information*", 'FOI 2026-27'!H2:H2000, "May")+COUNTIFS('FOI 2026-27'!U2:U2000, "*Personal Information*", 'FOI 2026-27'!H2:H2000, "Jun")+COUNTIFS('FOI 2026-27'!W2:W2000, "*S40(2)*", 'FOI 2026-27'!H2:H2000, "Apr")+COUNTIFS('FOI 2026-27'!W2:W2000, "*S40(2)*", 'FOI 2026-27'!H2:H2000, "May")+COUNTIFS('FOI 2026-27'!W2:W2000, "*S40(2)*", 'FOI 2026-27'!H2:H2000, "Jun")</f>
        <v>19</v>
      </c>
      <c r="D28" s="72"/>
      <c r="E28" s="15"/>
      <c r="F28" s="16"/>
      <c r="G28" s="16"/>
      <c r="H28" s="16"/>
      <c r="I28" s="16"/>
    </row>
    <row r="29" spans="2:9" ht="31" x14ac:dyDescent="0.25">
      <c r="B29" s="74" t="s">
        <v>572</v>
      </c>
      <c r="C29" s="75">
        <f>COUNTIFS('FOI 2026-27'!U2:U2000, "*Provided in Confidence*", 'FOI 2026-27'!H2:H2000, "Apr")+COUNTIFS('FOI 2026-27'!U2:U2000, "*Provided in Confidence*", 'FOI 2026-27'!H2:H2000, "May")+COUNTIFS('FOI 2026-27'!U2:U2000, "*Provided in Confidence*", 'FOI 2026-27'!H2:H2000, "Jun")+COUNTIFS('FOI 2026-27'!W2:W2000, "*S41*", 'FOI 2026-27'!H2:H2000, "Apr")+COUNTIFS('FOI 2026-27'!W2:W2000, "*S41*", 'FOI 2026-27'!H2:H2000, "May")+COUNTIFS('FOI 2026-27'!W2:W2000, "*S41*", 'FOI 2026-27'!H2:H2000, "Jun")</f>
        <v>0</v>
      </c>
      <c r="D29" s="72"/>
      <c r="E29" s="15"/>
      <c r="F29" s="16"/>
      <c r="G29" s="16"/>
      <c r="H29" s="16"/>
      <c r="I29" s="16"/>
    </row>
    <row r="30" spans="2:9" ht="15.5" x14ac:dyDescent="0.25">
      <c r="B30" s="74" t="s">
        <v>573</v>
      </c>
      <c r="C30" s="75">
        <f>COUNTIFS('FOI 2026-27'!U2:U2000, "*Legal Professional Privilege*", 'FOI 2026-27'!H2:H2000, "Apr")+COUNTIFS('FOI 2026-27'!U2:U2000, "*Legal Professional Privilege*", 'FOI 2026-27'!H2:H2000, "May")+COUNTIFS('FOI 2026-27'!U2:U2000, "*Legal Professional Privilege*", 'FOI 2026-27'!H2:H2000, "Jun")+COUNTIFS('FOI 2026-27'!W2:W2000, "*S42*", 'FOI 2026-27'!H2:H2000, "Apr")+COUNTIFS('FOI 2026-27'!W2:W2000, "*S42*", 'FOI 2026-27'!H2:H2000, "May")+COUNTIFS('FOI 2026-27'!W2:W2000, "*S42*", 'FOI 2026-27'!H2:H2000, "Jun")</f>
        <v>1</v>
      </c>
      <c r="D30" s="72"/>
      <c r="E30" s="15"/>
      <c r="F30" s="16"/>
      <c r="G30" s="16"/>
      <c r="H30" s="16"/>
      <c r="I30" s="16"/>
    </row>
    <row r="31" spans="2:9" ht="15.5" x14ac:dyDescent="0.25">
      <c r="B31" s="74" t="s">
        <v>574</v>
      </c>
      <c r="C31" s="75">
        <f>COUNTIFS('FOI 2026-27'!U2:U2000, "*Commercial Interest*", 'FOI 2026-27'!H2:H2000, "Apr")+COUNTIFS('FOI 2026-27'!U2:U2000, "*Commercial Interest*", 'FOI 2026-27'!H2:H2000, "May")+COUNTIFS('FOI 2026-27'!U2:U2000, "*Commercial Interest*", 'FOI 2026-27'!H2:H2000, "Jun")+COUNTIFS('FOI 2026-27'!W2:W2000, "*S43*", 'FOI 2026-27'!H2:H2000, "Apr")+COUNTIFS('FOI 2026-27'!W2:W2000, "*S43*", 'FOI 2026-27'!H2:H2000, "May")+COUNTIFS('FOI 2026-27'!W2:W2000, "*S43*", 'FOI 2026-27'!H2:H2000, "Jun")</f>
        <v>4</v>
      </c>
      <c r="D31" s="72"/>
      <c r="E31" s="15"/>
      <c r="F31" s="16"/>
      <c r="G31" s="16"/>
      <c r="H31" s="16"/>
      <c r="I31" s="16"/>
    </row>
    <row r="32" spans="2:9" ht="16" thickBot="1" x14ac:dyDescent="0.4">
      <c r="B32" s="77" t="s">
        <v>575</v>
      </c>
      <c r="C32" s="78">
        <f>COUNTIFS('FOI 2026-27'!U2:U2000, "*Prohibition on Disclosure*", 'FOI 2026-27'!H2:H2000, "Apr")+COUNTIFS('FOI 2026-27'!U2:U2000, "*Prohibition on Disclosure*", 'FOI 2026-27'!H2:H2000, "May")+COUNTIFS('FOI 2026-27'!U2:U2000, "*Prohibition on Disclosure*", 'FOI 2026-27'!H2:H2000, "Jun")+COUNTIFS('FOI 2026-27'!W2:W2000, "*S44*", 'FOI 2026-27'!H2:H2000, "Apr")+COUNTIFS('FOI 2026-27'!W2:W2000, "*S44*", 'FOI 2026-27'!H2:H2000, "May")+COUNTIFS('FOI 2026-27'!W2:W2000, "*S44*", 'FOI 2026-27'!H2:H2000, "Jun")</f>
        <v>0</v>
      </c>
      <c r="D32" s="50"/>
      <c r="E32" s="73"/>
      <c r="F32" s="50"/>
      <c r="G32" s="50"/>
      <c r="H32" s="50"/>
      <c r="I32" s="50"/>
    </row>
  </sheetData>
  <protectedRanges>
    <protectedRange sqref="C4:C5 C8:C32 F8:F22 G22:I22" name="Range1"/>
  </protectedRanges>
  <mergeCells count="3">
    <mergeCell ref="B1:L2"/>
    <mergeCell ref="C4:F4"/>
    <mergeCell ref="C5:F5"/>
  </mergeCells>
  <dataValidations count="1">
    <dataValidation type="whole" operator="greaterThanOrEqual" allowBlank="1" showInputMessage="1" showErrorMessage="1" sqref="C8:F32 F8:I19 F20:I22" xr:uid="{D4BFB4EF-2554-4829-ADB3-143B07157C15}">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cbc0dd-8fad-44f6-8f87-abbff0569875">
      <Terms xmlns="http://schemas.microsoft.com/office/infopath/2007/PartnerControls"/>
    </lcf76f155ced4ddcb4097134ff3c332f>
    <TaxCatchAll xmlns="bb79d6a0-16ba-4bfc-a829-15108cb3b682" xsi:nil="true"/>
    <_Flow_SignoffStatus xmlns="48cbc0dd-8fad-44f6-8f87-abbff056987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551A2B975C684890419B59C33EC143" ma:contentTypeVersion="16" ma:contentTypeDescription="Create a new document." ma:contentTypeScope="" ma:versionID="461195897960847a2d735dcb91874147">
  <xsd:schema xmlns:xsd="http://www.w3.org/2001/XMLSchema" xmlns:xs="http://www.w3.org/2001/XMLSchema" xmlns:p="http://schemas.microsoft.com/office/2006/metadata/properties" xmlns:ns2="48cbc0dd-8fad-44f6-8f87-abbff0569875" xmlns:ns3="bb79d6a0-16ba-4bfc-a829-15108cb3b682" targetNamespace="http://schemas.microsoft.com/office/2006/metadata/properties" ma:root="true" ma:fieldsID="d1d844d928c4e08377c3100180c6faac" ns2:_="" ns3:_="">
    <xsd:import namespace="48cbc0dd-8fad-44f6-8f87-abbff0569875"/>
    <xsd:import namespace="bb79d6a0-16ba-4bfc-a829-15108cb3b6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bc0dd-8fad-44f6-8f87-abbff05698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dfec08-ec91-420d-9d9d-f014eab75a7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9d6a0-16ba-4bfc-a829-15108cb3b6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946768b-974c-4c43-a4de-95f235ef03e4}" ma:internalName="TaxCatchAll" ma:showField="CatchAllData" ma:web="bb79d6a0-16ba-4bfc-a829-15108cb3b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353031-FA83-4941-B895-EAAE4EB88471}">
  <ds:schemaRefs>
    <ds:schemaRef ds:uri="http://schemas.microsoft.com/sharepoint/v3/contenttype/forms"/>
  </ds:schemaRefs>
</ds:datastoreItem>
</file>

<file path=customXml/itemProps2.xml><?xml version="1.0" encoding="utf-8"?>
<ds:datastoreItem xmlns:ds="http://schemas.openxmlformats.org/officeDocument/2006/customXml" ds:itemID="{A0855F72-4A07-4A7C-BF43-903991FAD465}">
  <ds:schemaRefs>
    <ds:schemaRef ds:uri="http://purl.org/dc/term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bb79d6a0-16ba-4bfc-a829-15108cb3b682"/>
    <ds:schemaRef ds:uri="48cbc0dd-8fad-44f6-8f87-abbff0569875"/>
  </ds:schemaRefs>
</ds:datastoreItem>
</file>

<file path=customXml/itemProps3.xml><?xml version="1.0" encoding="utf-8"?>
<ds:datastoreItem xmlns:ds="http://schemas.openxmlformats.org/officeDocument/2006/customXml" ds:itemID="{1745CF0F-852C-4B59-82FA-A6EDBBC74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bc0dd-8fad-44f6-8f87-abbff0569875"/>
    <ds:schemaRef ds:uri="bb79d6a0-16ba-4bfc-a829-15108cb3b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95b5b75-2744-41ba-9110-5a29c6ee2ba4}" enabled="0" method="" siteId="{a95b5b75-2744-41ba-9110-5a29c6ee2b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FOI 2026-27</vt:lpstr>
      <vt:lpstr>EIR 2026-27</vt:lpstr>
      <vt:lpstr>Internal Review</vt:lpstr>
      <vt:lpstr>Stats</vt:lpstr>
      <vt:lpstr>Key data collection</vt:lpstr>
      <vt:lpstr>Additional data collection</vt:lpstr>
      <vt:lpstr>Exemptions &amp; Exceptions</vt:lpstr>
      <vt:lpstr>'EIR 2026-27'!_Hlk135727460</vt:lpstr>
    </vt:vector>
  </TitlesOfParts>
  <Manager/>
  <Company>Redcar and Cleveland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Record 2010</dc:title>
  <dc:subject>QA</dc:subject>
  <dc:creator>Kate Broom</dc:creator>
  <cp:keywords/>
  <dc:description/>
  <cp:lastModifiedBy>Juliet Felgate</cp:lastModifiedBy>
  <cp:revision/>
  <dcterms:created xsi:type="dcterms:W3CDTF">1996-10-14T23:33:28Z</dcterms:created>
  <dcterms:modified xsi:type="dcterms:W3CDTF">2026-08-03T09:44:25Z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0x010100F3551A2B975C684890419B59C33EC143</vt:lpwstr>
  </property>
  <property fmtid="{D5CDD505-2E9C-101B-9397-08002B2CF9AE}" pid="3" name="MediaServiceImageTags">
    <vt:lpwstr/>
  </property>
  <property fmtid="{D5CDD505-2E9C-101B-9397-08002B2CF9AE}" pid="4" name="_AdHocReviewCycleID">
    <vt:i4>-830344475</vt:i4>
  </property>
  <property fmtid="{D5CDD505-2E9C-101B-9397-08002B2CF9AE}" pid="5" name="_NewReviewCycle">
    <vt:lpwstr/>
  </property>
  <property fmtid="{D5CDD505-2E9C-101B-9397-08002B2CF9AE}" pid="6" name="_EmailSubject">
    <vt:lpwstr>Intranet</vt:lpwstr>
  </property>
  <property fmtid="{D5CDD505-2E9C-101B-9397-08002B2CF9AE}" pid="7" name="_AuthorEmail">
    <vt:lpwstr>InformationGovernance@redcar-cleveland.gov.uk</vt:lpwstr>
  </property>
  <property fmtid="{D5CDD505-2E9C-101B-9397-08002B2CF9AE}" pid="8" name="_AuthorEmailDisplayName">
    <vt:lpwstr>Information Governance</vt:lpwstr>
  </property>
</Properties>
</file>