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https://rcbcgov-my.sharepoint.com/personal/julie_felgate_redcar-cleveland_gov_uk/Documents/Desktop/"/>
    </mc:Choice>
  </mc:AlternateContent>
  <xr:revisionPtr revIDLastSave="42" documentId="13_ncr:1_{AE0716DA-7CDA-4012-A85D-8BB6A9A9E466}" xr6:coauthVersionLast="47" xr6:coauthVersionMax="47" xr10:uidLastSave="{95F109FF-B243-4BE0-8B72-DA3E16A853DB}"/>
  <bookViews>
    <workbookView xWindow="-110" yWindow="-110" windowWidth="19420" windowHeight="10420" xr2:uid="{00000000-000D-0000-FFFF-FFFF00000000}"/>
  </bookViews>
  <sheets>
    <sheet name="Metrics 2022" sheetId="1" r:id="rId1"/>
    <sheet name="FOI 2022" sheetId="2" r:id="rId2"/>
    <sheet name="EIR 2022" sheetId="3" r:id="rId3"/>
    <sheet name="Vexatious Requests" sheetId="4" r:id="rId4"/>
    <sheet name="Internal Review 2022" sheetId="5" r:id="rId5"/>
  </sheets>
  <definedNames>
    <definedName name="_xlnm._FilterDatabase" localSheetId="2" hidden="1">'EIR 2022'!$A$1:$AD$63</definedName>
    <definedName name="_xlnm._FilterDatabase" localSheetId="1" hidden="1">'FOI 2022'!$A$1:$AD$5260</definedName>
    <definedName name="_ftnref1" localSheetId="1">'FOI 2022'!#REF!</definedName>
    <definedName name="_xlnm.Print_Area" localSheetId="0">'Metrics 2022'!$A$1:$K$47</definedName>
    <definedName name="Z_022A4286_B4E7_46C4_9348_10B1B1FE68AE_.wvu.FilterData" localSheetId="1" hidden="1">'FOI 2022'!$A$1:$AD$5260</definedName>
    <definedName name="Z_09A41729_FA56_46C5_9436_ED5B7966DED5_.wvu.FilterData" localSheetId="1" hidden="1">'FOI 2022'!$A$1:$AD$5260</definedName>
    <definedName name="Z_09B08B8E_E892_44CE_B810_12FD74B9C8E5_.wvu.FilterData" localSheetId="1" hidden="1">'FOI 2022'!$A$1:$AD$5260</definedName>
    <definedName name="Z_0C069E83_DC43_4D10_940E_0E650F120028_.wvu.FilterData" localSheetId="1" hidden="1">'FOI 2022'!$A$1:$AD$5260</definedName>
    <definedName name="Z_0C6E272D_534B_4BAF_B0C6_3576E0DFB450_.wvu.FilterData" localSheetId="1" hidden="1">'FOI 2022'!$A$1:$AD$5260</definedName>
    <definedName name="Z_13318ACA_4079_4744_89BF_3726E999225A_.wvu.Cols" localSheetId="2" hidden="1">'EIR 2022'!$H:$H,'EIR 2022'!$K:$K,'EIR 2022'!$M:$M,'EIR 2022'!$O:$O,'EIR 2022'!$R:$R</definedName>
    <definedName name="Z_13318ACA_4079_4744_89BF_3726E999225A_.wvu.FilterData" localSheetId="2" hidden="1">'EIR 2022'!$A$1:$AD$63</definedName>
    <definedName name="Z_13318ACA_4079_4744_89BF_3726E999225A_.wvu.FilterData" localSheetId="1" hidden="1">'FOI 2022'!$A$1:$AD$5260</definedName>
    <definedName name="Z_13318ACA_4079_4744_89BF_3726E999225A_.wvu.PrintArea" localSheetId="0" hidden="1">'Metrics 2022'!$A$1:$K$47</definedName>
    <definedName name="Z_174D9078_8BF1_48C3_A4EB_74356A217C32_.wvu.FilterData" localSheetId="1" hidden="1">'FOI 2022'!$A$1:$AD$5260</definedName>
    <definedName name="Z_19819CFE_109A_4866_8BB3_0A3DF4AD8887_.wvu.FilterData" localSheetId="1" hidden="1">'FOI 2022'!$A$1:$AD$5260</definedName>
    <definedName name="Z_1A62D6B3_DFA9_42C0_946D_A5C54892B6A9_.wvu.FilterData" localSheetId="1" hidden="1">'FOI 2022'!$A$1:$AD$5260</definedName>
    <definedName name="Z_1E939972_06BE_4137_8FB0_071864366766_.wvu.FilterData" localSheetId="1" hidden="1">'FOI 2022'!$A$1:$AD$5260</definedName>
    <definedName name="Z_232C10B5_4546_49D0_9587_4F32DD2AD976_.wvu.FilterData" localSheetId="1" hidden="1">'FOI 2022'!$A$1:$AD$5260</definedName>
    <definedName name="Z_234A0515_F58D_449C_A252_54190781D681_.wvu.FilterData" localSheetId="1" hidden="1">'FOI 2022'!$A$1:$AD$5260</definedName>
    <definedName name="Z_25B3A8E2_35F6_429F_BC13_9991C7408538_.wvu.FilterData" localSheetId="1" hidden="1">'FOI 2022'!$A$1:$AD$5260</definedName>
    <definedName name="Z_27CDEBF2_32E0_482D_A5A4_6B67AAA1EC32_.wvu.FilterData" localSheetId="1" hidden="1">'FOI 2022'!$A$1:$AD$5260</definedName>
    <definedName name="Z_2A732638_E983_441D_8D37_63721267D838_.wvu.FilterData" localSheetId="1" hidden="1">'FOI 2022'!$A$1:$AD$5260</definedName>
    <definedName name="Z_3303B2FD_AAAE_42DF_83DA_45950C7F76A8_.wvu.FilterData" localSheetId="1" hidden="1">'FOI 2022'!$A$1:$AD$5260</definedName>
    <definedName name="Z_3480DE0B_64E2_40A6_BF19_4BE533D34112_.wvu.FilterData" localSheetId="1" hidden="1">'FOI 2022'!$A$1:$AD$5260</definedName>
    <definedName name="Z_378DF0DA_D225_4DD2_8FEF_EABCF5BE9C95_.wvu.FilterData" localSheetId="1" hidden="1">'FOI 2022'!$A$1:$AD$5260</definedName>
    <definedName name="Z_3BFA6030_318E_4566_B329_020D58313903_.wvu.FilterData" localSheetId="1" hidden="1">'FOI 2022'!$A$1:$AD$5260</definedName>
    <definedName name="Z_409D8D49_E19A_48EB_8D9F_77E0A9153294_.wvu.FilterData" localSheetId="1" hidden="1">'FOI 2022'!$A$1:$AD$5260</definedName>
    <definedName name="Z_46D64065_B3F7_4884_896C_B6A2140222DE_.wvu.FilterData" localSheetId="1" hidden="1">'FOI 2022'!$A$1:$AD$5260</definedName>
    <definedName name="Z_49D60E3E_0432_44D9_8F4F_7E30DED1E521_.wvu.FilterData" localSheetId="1" hidden="1">'FOI 2022'!$A$1:$AD$5260</definedName>
    <definedName name="Z_532350FF_58DF_4DFB_B911_3FD78D73B169_.wvu.FilterData" localSheetId="1" hidden="1">'FOI 2022'!$A$1:$AD$5260</definedName>
    <definedName name="Z_53CC8A20_3722_45FA_AA68_237A260A62EA_.wvu.FilterData" localSheetId="1" hidden="1">'FOI 2022'!$A$1:$AD$5260</definedName>
    <definedName name="Z_5528985F_BCB7_4D1C_B5A2_CE26ACE39EC6_.wvu.FilterData" localSheetId="1" hidden="1">'FOI 2022'!$A$1:$AD$5260</definedName>
    <definedName name="Z_5A22D02A_B77E_4027_BF2F_1BF31CD9987E_.wvu.FilterData" localSheetId="2" hidden="1">'EIR 2022'!$A$1:$AD$63</definedName>
    <definedName name="Z_5A22D02A_B77E_4027_BF2F_1BF31CD9987E_.wvu.FilterData" localSheetId="1" hidden="1">'FOI 2022'!$A$1:$AD$5260</definedName>
    <definedName name="Z_5A39BEFA_5978_4F17_9AA9_49645E13D9C1_.wvu.FilterData" localSheetId="1" hidden="1">'FOI 2022'!$A$1:$AD$5260</definedName>
    <definedName name="Z_5A49A7B4_193E_4D05_8F6E_2176696BE1B1_.wvu.FilterData" localSheetId="1" hidden="1">'FOI 2022'!$A$1:$AD$5260</definedName>
    <definedName name="Z_5A51F8BC_51DF_4EF8_80B6_74D7C9FD640B_.wvu.FilterData" localSheetId="1" hidden="1">'FOI 2022'!$A$1:$AD$5260</definedName>
    <definedName name="Z_5B12B512_01C1_430C_88F8_236257A1D269_.wvu.FilterData" localSheetId="1" hidden="1">'FOI 2022'!$A$1:$AD$5260</definedName>
    <definedName name="Z_5F030C71_E102_4976_8EDE_753830C0512D_.wvu.FilterData" localSheetId="1" hidden="1">'FOI 2022'!$A$1:$AD$5260</definedName>
    <definedName name="Z_607F27E4_2C42_4C2D_B527_BA6CA827866F_.wvu.FilterData" localSheetId="1" hidden="1">'FOI 2022'!$A$1:$AD$5260</definedName>
    <definedName name="Z_615EE67A_4901_4B7A_B994_35A6AB0F9414_.wvu.FilterData" localSheetId="1" hidden="1">'FOI 2022'!$A$1:$AD$5260</definedName>
    <definedName name="Z_62D397FD_485A_4FC8_B744_E4E5A1640759_.wvu.FilterData" localSheetId="1" hidden="1">'FOI 2022'!$A$1:$AD$5260</definedName>
    <definedName name="Z_63F2399D_A40E_4D9C_8407_8E790A52ECC2_.wvu.FilterData" localSheetId="1" hidden="1">'FOI 2022'!$A$1:$AD$5260</definedName>
    <definedName name="Z_649EE045_044F_43B7_9B08_83F7A13EC48D_.wvu.FilterData" localSheetId="1" hidden="1">'FOI 2022'!$A$1:$AD$5260</definedName>
    <definedName name="Z_66E56B64_3B50_4BE2_9FF4_A752B3235265_.wvu.FilterData" localSheetId="1" hidden="1">'FOI 2022'!$A$1:$AD$5260</definedName>
    <definedName name="Z_6C9B7DD1_FC71_4681_9DAC_72450FDE6462_.wvu.FilterData" localSheetId="1" hidden="1">'FOI 2022'!$A$1:$AD$5260</definedName>
    <definedName name="Z_6D1929D5_2782_43A2_A78C_9C306954F206_.wvu.FilterData" localSheetId="1" hidden="1">'FOI 2022'!$A$1:$AD$5260</definedName>
    <definedName name="Z_71B1DC13_32E4_407B_B44D_501039045ABF_.wvu.FilterData" localSheetId="1" hidden="1">'FOI 2022'!$A$1:$AD$5260</definedName>
    <definedName name="Z_74EF923F_221E_4FD3_8FD2_D5D9D4CDB9ED_.wvu.FilterData" localSheetId="1" hidden="1">'FOI 2022'!$A$1:$AD$5260</definedName>
    <definedName name="Z_764EFB30_A7EA_4844_BEBC_0BDF51851234_.wvu.FilterData" localSheetId="1" hidden="1">'FOI 2022'!$A$1:$AD$5260</definedName>
    <definedName name="Z_7685C114_10C3_41BC_BA04_266B345CE62F_.wvu.FilterData" localSheetId="1" hidden="1">'FOI 2022'!$A$1:$AD$5260</definedName>
    <definedName name="Z_7A5B6D13_67AC_4F85_83D4_AA23594E04E6_.wvu.FilterData" localSheetId="1" hidden="1">'FOI 2022'!$A$1:$AD$5260</definedName>
    <definedName name="Z_81122DE4_A7C5_4234_A3E0_6F423675EA3D_.wvu.FilterData" localSheetId="1" hidden="1">'FOI 2022'!$A$1:$AD$5260</definedName>
    <definedName name="Z_826940D0_9F9E_446F_80EC_DF528F31844C_.wvu.FilterData" localSheetId="1" hidden="1">'FOI 2022'!$A$1:$AD$5260</definedName>
    <definedName name="Z_8312D9C4_969D_414C_9536_FB1C8DB16476_.wvu.FilterData" localSheetId="1" hidden="1">'FOI 2022'!$A$1:$AD$5260</definedName>
    <definedName name="Z_864C0158_CD31_469C_BF19_AD2EA9DA26F8_.wvu.FilterData" localSheetId="1" hidden="1">'FOI 2022'!$A$1:$AD$5260</definedName>
    <definedName name="Z_90031741_1898_4442_8E6D_0816486EA86E_.wvu.FilterData" localSheetId="1" hidden="1">'FOI 2022'!$A$1:$AD$5260</definedName>
    <definedName name="Z_900C1D27_E895_4D8E_B5D7_A7E4332B8E8D_.wvu.FilterData" localSheetId="1" hidden="1">'FOI 2022'!$A$1:$AD$5260</definedName>
    <definedName name="Z_973085D6_F93A_4B6F_A399_D5133BB5F0AE_.wvu.FilterData" localSheetId="1" hidden="1">'FOI 2022'!$A$1:$AD$5260</definedName>
    <definedName name="Z_9765E9E6_D2BF_4B2C_AEAF_CBC336E5AD34_.wvu.FilterData" localSheetId="1" hidden="1">'FOI 2022'!$A$1:$AD$5260</definedName>
    <definedName name="Z_9778D57D_40C5_457B_8843_6C207CB82BEE_.wvu.FilterData" localSheetId="1" hidden="1">'FOI 2022'!$A$1:$AD$5260</definedName>
    <definedName name="Z_9AFE0C9F_FD02_4B70_B043_5E2CDBA74563_.wvu.FilterData" localSheetId="1" hidden="1">'FOI 2022'!$A$1:$AD$5260</definedName>
    <definedName name="Z_A70B2EEC_11E9_4B62_964B_1172D9B54EEB_.wvu.FilterData" localSheetId="1" hidden="1">'FOI 2022'!$A$1:$AD$5260</definedName>
    <definedName name="Z_A7D81723_E2AD_45E5_B55B_962AAA675F7E_.wvu.FilterData" localSheetId="1" hidden="1">'FOI 2022'!$A$1:$AD$5260</definedName>
    <definedName name="Z_AA39A773_7EE5_45C9_A693_7DB8522756F3_.wvu.FilterData" localSheetId="1" hidden="1">'FOI 2022'!$A$1:$AD$5260</definedName>
    <definedName name="Z_ABDF30B9_BD79_49B8_9332_561663B1D7A2_.wvu.FilterData" localSheetId="1" hidden="1">'FOI 2022'!$A$1:$AD$5260</definedName>
    <definedName name="Z_AD46DA74_700E_4A28_9A4B_CDBBDF09404A_.wvu.FilterData" localSheetId="1" hidden="1">'FOI 2022'!$A$1:$AD$5260</definedName>
    <definedName name="Z_AE25B1E5_414D_431D_A35C_FCDFF745CC19_.wvu.FilterData" localSheetId="1" hidden="1">'FOI 2022'!$A$1:$AD$5260</definedName>
    <definedName name="Z_B0B4550D_173B_4A14_BB51_8CFEF4925F40_.wvu.FilterData" localSheetId="1" hidden="1">'FOI 2022'!$A$1:$AD$5260</definedName>
    <definedName name="Z_B1B7F171_700E_425B_8D1B_8EEAB59CDB56_.wvu.FilterData" localSheetId="1" hidden="1">'FOI 2022'!$A$1:$AD$5260</definedName>
    <definedName name="Z_BCCD868B_9FB9_4F78_8E4F_8E7691FCFF69_.wvu.FilterData" localSheetId="1" hidden="1">'FOI 2022'!$A$1:$AD$5260</definedName>
    <definedName name="Z_BD39D130_95E7_4EAD_AE03_C3AF1A6AC1A2_.wvu.FilterData" localSheetId="1" hidden="1">'FOI 2022'!$A$1:$AD$5260</definedName>
    <definedName name="Z_BDDC4ACD_31A0_41BF_A66A_FAE842C4CB00_.wvu.FilterData" localSheetId="1" hidden="1">'FOI 2022'!$A$1:$AD$5260</definedName>
    <definedName name="Z_BE8E4C1D_9CB6_4499_A3DE_16BAA72927BE_.wvu.FilterData" localSheetId="1" hidden="1">'FOI 2022'!$A$1:$AD$5260</definedName>
    <definedName name="Z_C0E4056E_8994_46C6_B18D_F876DD5D3478_.wvu.FilterData" localSheetId="1" hidden="1">'FOI 2022'!$A$1:$AD$5260</definedName>
    <definedName name="Z_C97E2D6D_D229_4662_BA20_EEDB6E84225A_.wvu.FilterData" localSheetId="1" hidden="1">'FOI 2022'!$A$1:$AD$5260</definedName>
    <definedName name="Z_CAE80AE8_DA91_48CB_829B_8C4CD1193C02_.wvu.FilterData" localSheetId="1" hidden="1">'FOI 2022'!$A$1:$AD$5260</definedName>
    <definedName name="Z_CB8FA477_5540_478E_9792_669429684C02_.wvu.FilterData" localSheetId="1" hidden="1">'FOI 2022'!$A$1:$AD$5260</definedName>
    <definedName name="Z_CF72E3A6_6C1B_41AF_9B61_0D366108755F_.wvu.FilterData" localSheetId="1" hidden="1">'FOI 2022'!$A$1:$AD$5260</definedName>
    <definedName name="Z_CF837D75_E11D_4A49_BB0F_756C0EF5BD1D_.wvu.FilterData" localSheetId="2" hidden="1">'EIR 2022'!$A$1:$AD$63</definedName>
    <definedName name="Z_CF837D75_E11D_4A49_BB0F_756C0EF5BD1D_.wvu.FilterData" localSheetId="1" hidden="1">'FOI 2022'!$A$1:$AD$5260</definedName>
    <definedName name="Z_D38E9DE2_79AB_4CAF_AC90_64D8DF650D38_.wvu.FilterData" localSheetId="1" hidden="1">'FOI 2022'!$A$1:$AD$5260</definedName>
    <definedName name="Z_D3D17023_817E_489A_A031_287FA6E02B2E_.wvu.FilterData" localSheetId="1" hidden="1">'FOI 2022'!$A$1:$AD$5260</definedName>
    <definedName name="Z_D52B615B_EC6B_487A_B6FC_7B6D51F88EB9_.wvu.FilterData" localSheetId="1" hidden="1">'FOI 2022'!$A$1:$AD$5260</definedName>
    <definedName name="Z_D5DDAEFF_9B8F_41EF_A53C_3AF9AE7BAC51_.wvu.FilterData" localSheetId="1" hidden="1">'FOI 2022'!$A$1:$AD$5260</definedName>
    <definedName name="Z_D73FC4F5_144C_4C1F_80FA_D59D23E1E7ED_.wvu.FilterData" localSheetId="1" hidden="1">'FOI 2022'!$A$1:$AD$5260</definedName>
    <definedName name="Z_D8FC8303_7225_47DE_A65C_71A6644451F9_.wvu.FilterData" localSheetId="1" hidden="1">'FOI 2022'!$A$1:$AD$5260</definedName>
    <definedName name="Z_DAB67CF3_5A54_41B8_8209_47EDBA1E25EC_.wvu.FilterData" localSheetId="1" hidden="1">'FOI 2022'!$A$1:$AD$5260</definedName>
    <definedName name="Z_DD494D8F_F7DB_4C13_BD60_371CDBC3FE98_.wvu.FilterData" localSheetId="1" hidden="1">'FOI 2022'!$A$1:$AD$5260</definedName>
    <definedName name="Z_DE822F6C_FECA_4712_9666_8F2B1010CEB7_.wvu.FilterData" localSheetId="1" hidden="1">'FOI 2022'!$A$1:$AD$5260</definedName>
    <definedName name="Z_E25617DC_9AB1_466C_83F9_328424AC54C3_.wvu.FilterData" localSheetId="1" hidden="1">'FOI 2022'!$A$1:$AD$5260</definedName>
    <definedName name="Z_E9590ABA_F556_4E24_8EEE_876676847594_.wvu.FilterData" localSheetId="1" hidden="1">'FOI 2022'!$A$1:$AD$5260</definedName>
    <definedName name="Z_EDEA0188_918A_4C73_A2B8_679F5F53E347_.wvu.Cols" localSheetId="2" hidden="1">'EIR 2022'!$H:$H,'EIR 2022'!$K:$K,'EIR 2022'!$M:$M,'EIR 2022'!$O:$O,'EIR 2022'!$R:$R</definedName>
    <definedName name="Z_EDEA0188_918A_4C73_A2B8_679F5F53E347_.wvu.Cols" localSheetId="1" hidden="1">'FOI 2022'!$G:$G,'FOI 2022'!$H:$H,'FOI 2022'!$K:$L,'FOI 2022'!$N:$N,'FOI 2022'!$P:$P,'FOI 2022'!$S:$S</definedName>
    <definedName name="Z_EDEA0188_918A_4C73_A2B8_679F5F53E347_.wvu.FilterData" localSheetId="2" hidden="1">'EIR 2022'!$A$1:$AD$63</definedName>
    <definedName name="Z_EDEA0188_918A_4C73_A2B8_679F5F53E347_.wvu.FilterData" localSheetId="1" hidden="1">'FOI 2022'!$A$1:$AD$5260</definedName>
    <definedName name="Z_EDEA0188_918A_4C73_A2B8_679F5F53E347_.wvu.PrintArea" localSheetId="0" hidden="1">'Metrics 2022'!$A$1:$K$47</definedName>
    <definedName name="Z_EE13D3FC_9C1D_42DB_9D1D_0A818DDD4E1C_.wvu.FilterData" localSheetId="1" hidden="1">'FOI 2022'!$A$1:$AD$5260</definedName>
    <definedName name="Z_F0A247BB_40B2_421C_B718_7E39A4A830CF_.wvu.FilterData" localSheetId="1" hidden="1">'FOI 2022'!$A$1:$AD$5260</definedName>
    <definedName name="Z_F6385429_1E25_4CC6_AA9D_7AB54F4DF994_.wvu.FilterData" localSheetId="1" hidden="1">'FOI 2022'!$A$1:$AD$5260</definedName>
    <definedName name="Z_F9982AD0_928B_443E_A38C_0AE6494CD740_.wvu.FilterData" localSheetId="1" hidden="1">'FOI 2022'!$A$1:$AD$5260</definedName>
  </definedNames>
  <calcPr calcId="191029"/>
  <customWorkbookViews>
    <customWorkbookView name="Monique Tate - Personal View" guid="{EDEA0188-918A-4C73-A2B8-679F5F53E347}" mergeInterval="0" personalView="1" maximized="1" xWindow="-377" yWindow="-1088" windowWidth="1936" windowHeight="1056" activeSheetId="2"/>
    <customWorkbookView name="Cathrine Bird - Personal View" guid="{13318ACA-4079-4744-89BF-3726E999225A}" autoUpdate="1" mergeInterval="15" personalView="1" maximized="1" xWindow="-11" yWindow="-11" windowWidth="1942" windowHeight="104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9" i="2" l="1"/>
  <c r="J880" i="2"/>
  <c r="J855" i="2"/>
  <c r="J816" i="2"/>
  <c r="J757" i="2"/>
  <c r="J745" i="2"/>
  <c r="J385" i="2"/>
  <c r="AB16" i="2"/>
  <c r="H18" i="1" s="1"/>
  <c r="Z16" i="3"/>
  <c r="Q18" i="1" s="1"/>
  <c r="J39" i="2"/>
  <c r="V4" i="2"/>
  <c r="J247" i="2"/>
  <c r="J222" i="2"/>
  <c r="J203" i="2"/>
  <c r="J188" i="2"/>
  <c r="J126" i="2"/>
  <c r="J96" i="2"/>
  <c r="J52" i="2"/>
  <c r="J28" i="2"/>
  <c r="AC16" i="2"/>
  <c r="I18" i="1" s="1"/>
  <c r="AA16" i="2"/>
  <c r="G18" i="1" s="1"/>
  <c r="Z16" i="2"/>
  <c r="F18" i="1" s="1"/>
  <c r="Y16" i="2"/>
  <c r="E18" i="1" s="1"/>
  <c r="X16" i="2"/>
  <c r="D18" i="1" s="1"/>
  <c r="W16" i="2"/>
  <c r="C18" i="1" s="1"/>
  <c r="V11" i="2"/>
  <c r="V10" i="2"/>
  <c r="V9" i="2"/>
  <c r="V7" i="2"/>
  <c r="V8" i="2"/>
  <c r="D2" i="3"/>
  <c r="E2" i="3"/>
  <c r="F2" i="3"/>
  <c r="J2" i="3" s="1"/>
  <c r="G2" i="3"/>
  <c r="D3" i="3"/>
  <c r="E3" i="3"/>
  <c r="F3" i="3"/>
  <c r="J3" i="3" s="1"/>
  <c r="G3" i="3"/>
  <c r="D4" i="3"/>
  <c r="E4" i="3"/>
  <c r="F4" i="3"/>
  <c r="J4" i="3" s="1"/>
  <c r="G4" i="3"/>
  <c r="D5" i="3"/>
  <c r="E5" i="3"/>
  <c r="F5" i="3"/>
  <c r="J5" i="3" s="1"/>
  <c r="G5" i="3"/>
  <c r="D6" i="3"/>
  <c r="E6" i="3"/>
  <c r="F6" i="3"/>
  <c r="J6" i="3" s="1"/>
  <c r="G6" i="3"/>
  <c r="D7" i="3"/>
  <c r="E7" i="3"/>
  <c r="F7" i="3"/>
  <c r="J7" i="3" s="1"/>
  <c r="G7" i="3"/>
  <c r="U7" i="3"/>
  <c r="D8" i="3"/>
  <c r="E8" i="3"/>
  <c r="F8" i="3"/>
  <c r="J8" i="3" s="1"/>
  <c r="G8" i="3"/>
  <c r="U8" i="3"/>
  <c r="D9" i="3"/>
  <c r="E9" i="3"/>
  <c r="F9" i="3"/>
  <c r="G9" i="3"/>
  <c r="J9" i="3"/>
  <c r="U9" i="3"/>
  <c r="D10" i="3"/>
  <c r="E10" i="3"/>
  <c r="F10" i="3"/>
  <c r="G10" i="3"/>
  <c r="J10" i="3"/>
  <c r="U10" i="3"/>
  <c r="D11" i="3"/>
  <c r="E11" i="3"/>
  <c r="F11" i="3"/>
  <c r="G11" i="3"/>
  <c r="J11" i="3"/>
  <c r="U11" i="3"/>
  <c r="D12" i="3"/>
  <c r="E12" i="3"/>
  <c r="F12" i="3"/>
  <c r="G12" i="3"/>
  <c r="J12" i="3"/>
  <c r="D13" i="3"/>
  <c r="E13" i="3"/>
  <c r="F13" i="3"/>
  <c r="G13" i="3"/>
  <c r="J13" i="3"/>
  <c r="D14" i="3"/>
  <c r="E14" i="3"/>
  <c r="F14" i="3"/>
  <c r="G14" i="3"/>
  <c r="J14" i="3"/>
  <c r="D15" i="3"/>
  <c r="E15" i="3"/>
  <c r="F15" i="3"/>
  <c r="G15" i="3"/>
  <c r="J15" i="3"/>
  <c r="D16" i="3"/>
  <c r="E16" i="3"/>
  <c r="F16" i="3"/>
  <c r="G16" i="3"/>
  <c r="J16" i="3"/>
  <c r="V16" i="3"/>
  <c r="M18" i="1" s="1"/>
  <c r="W16" i="3"/>
  <c r="N18" i="1" s="1"/>
  <c r="X16" i="3"/>
  <c r="O18" i="1" s="1"/>
  <c r="Y16" i="3"/>
  <c r="P18" i="1" s="1"/>
  <c r="AA16" i="3"/>
  <c r="R18" i="1" s="1"/>
  <c r="AB16" i="3"/>
  <c r="S18" i="1" s="1"/>
  <c r="D17" i="3"/>
  <c r="E17" i="3"/>
  <c r="F17" i="3"/>
  <c r="G17" i="3"/>
  <c r="J17" i="3"/>
  <c r="D18" i="3"/>
  <c r="E18" i="3"/>
  <c r="F18" i="3"/>
  <c r="G18" i="3"/>
  <c r="J18" i="3"/>
  <c r="D19" i="3"/>
  <c r="E19" i="3"/>
  <c r="F19" i="3"/>
  <c r="G19" i="3"/>
  <c r="J19" i="3"/>
  <c r="D20" i="3"/>
  <c r="E20" i="3"/>
  <c r="F20" i="3"/>
  <c r="G20" i="3"/>
  <c r="J20" i="3"/>
  <c r="D21" i="3"/>
  <c r="E21" i="3"/>
  <c r="F21" i="3"/>
  <c r="G21" i="3"/>
  <c r="J21" i="3"/>
  <c r="J22" i="3"/>
  <c r="J23" i="3"/>
  <c r="J24" i="3"/>
  <c r="J25" i="3"/>
  <c r="J26" i="3"/>
  <c r="J27" i="3"/>
  <c r="D28" i="3"/>
  <c r="E28" i="3"/>
  <c r="F28" i="3"/>
  <c r="J28" i="3"/>
  <c r="D29" i="3"/>
  <c r="E29" i="3"/>
  <c r="F29" i="3"/>
  <c r="J29" i="3"/>
  <c r="D30" i="3"/>
  <c r="E30" i="3"/>
  <c r="F30" i="3"/>
  <c r="J30" i="3"/>
  <c r="D31" i="3"/>
  <c r="E31" i="3"/>
  <c r="F31" i="3"/>
  <c r="J31" i="3"/>
  <c r="G2" i="2"/>
  <c r="J2" i="2"/>
  <c r="G3" i="2"/>
  <c r="J3" i="2"/>
  <c r="G4" i="2"/>
  <c r="G5" i="2"/>
  <c r="J5" i="2"/>
  <c r="G6" i="2"/>
  <c r="J6" i="2"/>
  <c r="G7" i="2"/>
  <c r="J7" i="2"/>
  <c r="G8" i="2"/>
  <c r="J8" i="2"/>
  <c r="G9" i="2"/>
  <c r="J9" i="2"/>
  <c r="G10" i="2"/>
  <c r="J10" i="2"/>
  <c r="G11" i="2"/>
  <c r="J11" i="2"/>
  <c r="D12" i="2"/>
  <c r="E12" i="2"/>
  <c r="F12" i="2"/>
  <c r="J12" i="2" s="1"/>
  <c r="G12" i="2"/>
  <c r="G13" i="2"/>
  <c r="J13" i="2"/>
  <c r="D14" i="2"/>
  <c r="E14" i="2"/>
  <c r="F14" i="2"/>
  <c r="J14" i="2" s="1"/>
  <c r="G14" i="2"/>
  <c r="G15" i="2"/>
  <c r="J15" i="2"/>
  <c r="D16" i="2"/>
  <c r="E16" i="2"/>
  <c r="F16" i="2"/>
  <c r="J16" i="2" s="1"/>
  <c r="G16" i="2"/>
  <c r="D17" i="2"/>
  <c r="E17" i="2"/>
  <c r="F17" i="2"/>
  <c r="J17" i="2" s="1"/>
  <c r="G17" i="2"/>
  <c r="D18" i="2"/>
  <c r="E18" i="2"/>
  <c r="F18" i="2"/>
  <c r="J18" i="2" s="1"/>
  <c r="G18" i="2"/>
  <c r="D19" i="2"/>
  <c r="E19" i="2"/>
  <c r="G19" i="2"/>
  <c r="J19" i="2"/>
  <c r="D20" i="2"/>
  <c r="E20" i="2"/>
  <c r="G20" i="2"/>
  <c r="J20" i="2"/>
  <c r="D21" i="2"/>
  <c r="E21" i="2"/>
  <c r="G21" i="2"/>
  <c r="J21" i="2"/>
  <c r="D22" i="2"/>
  <c r="E22" i="2"/>
  <c r="F22" i="2"/>
  <c r="J22" i="2" s="1"/>
  <c r="G22" i="2"/>
  <c r="D23" i="2"/>
  <c r="E23" i="2"/>
  <c r="F23" i="2"/>
  <c r="J23" i="2" s="1"/>
  <c r="G23" i="2"/>
  <c r="D24" i="2"/>
  <c r="E24" i="2"/>
  <c r="F24" i="2"/>
  <c r="J24" i="2" s="1"/>
  <c r="G24" i="2"/>
  <c r="D25" i="2"/>
  <c r="E25" i="2"/>
  <c r="F25" i="2"/>
  <c r="J25" i="2" s="1"/>
  <c r="G25" i="2"/>
  <c r="D26" i="2"/>
  <c r="E26" i="2"/>
  <c r="F26" i="2"/>
  <c r="J26" i="2" s="1"/>
  <c r="G26" i="2"/>
  <c r="D27" i="2"/>
  <c r="E27" i="2"/>
  <c r="F27" i="2"/>
  <c r="J27" i="2" s="1"/>
  <c r="G27" i="2"/>
  <c r="D28" i="2"/>
  <c r="E28" i="2"/>
  <c r="F28" i="2"/>
  <c r="G28" i="2"/>
  <c r="D29" i="2"/>
  <c r="E29" i="2"/>
  <c r="F29" i="2"/>
  <c r="G29" i="2"/>
  <c r="D30" i="2"/>
  <c r="E30" i="2"/>
  <c r="F30" i="2"/>
  <c r="J30" i="2" s="1"/>
  <c r="G30" i="2"/>
  <c r="D31" i="2"/>
  <c r="E31" i="2"/>
  <c r="F31" i="2"/>
  <c r="J31" i="2" s="1"/>
  <c r="G31" i="2"/>
  <c r="D32" i="2"/>
  <c r="E32" i="2"/>
  <c r="F32" i="2"/>
  <c r="J32" i="2" s="1"/>
  <c r="G32" i="2"/>
  <c r="D33" i="2"/>
  <c r="E33" i="2"/>
  <c r="F33" i="2"/>
  <c r="J33" i="2" s="1"/>
  <c r="G33" i="2"/>
  <c r="D34" i="2"/>
  <c r="E34" i="2"/>
  <c r="F34" i="2"/>
  <c r="J34" i="2" s="1"/>
  <c r="G34" i="2"/>
  <c r="D35" i="2"/>
  <c r="E35" i="2"/>
  <c r="F35" i="2"/>
  <c r="J35" i="2" s="1"/>
  <c r="G35" i="2"/>
  <c r="D36" i="2"/>
  <c r="E36" i="2"/>
  <c r="G36" i="2"/>
  <c r="J36" i="2"/>
  <c r="D37" i="2"/>
  <c r="E37" i="2"/>
  <c r="G37" i="2"/>
  <c r="J37" i="2"/>
  <c r="D38" i="2"/>
  <c r="E38" i="2"/>
  <c r="F38" i="2"/>
  <c r="J38" i="2" s="1"/>
  <c r="G38" i="2"/>
  <c r="D39" i="2"/>
  <c r="E39" i="2"/>
  <c r="F39" i="2"/>
  <c r="G39" i="2"/>
  <c r="D40" i="2"/>
  <c r="E40" i="2"/>
  <c r="F40" i="2"/>
  <c r="J40" i="2" s="1"/>
  <c r="G40" i="2"/>
  <c r="D41" i="2"/>
  <c r="E41" i="2"/>
  <c r="F41" i="2"/>
  <c r="J41" i="2" s="1"/>
  <c r="G41" i="2"/>
  <c r="D42" i="2"/>
  <c r="E42" i="2"/>
  <c r="F42" i="2"/>
  <c r="G42" i="2"/>
  <c r="D43" i="2"/>
  <c r="E43" i="2"/>
  <c r="F43" i="2"/>
  <c r="J43" i="2" s="1"/>
  <c r="G43" i="2"/>
  <c r="D44" i="2"/>
  <c r="E44" i="2"/>
  <c r="F44" i="2"/>
  <c r="J44" i="2" s="1"/>
  <c r="G44" i="2"/>
  <c r="D45" i="2"/>
  <c r="E45" i="2"/>
  <c r="F45" i="2"/>
  <c r="J45" i="2" s="1"/>
  <c r="G45" i="2"/>
  <c r="D46" i="2"/>
  <c r="E46" i="2"/>
  <c r="F46" i="2"/>
  <c r="J46" i="2" s="1"/>
  <c r="G46" i="2"/>
  <c r="D47" i="2"/>
  <c r="E47" i="2"/>
  <c r="F47" i="2"/>
  <c r="J47" i="2" s="1"/>
  <c r="G47" i="2"/>
  <c r="D48" i="2"/>
  <c r="E48" i="2"/>
  <c r="F48" i="2"/>
  <c r="J48" i="2" s="1"/>
  <c r="G48" i="2"/>
  <c r="D49" i="2"/>
  <c r="E49" i="2"/>
  <c r="F49" i="2"/>
  <c r="J49" i="2" s="1"/>
  <c r="G49" i="2"/>
  <c r="D50" i="2"/>
  <c r="E50" i="2"/>
  <c r="F50" i="2"/>
  <c r="J50" i="2" s="1"/>
  <c r="G50" i="2"/>
  <c r="D51" i="2"/>
  <c r="E51" i="2"/>
  <c r="F51" i="2"/>
  <c r="J51" i="2" s="1"/>
  <c r="G51" i="2"/>
  <c r="D52" i="2"/>
  <c r="E52" i="2"/>
  <c r="F52" i="2"/>
  <c r="G52" i="2"/>
  <c r="D53" i="2"/>
  <c r="E53" i="2"/>
  <c r="F53" i="2"/>
  <c r="J53" i="2" s="1"/>
  <c r="G53" i="2"/>
  <c r="D54" i="2"/>
  <c r="E54" i="2"/>
  <c r="F54" i="2"/>
  <c r="J54" i="2" s="1"/>
  <c r="G54" i="2"/>
  <c r="D55" i="2"/>
  <c r="E55" i="2"/>
  <c r="F55" i="2"/>
  <c r="J55" i="2" s="1"/>
  <c r="G55" i="2"/>
  <c r="D56" i="2"/>
  <c r="E56" i="2"/>
  <c r="F56" i="2"/>
  <c r="J56" i="2" s="1"/>
  <c r="G56" i="2"/>
  <c r="D57" i="2"/>
  <c r="E57" i="2"/>
  <c r="F57" i="2"/>
  <c r="G57" i="2"/>
  <c r="D58" i="2"/>
  <c r="E58" i="2"/>
  <c r="F58" i="2"/>
  <c r="J58" i="2" s="1"/>
  <c r="G58" i="2"/>
  <c r="D59" i="2"/>
  <c r="E59" i="2"/>
  <c r="F59" i="2"/>
  <c r="J59" i="2" s="1"/>
  <c r="G59" i="2"/>
  <c r="D60" i="2"/>
  <c r="E60" i="2"/>
  <c r="F60" i="2"/>
  <c r="J60" i="2" s="1"/>
  <c r="G60" i="2"/>
  <c r="D61" i="2"/>
  <c r="E61" i="2"/>
  <c r="F61" i="2"/>
  <c r="J61" i="2" s="1"/>
  <c r="G61" i="2"/>
  <c r="D62" i="2"/>
  <c r="E62" i="2"/>
  <c r="F62" i="2"/>
  <c r="J62" i="2" s="1"/>
  <c r="G62" i="2"/>
  <c r="D63" i="2"/>
  <c r="E63" i="2"/>
  <c r="F63" i="2"/>
  <c r="J63" i="2" s="1"/>
  <c r="G63" i="2"/>
  <c r="D64" i="2"/>
  <c r="E64" i="2"/>
  <c r="F64" i="2"/>
  <c r="J64" i="2" s="1"/>
  <c r="G64" i="2"/>
  <c r="D65" i="2"/>
  <c r="E65" i="2"/>
  <c r="F65" i="2"/>
  <c r="J65" i="2" s="1"/>
  <c r="G65" i="2"/>
  <c r="D66" i="2"/>
  <c r="E66" i="2"/>
  <c r="F66" i="2"/>
  <c r="J66" i="2" s="1"/>
  <c r="G66" i="2"/>
  <c r="D67" i="2"/>
  <c r="E67" i="2"/>
  <c r="F67" i="2"/>
  <c r="J67" i="2" s="1"/>
  <c r="G67" i="2"/>
  <c r="D68" i="2"/>
  <c r="E68" i="2"/>
  <c r="F68" i="2"/>
  <c r="J68" i="2" s="1"/>
  <c r="G68" i="2"/>
  <c r="D69" i="2"/>
  <c r="E69" i="2"/>
  <c r="F69" i="2"/>
  <c r="J69" i="2" s="1"/>
  <c r="G69" i="2"/>
  <c r="D70" i="2"/>
  <c r="E70" i="2"/>
  <c r="F70" i="2"/>
  <c r="J70" i="2" s="1"/>
  <c r="G70" i="2"/>
  <c r="D71" i="2"/>
  <c r="E71" i="2"/>
  <c r="F71" i="2"/>
  <c r="J71" i="2" s="1"/>
  <c r="G71" i="2"/>
  <c r="D72" i="2"/>
  <c r="E72" i="2"/>
  <c r="F72" i="2"/>
  <c r="J72" i="2" s="1"/>
  <c r="G72" i="2"/>
  <c r="D73" i="2"/>
  <c r="E73" i="2"/>
  <c r="F73" i="2"/>
  <c r="J73" i="2" s="1"/>
  <c r="G73" i="2"/>
  <c r="D74" i="2"/>
  <c r="E74" i="2"/>
  <c r="F74" i="2"/>
  <c r="J74" i="2" s="1"/>
  <c r="G74" i="2"/>
  <c r="D75" i="2"/>
  <c r="E75" i="2"/>
  <c r="F75" i="2"/>
  <c r="J75" i="2" s="1"/>
  <c r="G75" i="2"/>
  <c r="D76" i="2"/>
  <c r="E76" i="2"/>
  <c r="F76" i="2"/>
  <c r="J76" i="2" s="1"/>
  <c r="G76" i="2"/>
  <c r="D77" i="2"/>
  <c r="E77" i="2"/>
  <c r="F77" i="2"/>
  <c r="J77" i="2" s="1"/>
  <c r="G77" i="2"/>
  <c r="D78" i="2"/>
  <c r="E78" i="2"/>
  <c r="F78" i="2"/>
  <c r="J78" i="2" s="1"/>
  <c r="G78" i="2"/>
  <c r="D79" i="2"/>
  <c r="E79" i="2"/>
  <c r="F79" i="2"/>
  <c r="J79" i="2" s="1"/>
  <c r="G79" i="2"/>
  <c r="D80" i="2"/>
  <c r="E80" i="2"/>
  <c r="F80" i="2"/>
  <c r="J80" i="2" s="1"/>
  <c r="G80" i="2"/>
  <c r="D81" i="2"/>
  <c r="E81" i="2"/>
  <c r="F81" i="2"/>
  <c r="J81" i="2" s="1"/>
  <c r="G81" i="2"/>
  <c r="D82" i="2"/>
  <c r="E82" i="2"/>
  <c r="F82" i="2"/>
  <c r="J82" i="2" s="1"/>
  <c r="G82" i="2"/>
  <c r="D83" i="2"/>
  <c r="E83" i="2"/>
  <c r="F83" i="2"/>
  <c r="J83" i="2" s="1"/>
  <c r="G83" i="2"/>
  <c r="D84" i="2"/>
  <c r="E84" i="2"/>
  <c r="F84" i="2"/>
  <c r="J84" i="2" s="1"/>
  <c r="G84" i="2"/>
  <c r="D85" i="2"/>
  <c r="E85" i="2"/>
  <c r="F85" i="2"/>
  <c r="J85" i="2" s="1"/>
  <c r="G85" i="2"/>
  <c r="D86" i="2"/>
  <c r="E86" i="2"/>
  <c r="F86" i="2"/>
  <c r="J86" i="2" s="1"/>
  <c r="G86" i="2"/>
  <c r="D87" i="2"/>
  <c r="E87" i="2"/>
  <c r="F87" i="2"/>
  <c r="J87" i="2" s="1"/>
  <c r="G87" i="2"/>
  <c r="D88" i="2"/>
  <c r="E88" i="2"/>
  <c r="F88" i="2"/>
  <c r="J88" i="2" s="1"/>
  <c r="G88" i="2"/>
  <c r="D89" i="2"/>
  <c r="E89" i="2"/>
  <c r="F89" i="2"/>
  <c r="J89" i="2" s="1"/>
  <c r="G89" i="2"/>
  <c r="D90" i="2"/>
  <c r="E90" i="2"/>
  <c r="F90" i="2"/>
  <c r="J90" i="2" s="1"/>
  <c r="G90" i="2"/>
  <c r="D91" i="2"/>
  <c r="E91" i="2"/>
  <c r="F91" i="2"/>
  <c r="J91" i="2" s="1"/>
  <c r="G91" i="2"/>
  <c r="D92" i="2"/>
  <c r="E92" i="2"/>
  <c r="F92" i="2"/>
  <c r="G92" i="2"/>
  <c r="D93" i="2"/>
  <c r="E93" i="2"/>
  <c r="F93" i="2"/>
  <c r="J93" i="2" s="1"/>
  <c r="G93" i="2"/>
  <c r="D94" i="2"/>
  <c r="E94" i="2"/>
  <c r="F94" i="2"/>
  <c r="J94" i="2" s="1"/>
  <c r="G94" i="2"/>
  <c r="D95" i="2"/>
  <c r="E95" i="2"/>
  <c r="F95" i="2"/>
  <c r="J95" i="2" s="1"/>
  <c r="G95" i="2"/>
  <c r="D96" i="2"/>
  <c r="E96" i="2"/>
  <c r="F96" i="2"/>
  <c r="G96" i="2"/>
  <c r="D97" i="2"/>
  <c r="E97" i="2"/>
  <c r="F97" i="2"/>
  <c r="J97" i="2" s="1"/>
  <c r="G97" i="2"/>
  <c r="D98" i="2"/>
  <c r="E98" i="2"/>
  <c r="F98" i="2"/>
  <c r="J98" i="2" s="1"/>
  <c r="G98" i="2"/>
  <c r="D99" i="2"/>
  <c r="E99" i="2"/>
  <c r="F99" i="2"/>
  <c r="J99" i="2" s="1"/>
  <c r="G99" i="2"/>
  <c r="D100" i="2"/>
  <c r="E100" i="2"/>
  <c r="F100" i="2"/>
  <c r="J100" i="2" s="1"/>
  <c r="G100" i="2"/>
  <c r="D101" i="2"/>
  <c r="E101" i="2"/>
  <c r="F101" i="2"/>
  <c r="J101" i="2" s="1"/>
  <c r="G101" i="2"/>
  <c r="D102" i="2"/>
  <c r="E102" i="2"/>
  <c r="F102" i="2"/>
  <c r="J102" i="2" s="1"/>
  <c r="G102" i="2"/>
  <c r="D103" i="2"/>
  <c r="E103" i="2"/>
  <c r="F103" i="2"/>
  <c r="J103" i="2" s="1"/>
  <c r="G103" i="2"/>
  <c r="D104" i="2"/>
  <c r="E104" i="2"/>
  <c r="F104" i="2"/>
  <c r="J104" i="2" s="1"/>
  <c r="G104" i="2"/>
  <c r="D105" i="2"/>
  <c r="E105" i="2"/>
  <c r="F105" i="2"/>
  <c r="J105" i="2" s="1"/>
  <c r="G105" i="2"/>
  <c r="D106" i="2"/>
  <c r="E106" i="2"/>
  <c r="F106" i="2"/>
  <c r="J106" i="2" s="1"/>
  <c r="G106" i="2"/>
  <c r="D107" i="2"/>
  <c r="E107" i="2"/>
  <c r="F107" i="2"/>
  <c r="J107" i="2" s="1"/>
  <c r="G107" i="2"/>
  <c r="D108" i="2"/>
  <c r="E108" i="2"/>
  <c r="F108" i="2"/>
  <c r="J108" i="2" s="1"/>
  <c r="G108" i="2"/>
  <c r="D109" i="2"/>
  <c r="E109" i="2"/>
  <c r="G109" i="2"/>
  <c r="J109" i="2"/>
  <c r="D110" i="2"/>
  <c r="E110" i="2"/>
  <c r="F110" i="2"/>
  <c r="J110" i="2" s="1"/>
  <c r="G110" i="2"/>
  <c r="D111" i="2"/>
  <c r="E111" i="2"/>
  <c r="F111" i="2"/>
  <c r="J111" i="2" s="1"/>
  <c r="G111" i="2"/>
  <c r="D112" i="2"/>
  <c r="E112" i="2"/>
  <c r="F112" i="2"/>
  <c r="J112" i="2" s="1"/>
  <c r="G112" i="2"/>
  <c r="D113" i="2"/>
  <c r="E113" i="2"/>
  <c r="F113" i="2"/>
  <c r="J113" i="2" s="1"/>
  <c r="G113" i="2"/>
  <c r="D114" i="2"/>
  <c r="E114" i="2"/>
  <c r="F114" i="2"/>
  <c r="J114" i="2" s="1"/>
  <c r="G114" i="2"/>
  <c r="D115" i="2"/>
  <c r="E115" i="2"/>
  <c r="F115" i="2"/>
  <c r="J115" i="2" s="1"/>
  <c r="G115" i="2"/>
  <c r="E116" i="2"/>
  <c r="F116" i="2"/>
  <c r="J116" i="2" s="1"/>
  <c r="G116" i="2"/>
  <c r="D117" i="2"/>
  <c r="E117" i="2"/>
  <c r="F117" i="2"/>
  <c r="J117" i="2" s="1"/>
  <c r="G117" i="2"/>
  <c r="D118" i="2"/>
  <c r="E118" i="2"/>
  <c r="F118" i="2"/>
  <c r="J118" i="2" s="1"/>
  <c r="G118" i="2"/>
  <c r="D119" i="2"/>
  <c r="E119" i="2"/>
  <c r="F119" i="2"/>
  <c r="J119" i="2" s="1"/>
  <c r="G119" i="2"/>
  <c r="D120" i="2"/>
  <c r="E120" i="2"/>
  <c r="F120" i="2"/>
  <c r="J120" i="2" s="1"/>
  <c r="G120" i="2"/>
  <c r="D121" i="2"/>
  <c r="E121" i="2"/>
  <c r="F121" i="2"/>
  <c r="J121" i="2" s="1"/>
  <c r="G121" i="2"/>
  <c r="D122" i="2"/>
  <c r="E122" i="2"/>
  <c r="F122" i="2"/>
  <c r="J122" i="2" s="1"/>
  <c r="G122" i="2"/>
  <c r="D123" i="2"/>
  <c r="E123" i="2"/>
  <c r="F123" i="2"/>
  <c r="J123" i="2" s="1"/>
  <c r="G123" i="2"/>
  <c r="D124" i="2"/>
  <c r="E124" i="2"/>
  <c r="F124" i="2"/>
  <c r="J124" i="2" s="1"/>
  <c r="G124" i="2"/>
  <c r="D125" i="2"/>
  <c r="E125" i="2"/>
  <c r="F125" i="2"/>
  <c r="J125" i="2" s="1"/>
  <c r="G125" i="2"/>
  <c r="D126" i="2"/>
  <c r="E126" i="2"/>
  <c r="F126" i="2"/>
  <c r="G126" i="2"/>
  <c r="D127" i="2"/>
  <c r="E127" i="2"/>
  <c r="F127" i="2"/>
  <c r="J127" i="2" s="1"/>
  <c r="G127" i="2"/>
  <c r="D128" i="2"/>
  <c r="E128" i="2"/>
  <c r="F128" i="2"/>
  <c r="J128" i="2" s="1"/>
  <c r="G128" i="2"/>
  <c r="D129" i="2"/>
  <c r="E129" i="2"/>
  <c r="F129" i="2"/>
  <c r="J129" i="2" s="1"/>
  <c r="G129" i="2"/>
  <c r="D130" i="2"/>
  <c r="E130" i="2"/>
  <c r="F130" i="2"/>
  <c r="J130" i="2" s="1"/>
  <c r="G130" i="2"/>
  <c r="D131" i="2"/>
  <c r="E131" i="2"/>
  <c r="F131" i="2"/>
  <c r="J131" i="2" s="1"/>
  <c r="G131" i="2"/>
  <c r="D132" i="2"/>
  <c r="E132" i="2"/>
  <c r="F132" i="2"/>
  <c r="J132" i="2" s="1"/>
  <c r="G132" i="2"/>
  <c r="D133" i="2"/>
  <c r="E133" i="2"/>
  <c r="F133" i="2"/>
  <c r="J133" i="2" s="1"/>
  <c r="G133" i="2"/>
  <c r="D134" i="2"/>
  <c r="E134" i="2"/>
  <c r="F134" i="2"/>
  <c r="J134" i="2" s="1"/>
  <c r="G134" i="2"/>
  <c r="D135" i="2"/>
  <c r="E135" i="2"/>
  <c r="F135" i="2"/>
  <c r="J135" i="2" s="1"/>
  <c r="G135" i="2"/>
  <c r="D136" i="2"/>
  <c r="E136" i="2"/>
  <c r="F136" i="2"/>
  <c r="J136" i="2" s="1"/>
  <c r="G136" i="2"/>
  <c r="D137" i="2"/>
  <c r="E137" i="2"/>
  <c r="F137" i="2"/>
  <c r="J137" i="2" s="1"/>
  <c r="G137" i="2"/>
  <c r="D138" i="2"/>
  <c r="E138" i="2"/>
  <c r="F138" i="2"/>
  <c r="J138" i="2" s="1"/>
  <c r="G138" i="2"/>
  <c r="D139" i="2"/>
  <c r="E139" i="2"/>
  <c r="F139" i="2"/>
  <c r="J139" i="2" s="1"/>
  <c r="G139" i="2"/>
  <c r="D140" i="2"/>
  <c r="E140" i="2"/>
  <c r="F140" i="2"/>
  <c r="J140" i="2" s="1"/>
  <c r="G140" i="2"/>
  <c r="D141" i="2"/>
  <c r="E141" i="2"/>
  <c r="F141" i="2"/>
  <c r="J141" i="2" s="1"/>
  <c r="G141" i="2"/>
  <c r="D142" i="2"/>
  <c r="E142" i="2"/>
  <c r="F142" i="2"/>
  <c r="J142" i="2" s="1"/>
  <c r="G142" i="2"/>
  <c r="D143" i="2"/>
  <c r="E143" i="2"/>
  <c r="F143" i="2"/>
  <c r="J143" i="2" s="1"/>
  <c r="G143" i="2"/>
  <c r="D144" i="2"/>
  <c r="E144" i="2"/>
  <c r="F144" i="2"/>
  <c r="J144" i="2" s="1"/>
  <c r="G144" i="2"/>
  <c r="D145" i="2"/>
  <c r="E145" i="2"/>
  <c r="F145" i="2"/>
  <c r="J145" i="2" s="1"/>
  <c r="G145" i="2"/>
  <c r="D146" i="2"/>
  <c r="E146" i="2"/>
  <c r="F146" i="2"/>
  <c r="J146" i="2" s="1"/>
  <c r="G146" i="2"/>
  <c r="D147" i="2"/>
  <c r="E147" i="2"/>
  <c r="F147" i="2"/>
  <c r="J147" i="2" s="1"/>
  <c r="G147" i="2"/>
  <c r="D148" i="2"/>
  <c r="E148" i="2"/>
  <c r="F148" i="2"/>
  <c r="J148" i="2" s="1"/>
  <c r="G148" i="2"/>
  <c r="D149" i="2"/>
  <c r="E149" i="2"/>
  <c r="F149" i="2"/>
  <c r="J149" i="2" s="1"/>
  <c r="G149" i="2"/>
  <c r="D150" i="2"/>
  <c r="E150" i="2"/>
  <c r="F150" i="2"/>
  <c r="J150" i="2" s="1"/>
  <c r="G150" i="2"/>
  <c r="D151" i="2"/>
  <c r="E151" i="2"/>
  <c r="F151" i="2"/>
  <c r="J151" i="2" s="1"/>
  <c r="G151" i="2"/>
  <c r="D152" i="2"/>
  <c r="E152" i="2"/>
  <c r="F152" i="2"/>
  <c r="J152" i="2" s="1"/>
  <c r="G152" i="2"/>
  <c r="D153" i="2"/>
  <c r="E153" i="2"/>
  <c r="F153" i="2"/>
  <c r="J153" i="2" s="1"/>
  <c r="G153" i="2"/>
  <c r="D154" i="2"/>
  <c r="E154" i="2"/>
  <c r="F154" i="2"/>
  <c r="J154" i="2" s="1"/>
  <c r="G154" i="2"/>
  <c r="D155" i="2"/>
  <c r="E155" i="2"/>
  <c r="F155" i="2"/>
  <c r="J155" i="2" s="1"/>
  <c r="G155" i="2"/>
  <c r="D156" i="2"/>
  <c r="E156" i="2"/>
  <c r="F156" i="2"/>
  <c r="J156" i="2" s="1"/>
  <c r="G156" i="2"/>
  <c r="D157" i="2"/>
  <c r="E157" i="2"/>
  <c r="F157" i="2"/>
  <c r="J157" i="2" s="1"/>
  <c r="G157" i="2"/>
  <c r="D158" i="2"/>
  <c r="E158" i="2"/>
  <c r="F158" i="2"/>
  <c r="J158" i="2" s="1"/>
  <c r="G158" i="2"/>
  <c r="D159" i="2"/>
  <c r="E159" i="2"/>
  <c r="F159" i="2"/>
  <c r="J159" i="2" s="1"/>
  <c r="G159" i="2"/>
  <c r="D160" i="2"/>
  <c r="E160" i="2"/>
  <c r="F160" i="2"/>
  <c r="J160" i="2" s="1"/>
  <c r="G160" i="2"/>
  <c r="D161" i="2"/>
  <c r="E161" i="2"/>
  <c r="F161" i="2"/>
  <c r="J161" i="2" s="1"/>
  <c r="G161" i="2"/>
  <c r="D162" i="2"/>
  <c r="E162" i="2"/>
  <c r="F162" i="2"/>
  <c r="J162" i="2" s="1"/>
  <c r="G162" i="2"/>
  <c r="D163" i="2"/>
  <c r="E163" i="2"/>
  <c r="F163" i="2"/>
  <c r="J163" i="2" s="1"/>
  <c r="G163" i="2"/>
  <c r="D164" i="2"/>
  <c r="E164" i="2"/>
  <c r="F164" i="2"/>
  <c r="J164" i="2" s="1"/>
  <c r="G164" i="2"/>
  <c r="D165" i="2"/>
  <c r="E165" i="2"/>
  <c r="F165" i="2"/>
  <c r="J165" i="2" s="1"/>
  <c r="G165" i="2"/>
  <c r="D166" i="2"/>
  <c r="E166" i="2"/>
  <c r="F166" i="2"/>
  <c r="J166" i="2" s="1"/>
  <c r="G166" i="2"/>
  <c r="D167" i="2"/>
  <c r="E167" i="2"/>
  <c r="F167" i="2"/>
  <c r="J167" i="2" s="1"/>
  <c r="G167" i="2"/>
  <c r="D168" i="2"/>
  <c r="E168" i="2"/>
  <c r="F168" i="2"/>
  <c r="J168" i="2" s="1"/>
  <c r="G168" i="2"/>
  <c r="D169" i="2"/>
  <c r="E169" i="2"/>
  <c r="F169" i="2"/>
  <c r="J169" i="2" s="1"/>
  <c r="G169" i="2"/>
  <c r="D170" i="2"/>
  <c r="E170" i="2"/>
  <c r="F170" i="2"/>
  <c r="J170" i="2" s="1"/>
  <c r="G170" i="2"/>
  <c r="D171" i="2"/>
  <c r="E171" i="2"/>
  <c r="F171" i="2"/>
  <c r="J171" i="2" s="1"/>
  <c r="G171" i="2"/>
  <c r="D172" i="2"/>
  <c r="E172" i="2"/>
  <c r="F172" i="2"/>
  <c r="J172" i="2" s="1"/>
  <c r="G172" i="2"/>
  <c r="D173" i="2"/>
  <c r="E173" i="2"/>
  <c r="F173" i="2"/>
  <c r="J173" i="2" s="1"/>
  <c r="G173" i="2"/>
  <c r="D174" i="2"/>
  <c r="E174" i="2"/>
  <c r="F174" i="2"/>
  <c r="J174" i="2" s="1"/>
  <c r="G174" i="2"/>
  <c r="D175" i="2"/>
  <c r="E175" i="2"/>
  <c r="F175" i="2"/>
  <c r="J175" i="2" s="1"/>
  <c r="G175" i="2"/>
  <c r="D176" i="2"/>
  <c r="E176" i="2"/>
  <c r="F176" i="2"/>
  <c r="J176" i="2" s="1"/>
  <c r="G176" i="2"/>
  <c r="D177" i="2"/>
  <c r="E177" i="2"/>
  <c r="F177" i="2"/>
  <c r="J177" i="2" s="1"/>
  <c r="G177" i="2"/>
  <c r="D178" i="2"/>
  <c r="E178" i="2"/>
  <c r="F178" i="2"/>
  <c r="J178" i="2" s="1"/>
  <c r="G178" i="2"/>
  <c r="D179" i="2"/>
  <c r="E179" i="2"/>
  <c r="F179" i="2"/>
  <c r="J179" i="2" s="1"/>
  <c r="G179" i="2"/>
  <c r="D180" i="2"/>
  <c r="E180" i="2"/>
  <c r="F180" i="2"/>
  <c r="J180" i="2" s="1"/>
  <c r="G180" i="2"/>
  <c r="D181" i="2"/>
  <c r="E181" i="2"/>
  <c r="F181" i="2"/>
  <c r="J181" i="2" s="1"/>
  <c r="G181" i="2"/>
  <c r="D182" i="2"/>
  <c r="E182" i="2"/>
  <c r="F182" i="2"/>
  <c r="J182" i="2" s="1"/>
  <c r="G182" i="2"/>
  <c r="D183" i="2"/>
  <c r="E183" i="2"/>
  <c r="F183" i="2"/>
  <c r="J183" i="2" s="1"/>
  <c r="G183" i="2"/>
  <c r="D184" i="2"/>
  <c r="E184" i="2"/>
  <c r="F184" i="2"/>
  <c r="J184" i="2" s="1"/>
  <c r="G184" i="2"/>
  <c r="D185" i="2"/>
  <c r="E185" i="2"/>
  <c r="F185" i="2"/>
  <c r="J185" i="2" s="1"/>
  <c r="G185" i="2"/>
  <c r="D186" i="2"/>
  <c r="E186" i="2"/>
  <c r="F186" i="2"/>
  <c r="J186" i="2" s="1"/>
  <c r="G186" i="2"/>
  <c r="D187" i="2"/>
  <c r="E187" i="2"/>
  <c r="F187" i="2"/>
  <c r="J187" i="2" s="1"/>
  <c r="G187" i="2"/>
  <c r="D188" i="2"/>
  <c r="E188" i="2"/>
  <c r="F188" i="2"/>
  <c r="G188" i="2"/>
  <c r="D189" i="2"/>
  <c r="E189" i="2"/>
  <c r="F189" i="2"/>
  <c r="J189" i="2" s="1"/>
  <c r="G189" i="2"/>
  <c r="D190" i="2"/>
  <c r="E190" i="2"/>
  <c r="F190" i="2"/>
  <c r="J190" i="2" s="1"/>
  <c r="G190" i="2"/>
  <c r="D191" i="2"/>
  <c r="E191" i="2"/>
  <c r="F191" i="2"/>
  <c r="J191" i="2" s="1"/>
  <c r="G191" i="2"/>
  <c r="D192" i="2"/>
  <c r="E192" i="2"/>
  <c r="F192" i="2"/>
  <c r="J192" i="2" s="1"/>
  <c r="G192" i="2"/>
  <c r="D193" i="2"/>
  <c r="E193" i="2"/>
  <c r="F193" i="2"/>
  <c r="J193" i="2" s="1"/>
  <c r="G193" i="2"/>
  <c r="D194" i="2"/>
  <c r="E194" i="2"/>
  <c r="F194" i="2"/>
  <c r="J194" i="2" s="1"/>
  <c r="G194" i="2"/>
  <c r="D195" i="2"/>
  <c r="E195" i="2"/>
  <c r="F195" i="2"/>
  <c r="J195" i="2" s="1"/>
  <c r="G195" i="2"/>
  <c r="D196" i="2"/>
  <c r="E196" i="2"/>
  <c r="F196" i="2"/>
  <c r="J196" i="2" s="1"/>
  <c r="G196" i="2"/>
  <c r="D197" i="2"/>
  <c r="E197" i="2"/>
  <c r="F197" i="2"/>
  <c r="J197" i="2" s="1"/>
  <c r="G197" i="2"/>
  <c r="D198" i="2"/>
  <c r="E198" i="2"/>
  <c r="F198" i="2"/>
  <c r="J198" i="2" s="1"/>
  <c r="G198" i="2"/>
  <c r="D199" i="2"/>
  <c r="E199" i="2"/>
  <c r="F199" i="2"/>
  <c r="J199" i="2" s="1"/>
  <c r="G199" i="2"/>
  <c r="D200" i="2"/>
  <c r="E200" i="2"/>
  <c r="F200" i="2"/>
  <c r="J200" i="2" s="1"/>
  <c r="G200" i="2"/>
  <c r="D201" i="2"/>
  <c r="E201" i="2"/>
  <c r="F201" i="2"/>
  <c r="J201" i="2" s="1"/>
  <c r="G201" i="2"/>
  <c r="D202" i="2"/>
  <c r="E202" i="2"/>
  <c r="F202" i="2"/>
  <c r="J202" i="2" s="1"/>
  <c r="G202" i="2"/>
  <c r="D203" i="2"/>
  <c r="E203" i="2"/>
  <c r="F203" i="2"/>
  <c r="G203" i="2"/>
  <c r="D204" i="2"/>
  <c r="E204" i="2"/>
  <c r="F204" i="2"/>
  <c r="J204" i="2" s="1"/>
  <c r="G204" i="2"/>
  <c r="D205" i="2"/>
  <c r="E205" i="2"/>
  <c r="F205" i="2"/>
  <c r="J205" i="2" s="1"/>
  <c r="G205" i="2"/>
  <c r="D206" i="2"/>
  <c r="E206" i="2"/>
  <c r="F206" i="2"/>
  <c r="J206" i="2" s="1"/>
  <c r="G206" i="2"/>
  <c r="D207" i="2"/>
  <c r="E207" i="2"/>
  <c r="F207" i="2"/>
  <c r="J207" i="2" s="1"/>
  <c r="G207" i="2"/>
  <c r="D208" i="2"/>
  <c r="E208" i="2"/>
  <c r="F208" i="2"/>
  <c r="J208" i="2" s="1"/>
  <c r="G208" i="2"/>
  <c r="D209" i="2"/>
  <c r="E209" i="2"/>
  <c r="F209" i="2"/>
  <c r="J209" i="2" s="1"/>
  <c r="G209" i="2"/>
  <c r="D210" i="2"/>
  <c r="E210" i="2"/>
  <c r="F210" i="2"/>
  <c r="J210" i="2" s="1"/>
  <c r="G210" i="2"/>
  <c r="D211" i="2"/>
  <c r="E211" i="2"/>
  <c r="F211" i="2"/>
  <c r="J211" i="2" s="1"/>
  <c r="G211" i="2"/>
  <c r="D212" i="2"/>
  <c r="E212" i="2"/>
  <c r="F212" i="2"/>
  <c r="J212" i="2" s="1"/>
  <c r="G212" i="2"/>
  <c r="D213" i="2"/>
  <c r="E213" i="2"/>
  <c r="F213" i="2"/>
  <c r="J213" i="2" s="1"/>
  <c r="G213" i="2"/>
  <c r="D214" i="2"/>
  <c r="E214" i="2"/>
  <c r="F214" i="2"/>
  <c r="J214" i="2" s="1"/>
  <c r="G214" i="2"/>
  <c r="D215" i="2"/>
  <c r="E215" i="2"/>
  <c r="F215" i="2"/>
  <c r="G215" i="2"/>
  <c r="D216" i="2"/>
  <c r="E216" i="2"/>
  <c r="F216" i="2"/>
  <c r="J216" i="2" s="1"/>
  <c r="G216" i="2"/>
  <c r="D217" i="2"/>
  <c r="E217" i="2"/>
  <c r="F217" i="2"/>
  <c r="J217" i="2" s="1"/>
  <c r="G217" i="2"/>
  <c r="D218" i="2"/>
  <c r="E218" i="2"/>
  <c r="F218" i="2"/>
  <c r="J218" i="2" s="1"/>
  <c r="G218" i="2"/>
  <c r="D219" i="2"/>
  <c r="E219" i="2"/>
  <c r="F219" i="2"/>
  <c r="J219" i="2" s="1"/>
  <c r="G219" i="2"/>
  <c r="D220" i="2"/>
  <c r="E220" i="2"/>
  <c r="F220" i="2"/>
  <c r="J220" i="2" s="1"/>
  <c r="G220" i="2"/>
  <c r="D221" i="2"/>
  <c r="E221" i="2"/>
  <c r="F221" i="2"/>
  <c r="J221" i="2" s="1"/>
  <c r="G221" i="2"/>
  <c r="D222" i="2"/>
  <c r="E222" i="2"/>
  <c r="F222" i="2"/>
  <c r="G222" i="2"/>
  <c r="D223" i="2"/>
  <c r="E223" i="2"/>
  <c r="F223" i="2"/>
  <c r="J223" i="2" s="1"/>
  <c r="G223" i="2"/>
  <c r="D224" i="2"/>
  <c r="E224" i="2"/>
  <c r="F224" i="2"/>
  <c r="J224" i="2" s="1"/>
  <c r="G224" i="2"/>
  <c r="D225" i="2"/>
  <c r="E225" i="2"/>
  <c r="F225" i="2"/>
  <c r="J225" i="2" s="1"/>
  <c r="G225" i="2"/>
  <c r="D226" i="2"/>
  <c r="E226" i="2"/>
  <c r="F226" i="2"/>
  <c r="J226" i="2" s="1"/>
  <c r="G226" i="2"/>
  <c r="D227" i="2"/>
  <c r="E227" i="2"/>
  <c r="F227" i="2"/>
  <c r="J227" i="2" s="1"/>
  <c r="G227" i="2"/>
  <c r="D228" i="2"/>
  <c r="E228" i="2"/>
  <c r="F228" i="2"/>
  <c r="J228" i="2" s="1"/>
  <c r="G228" i="2"/>
  <c r="D229" i="2"/>
  <c r="E229" i="2"/>
  <c r="F229" i="2"/>
  <c r="J229" i="2" s="1"/>
  <c r="G229" i="2"/>
  <c r="D230" i="2"/>
  <c r="E230" i="2"/>
  <c r="F230" i="2"/>
  <c r="J230" i="2" s="1"/>
  <c r="G230" i="2"/>
  <c r="D231" i="2"/>
  <c r="E231" i="2"/>
  <c r="F231" i="2"/>
  <c r="J231" i="2" s="1"/>
  <c r="G231" i="2"/>
  <c r="D232" i="2"/>
  <c r="E232" i="2"/>
  <c r="F232" i="2"/>
  <c r="J232" i="2" s="1"/>
  <c r="G232" i="2"/>
  <c r="D233" i="2"/>
  <c r="E233" i="2"/>
  <c r="F233" i="2"/>
  <c r="J233" i="2" s="1"/>
  <c r="G233" i="2"/>
  <c r="D234" i="2"/>
  <c r="E234" i="2"/>
  <c r="F234" i="2"/>
  <c r="J234" i="2" s="1"/>
  <c r="G234" i="2"/>
  <c r="D235" i="2"/>
  <c r="E235" i="2"/>
  <c r="F235" i="2"/>
  <c r="J235" i="2" s="1"/>
  <c r="G235" i="2"/>
  <c r="D236" i="2"/>
  <c r="E236" i="2"/>
  <c r="F236" i="2"/>
  <c r="J236" i="2" s="1"/>
  <c r="G236" i="2"/>
  <c r="D237" i="2"/>
  <c r="E237" i="2"/>
  <c r="F237" i="2"/>
  <c r="J237" i="2" s="1"/>
  <c r="G237" i="2"/>
  <c r="D238" i="2"/>
  <c r="E238" i="2"/>
  <c r="F238" i="2"/>
  <c r="J238" i="2" s="1"/>
  <c r="G238" i="2"/>
  <c r="D239" i="2"/>
  <c r="E239" i="2"/>
  <c r="F239" i="2"/>
  <c r="J239" i="2" s="1"/>
  <c r="G239" i="2"/>
  <c r="D240" i="2"/>
  <c r="E240" i="2"/>
  <c r="F240" i="2"/>
  <c r="J240" i="2" s="1"/>
  <c r="G240" i="2"/>
  <c r="D241" i="2"/>
  <c r="E241" i="2"/>
  <c r="F241" i="2"/>
  <c r="J241" i="2" s="1"/>
  <c r="G241" i="2"/>
  <c r="D242" i="2"/>
  <c r="E242" i="2"/>
  <c r="F242" i="2"/>
  <c r="J242" i="2" s="1"/>
  <c r="G242" i="2"/>
  <c r="D243" i="2"/>
  <c r="E243" i="2"/>
  <c r="F243" i="2"/>
  <c r="J243" i="2" s="1"/>
  <c r="G243" i="2"/>
  <c r="D244" i="2"/>
  <c r="E244" i="2"/>
  <c r="F244" i="2"/>
  <c r="J244" i="2" s="1"/>
  <c r="G244" i="2"/>
  <c r="D245" i="2"/>
  <c r="E245" i="2"/>
  <c r="F245" i="2"/>
  <c r="J245" i="2" s="1"/>
  <c r="G245" i="2"/>
  <c r="D246" i="2"/>
  <c r="E246" i="2"/>
  <c r="F246" i="2"/>
  <c r="J246" i="2" s="1"/>
  <c r="G246" i="2"/>
  <c r="D247" i="2"/>
  <c r="E247" i="2"/>
  <c r="F247" i="2"/>
  <c r="G247" i="2"/>
  <c r="D248" i="2"/>
  <c r="E248" i="2"/>
  <c r="F248" i="2"/>
  <c r="J248" i="2" s="1"/>
  <c r="G248" i="2"/>
  <c r="D249" i="2"/>
  <c r="E249" i="2"/>
  <c r="F249" i="2"/>
  <c r="J249" i="2" s="1"/>
  <c r="G249" i="2"/>
  <c r="D250" i="2"/>
  <c r="E250" i="2"/>
  <c r="F250" i="2"/>
  <c r="J250" i="2" s="1"/>
  <c r="G250" i="2"/>
  <c r="D251" i="2"/>
  <c r="E251" i="2"/>
  <c r="F251" i="2"/>
  <c r="J251" i="2" s="1"/>
  <c r="G251" i="2"/>
  <c r="D252" i="2"/>
  <c r="E252" i="2"/>
  <c r="F252" i="2"/>
  <c r="J252" i="2" s="1"/>
  <c r="G252" i="2"/>
  <c r="D253" i="2"/>
  <c r="E253" i="2"/>
  <c r="F253" i="2"/>
  <c r="J253" i="2" s="1"/>
  <c r="G253" i="2"/>
  <c r="D254" i="2"/>
  <c r="E254" i="2"/>
  <c r="F254" i="2"/>
  <c r="J254" i="2" s="1"/>
  <c r="G254" i="2"/>
  <c r="D255" i="2"/>
  <c r="E255" i="2"/>
  <c r="F255" i="2"/>
  <c r="J255" i="2" s="1"/>
  <c r="G255" i="2"/>
  <c r="D256" i="2"/>
  <c r="E256" i="2"/>
  <c r="F256" i="2"/>
  <c r="J256" i="2" s="1"/>
  <c r="G256" i="2"/>
  <c r="D257" i="2"/>
  <c r="E257" i="2"/>
  <c r="F257" i="2"/>
  <c r="J257" i="2" s="1"/>
  <c r="G257" i="2"/>
  <c r="D258" i="2"/>
  <c r="E258" i="2"/>
  <c r="F258" i="2"/>
  <c r="J258" i="2" s="1"/>
  <c r="G258" i="2"/>
  <c r="D259" i="2"/>
  <c r="E259" i="2"/>
  <c r="F259" i="2"/>
  <c r="J259" i="2" s="1"/>
  <c r="G259" i="2"/>
  <c r="D260" i="2"/>
  <c r="E260" i="2"/>
  <c r="F260" i="2"/>
  <c r="J260" i="2" s="1"/>
  <c r="G260" i="2"/>
  <c r="D261" i="2"/>
  <c r="E261" i="2"/>
  <c r="F261" i="2"/>
  <c r="J261" i="2" s="1"/>
  <c r="G261" i="2"/>
  <c r="D262" i="2"/>
  <c r="E262" i="2"/>
  <c r="F262" i="2"/>
  <c r="J262" i="2" s="1"/>
  <c r="G262" i="2"/>
  <c r="D263" i="2"/>
  <c r="E263" i="2"/>
  <c r="F263" i="2"/>
  <c r="J263" i="2" s="1"/>
  <c r="G263" i="2"/>
  <c r="D264" i="2"/>
  <c r="E264" i="2"/>
  <c r="F264" i="2"/>
  <c r="J264" i="2" s="1"/>
  <c r="G264" i="2"/>
  <c r="D265" i="2"/>
  <c r="E265" i="2"/>
  <c r="F265" i="2"/>
  <c r="J265" i="2" s="1"/>
  <c r="G265" i="2"/>
  <c r="D266" i="2"/>
  <c r="E266" i="2"/>
  <c r="F266" i="2"/>
  <c r="J266" i="2" s="1"/>
  <c r="G266" i="2"/>
  <c r="D267" i="2"/>
  <c r="E267" i="2"/>
  <c r="F267" i="2"/>
  <c r="J267" i="2" s="1"/>
  <c r="G267" i="2"/>
  <c r="D268" i="2"/>
  <c r="E268" i="2"/>
  <c r="F268" i="2"/>
  <c r="J268" i="2" s="1"/>
  <c r="G268" i="2"/>
  <c r="D269" i="2"/>
  <c r="E269" i="2"/>
  <c r="F269" i="2"/>
  <c r="J269" i="2" s="1"/>
  <c r="G269" i="2"/>
  <c r="D270" i="2"/>
  <c r="E270" i="2"/>
  <c r="F270" i="2"/>
  <c r="J270" i="2" s="1"/>
  <c r="G270" i="2"/>
  <c r="D271" i="2"/>
  <c r="E271" i="2"/>
  <c r="F271" i="2"/>
  <c r="J271" i="2" s="1"/>
  <c r="G271" i="2"/>
  <c r="D272" i="2"/>
  <c r="E272" i="2"/>
  <c r="F272" i="2"/>
  <c r="J272" i="2" s="1"/>
  <c r="G272" i="2"/>
  <c r="D273" i="2"/>
  <c r="E273" i="2"/>
  <c r="F273" i="2"/>
  <c r="J273" i="2" s="1"/>
  <c r="G273" i="2"/>
  <c r="D274" i="2"/>
  <c r="E274" i="2"/>
  <c r="F274" i="2"/>
  <c r="J274" i="2" s="1"/>
  <c r="G274" i="2"/>
  <c r="D275" i="2"/>
  <c r="E275" i="2"/>
  <c r="F275" i="2"/>
  <c r="J275" i="2" s="1"/>
  <c r="G275" i="2"/>
  <c r="D276" i="2"/>
  <c r="E276" i="2"/>
  <c r="F276" i="2"/>
  <c r="J276" i="2" s="1"/>
  <c r="G276" i="2"/>
  <c r="D277" i="2"/>
  <c r="E277" i="2"/>
  <c r="F277" i="2"/>
  <c r="J277" i="2" s="1"/>
  <c r="G277" i="2"/>
  <c r="D278" i="2"/>
  <c r="E278" i="2"/>
  <c r="F278" i="2"/>
  <c r="J278" i="2" s="1"/>
  <c r="G278" i="2"/>
  <c r="D279" i="2"/>
  <c r="E279" i="2"/>
  <c r="F279" i="2"/>
  <c r="J279" i="2" s="1"/>
  <c r="G279" i="2"/>
  <c r="D280" i="2"/>
  <c r="E280" i="2"/>
  <c r="F280" i="2"/>
  <c r="J280" i="2" s="1"/>
  <c r="G280" i="2"/>
  <c r="D281" i="2"/>
  <c r="E281" i="2"/>
  <c r="F281" i="2"/>
  <c r="J281" i="2" s="1"/>
  <c r="G281" i="2"/>
  <c r="D282" i="2"/>
  <c r="E282" i="2"/>
  <c r="F282" i="2"/>
  <c r="J282" i="2" s="1"/>
  <c r="G282" i="2"/>
  <c r="D283" i="2"/>
  <c r="E283" i="2"/>
  <c r="F283" i="2"/>
  <c r="J283" i="2" s="1"/>
  <c r="G283" i="2"/>
  <c r="D284" i="2"/>
  <c r="E284" i="2"/>
  <c r="F284" i="2"/>
  <c r="J284" i="2" s="1"/>
  <c r="G284" i="2"/>
  <c r="D285" i="2"/>
  <c r="E285" i="2"/>
  <c r="F285" i="2"/>
  <c r="J285" i="2" s="1"/>
  <c r="G285" i="2"/>
  <c r="D286" i="2"/>
  <c r="E286" i="2"/>
  <c r="F286" i="2"/>
  <c r="J286" i="2" s="1"/>
  <c r="G286" i="2"/>
  <c r="D287" i="2"/>
  <c r="E287" i="2"/>
  <c r="F287" i="2"/>
  <c r="J287" i="2" s="1"/>
  <c r="G287" i="2"/>
  <c r="D288" i="2"/>
  <c r="E288" i="2"/>
  <c r="F288" i="2"/>
  <c r="J288" i="2" s="1"/>
  <c r="G288" i="2"/>
  <c r="D289" i="2"/>
  <c r="E289" i="2"/>
  <c r="F289" i="2"/>
  <c r="J289" i="2" s="1"/>
  <c r="G289" i="2"/>
  <c r="E290" i="2"/>
  <c r="F290" i="2"/>
  <c r="J290" i="2" s="1"/>
  <c r="G290" i="2"/>
  <c r="D291" i="2"/>
  <c r="E291" i="2"/>
  <c r="F291" i="2"/>
  <c r="J291" i="2" s="1"/>
  <c r="G291" i="2"/>
  <c r="D292" i="2"/>
  <c r="E292" i="2"/>
  <c r="F292" i="2"/>
  <c r="J292" i="2" s="1"/>
  <c r="G292" i="2"/>
  <c r="D293" i="2"/>
  <c r="E293" i="2"/>
  <c r="F293" i="2"/>
  <c r="J293" i="2" s="1"/>
  <c r="G293" i="2"/>
  <c r="D294" i="2"/>
  <c r="E294" i="2"/>
  <c r="F294" i="2"/>
  <c r="G294" i="2"/>
  <c r="D295" i="2"/>
  <c r="E295" i="2"/>
  <c r="F295" i="2"/>
  <c r="J295" i="2" s="1"/>
  <c r="G295" i="2"/>
  <c r="D296" i="2"/>
  <c r="E296" i="2"/>
  <c r="F296" i="2"/>
  <c r="J296" i="2" s="1"/>
  <c r="G296" i="2"/>
  <c r="D297" i="2"/>
  <c r="E297" i="2"/>
  <c r="F297" i="2"/>
  <c r="J297" i="2" s="1"/>
  <c r="G297" i="2"/>
  <c r="D298" i="2"/>
  <c r="E298" i="2"/>
  <c r="F298" i="2"/>
  <c r="J298" i="2" s="1"/>
  <c r="G298" i="2"/>
  <c r="D299" i="2"/>
  <c r="E299" i="2"/>
  <c r="F299" i="2"/>
  <c r="J299" i="2" s="1"/>
  <c r="G299" i="2"/>
  <c r="D300" i="2"/>
  <c r="E300" i="2"/>
  <c r="F300" i="2"/>
  <c r="J300" i="2" s="1"/>
  <c r="G300" i="2"/>
  <c r="D301" i="2"/>
  <c r="E301" i="2"/>
  <c r="F301" i="2"/>
  <c r="J301" i="2" s="1"/>
  <c r="G301" i="2"/>
  <c r="D302" i="2"/>
  <c r="E302" i="2"/>
  <c r="F302" i="2"/>
  <c r="J302" i="2" s="1"/>
  <c r="G302" i="2"/>
  <c r="D303" i="2"/>
  <c r="E303" i="2"/>
  <c r="F303" i="2"/>
  <c r="J303" i="2" s="1"/>
  <c r="G303" i="2"/>
  <c r="D304" i="2"/>
  <c r="E304" i="2"/>
  <c r="F304" i="2"/>
  <c r="J304" i="2" s="1"/>
  <c r="G304" i="2"/>
  <c r="D305" i="2"/>
  <c r="E305" i="2"/>
  <c r="F305" i="2"/>
  <c r="J305" i="2" s="1"/>
  <c r="G305" i="2"/>
  <c r="D306" i="2"/>
  <c r="E306" i="2"/>
  <c r="F306" i="2"/>
  <c r="J306" i="2" s="1"/>
  <c r="G306" i="2"/>
  <c r="D307" i="2"/>
  <c r="E307" i="2"/>
  <c r="F307" i="2"/>
  <c r="J307" i="2" s="1"/>
  <c r="G307" i="2"/>
  <c r="D308" i="2"/>
  <c r="E308" i="2"/>
  <c r="F308" i="2"/>
  <c r="J308" i="2" s="1"/>
  <c r="G308" i="2"/>
  <c r="D309" i="2"/>
  <c r="E309" i="2"/>
  <c r="F309" i="2"/>
  <c r="J309" i="2" s="1"/>
  <c r="G309" i="2"/>
  <c r="D310" i="2"/>
  <c r="E310" i="2"/>
  <c r="F310" i="2"/>
  <c r="J310" i="2" s="1"/>
  <c r="G310" i="2"/>
  <c r="D311" i="2"/>
  <c r="E311" i="2"/>
  <c r="F311" i="2"/>
  <c r="J311" i="2" s="1"/>
  <c r="G311" i="2"/>
  <c r="D312" i="2"/>
  <c r="E312" i="2"/>
  <c r="F312" i="2"/>
  <c r="J312" i="2" s="1"/>
  <c r="G312" i="2"/>
  <c r="D313" i="2"/>
  <c r="E313" i="2"/>
  <c r="F313" i="2"/>
  <c r="J313" i="2" s="1"/>
  <c r="G313" i="2"/>
  <c r="D314" i="2"/>
  <c r="E314" i="2"/>
  <c r="F314" i="2"/>
  <c r="J314" i="2" s="1"/>
  <c r="G314" i="2"/>
  <c r="D315" i="2"/>
  <c r="E315" i="2"/>
  <c r="F315" i="2"/>
  <c r="J315" i="2" s="1"/>
  <c r="G315" i="2"/>
  <c r="D316" i="2"/>
  <c r="E316" i="2"/>
  <c r="F316" i="2"/>
  <c r="J316" i="2" s="1"/>
  <c r="G316" i="2"/>
  <c r="D317" i="2"/>
  <c r="E317" i="2"/>
  <c r="F317" i="2"/>
  <c r="J317" i="2" s="1"/>
  <c r="G317" i="2"/>
  <c r="D318" i="2"/>
  <c r="E318" i="2"/>
  <c r="F318" i="2"/>
  <c r="J318" i="2" s="1"/>
  <c r="G318" i="2"/>
  <c r="D319" i="2"/>
  <c r="E319" i="2"/>
  <c r="F319" i="2"/>
  <c r="J319" i="2" s="1"/>
  <c r="G319" i="2"/>
  <c r="D320" i="2"/>
  <c r="E320" i="2"/>
  <c r="F320" i="2"/>
  <c r="J320" i="2" s="1"/>
  <c r="G320" i="2"/>
  <c r="D321" i="2"/>
  <c r="E321" i="2"/>
  <c r="F321" i="2"/>
  <c r="J321" i="2" s="1"/>
  <c r="G321" i="2"/>
  <c r="D322" i="2"/>
  <c r="E322" i="2"/>
  <c r="F322" i="2"/>
  <c r="J322" i="2" s="1"/>
  <c r="G322" i="2"/>
  <c r="D323" i="2"/>
  <c r="E323" i="2"/>
  <c r="F323" i="2"/>
  <c r="J323" i="2" s="1"/>
  <c r="G323" i="2"/>
  <c r="D324" i="2"/>
  <c r="E324" i="2"/>
  <c r="F324" i="2"/>
  <c r="J324" i="2" s="1"/>
  <c r="G324" i="2"/>
  <c r="D325" i="2"/>
  <c r="E325" i="2"/>
  <c r="F325" i="2"/>
  <c r="J325" i="2" s="1"/>
  <c r="G325" i="2"/>
  <c r="D326" i="2"/>
  <c r="E326" i="2"/>
  <c r="F326" i="2"/>
  <c r="J326" i="2" s="1"/>
  <c r="G326" i="2"/>
  <c r="D327" i="2"/>
  <c r="E327" i="2"/>
  <c r="F327" i="2"/>
  <c r="J327" i="2" s="1"/>
  <c r="G327" i="2"/>
  <c r="D328" i="2"/>
  <c r="E328" i="2"/>
  <c r="F328" i="2"/>
  <c r="J328" i="2" s="1"/>
  <c r="G328" i="2"/>
  <c r="D329" i="2"/>
  <c r="E329" i="2"/>
  <c r="F329" i="2"/>
  <c r="J329" i="2" s="1"/>
  <c r="G329" i="2"/>
  <c r="D330" i="2"/>
  <c r="E330" i="2"/>
  <c r="F330" i="2"/>
  <c r="J330" i="2" s="1"/>
  <c r="G330" i="2"/>
  <c r="D331" i="2"/>
  <c r="E331" i="2"/>
  <c r="F331" i="2"/>
  <c r="J331" i="2" s="1"/>
  <c r="G331" i="2"/>
  <c r="D332" i="2"/>
  <c r="E332" i="2"/>
  <c r="F332" i="2"/>
  <c r="J332" i="2" s="1"/>
  <c r="G332" i="2"/>
  <c r="D333" i="2"/>
  <c r="E333" i="2"/>
  <c r="F333" i="2"/>
  <c r="J333" i="2" s="1"/>
  <c r="G333" i="2"/>
  <c r="D334" i="2"/>
  <c r="E334" i="2"/>
  <c r="F334" i="2"/>
  <c r="J334" i="2" s="1"/>
  <c r="G334" i="2"/>
  <c r="D335" i="2"/>
  <c r="E335" i="2"/>
  <c r="F335" i="2"/>
  <c r="J335" i="2" s="1"/>
  <c r="G335" i="2"/>
  <c r="D336" i="2"/>
  <c r="E336" i="2"/>
  <c r="F336" i="2"/>
  <c r="J336" i="2" s="1"/>
  <c r="G336" i="2"/>
  <c r="D337" i="2"/>
  <c r="E337" i="2"/>
  <c r="F337" i="2"/>
  <c r="J337" i="2" s="1"/>
  <c r="G337" i="2"/>
  <c r="D338" i="2"/>
  <c r="E338" i="2"/>
  <c r="F338" i="2"/>
  <c r="J338" i="2" s="1"/>
  <c r="G338" i="2"/>
  <c r="D339" i="2"/>
  <c r="E339" i="2"/>
  <c r="F339" i="2"/>
  <c r="J339" i="2" s="1"/>
  <c r="G339" i="2"/>
  <c r="D340" i="2"/>
  <c r="E340" i="2"/>
  <c r="F340" i="2"/>
  <c r="J340" i="2" s="1"/>
  <c r="G340" i="2"/>
  <c r="D341" i="2"/>
  <c r="E341" i="2"/>
  <c r="F341" i="2"/>
  <c r="J341" i="2" s="1"/>
  <c r="G341" i="2"/>
  <c r="D342" i="2"/>
  <c r="E342" i="2"/>
  <c r="F342" i="2"/>
  <c r="J342" i="2" s="1"/>
  <c r="G342" i="2"/>
  <c r="D343" i="2"/>
  <c r="E343" i="2"/>
  <c r="F343" i="2"/>
  <c r="J343" i="2" s="1"/>
  <c r="G343" i="2"/>
  <c r="D344" i="2"/>
  <c r="E344" i="2"/>
  <c r="F344" i="2"/>
  <c r="J344" i="2" s="1"/>
  <c r="G344" i="2"/>
  <c r="D345" i="2"/>
  <c r="E345" i="2"/>
  <c r="F345" i="2"/>
  <c r="J345" i="2" s="1"/>
  <c r="G345" i="2"/>
  <c r="D346" i="2"/>
  <c r="E346" i="2"/>
  <c r="F346" i="2"/>
  <c r="J346" i="2" s="1"/>
  <c r="G346" i="2"/>
  <c r="D347" i="2"/>
  <c r="E347" i="2"/>
  <c r="F347" i="2"/>
  <c r="J347" i="2" s="1"/>
  <c r="G347" i="2"/>
  <c r="D348" i="2"/>
  <c r="E348" i="2"/>
  <c r="F348" i="2"/>
  <c r="J348" i="2" s="1"/>
  <c r="G348" i="2"/>
  <c r="D349" i="2"/>
  <c r="E349" i="2"/>
  <c r="F349" i="2"/>
  <c r="J349" i="2" s="1"/>
  <c r="G349" i="2"/>
  <c r="D350" i="2"/>
  <c r="E350" i="2"/>
  <c r="F350" i="2"/>
  <c r="J350" i="2" s="1"/>
  <c r="G350" i="2"/>
  <c r="D351" i="2"/>
  <c r="E351" i="2"/>
  <c r="F351" i="2"/>
  <c r="J351" i="2" s="1"/>
  <c r="G351" i="2"/>
  <c r="D352" i="2"/>
  <c r="E352" i="2"/>
  <c r="F352" i="2"/>
  <c r="J352" i="2" s="1"/>
  <c r="G352" i="2"/>
  <c r="D353" i="2"/>
  <c r="E353" i="2"/>
  <c r="F353" i="2"/>
  <c r="J353" i="2" s="1"/>
  <c r="G353" i="2"/>
  <c r="D354" i="2"/>
  <c r="E354" i="2"/>
  <c r="F354" i="2"/>
  <c r="J354" i="2" s="1"/>
  <c r="G354" i="2"/>
  <c r="D355" i="2"/>
  <c r="E355" i="2"/>
  <c r="F355" i="2"/>
  <c r="J355" i="2" s="1"/>
  <c r="G355" i="2"/>
  <c r="D356" i="2"/>
  <c r="E356" i="2"/>
  <c r="F356" i="2"/>
  <c r="J356" i="2" s="1"/>
  <c r="G356" i="2"/>
  <c r="D357" i="2"/>
  <c r="E357" i="2"/>
  <c r="F357" i="2"/>
  <c r="J357" i="2" s="1"/>
  <c r="G357" i="2"/>
  <c r="D358" i="2"/>
  <c r="E358" i="2"/>
  <c r="F358" i="2"/>
  <c r="J358" i="2" s="1"/>
  <c r="G358" i="2"/>
  <c r="D359" i="2"/>
  <c r="E359" i="2"/>
  <c r="F359" i="2"/>
  <c r="J359" i="2" s="1"/>
  <c r="G359" i="2"/>
  <c r="D360" i="2"/>
  <c r="E360" i="2"/>
  <c r="F360" i="2"/>
  <c r="J360" i="2" s="1"/>
  <c r="G360" i="2"/>
  <c r="D361" i="2"/>
  <c r="E361" i="2"/>
  <c r="F361" i="2"/>
  <c r="J361" i="2" s="1"/>
  <c r="G361" i="2"/>
  <c r="D362" i="2"/>
  <c r="E362" i="2"/>
  <c r="F362" i="2"/>
  <c r="J362" i="2" s="1"/>
  <c r="G362" i="2"/>
  <c r="D363" i="2"/>
  <c r="E363" i="2"/>
  <c r="F363" i="2"/>
  <c r="J363" i="2" s="1"/>
  <c r="G363" i="2"/>
  <c r="D364" i="2"/>
  <c r="E364" i="2"/>
  <c r="F364" i="2"/>
  <c r="J364" i="2" s="1"/>
  <c r="G364" i="2"/>
  <c r="D365" i="2"/>
  <c r="E365" i="2"/>
  <c r="F365" i="2"/>
  <c r="J365" i="2" s="1"/>
  <c r="G365" i="2"/>
  <c r="D366" i="2"/>
  <c r="E366" i="2"/>
  <c r="F366" i="2"/>
  <c r="J366" i="2" s="1"/>
  <c r="G366" i="2"/>
  <c r="D367" i="2"/>
  <c r="E367" i="2"/>
  <c r="F367" i="2"/>
  <c r="J367" i="2" s="1"/>
  <c r="G367" i="2"/>
  <c r="D368" i="2"/>
  <c r="E368" i="2"/>
  <c r="F368" i="2"/>
  <c r="J368" i="2" s="1"/>
  <c r="G368" i="2"/>
  <c r="D369" i="2"/>
  <c r="E369" i="2"/>
  <c r="F369" i="2"/>
  <c r="J369" i="2" s="1"/>
  <c r="G369" i="2"/>
  <c r="D370" i="2"/>
  <c r="E370" i="2"/>
  <c r="F370" i="2"/>
  <c r="J370" i="2" s="1"/>
  <c r="G370" i="2"/>
  <c r="D371" i="2"/>
  <c r="E371" i="2"/>
  <c r="F371" i="2"/>
  <c r="J371" i="2" s="1"/>
  <c r="G371" i="2"/>
  <c r="D372" i="2"/>
  <c r="E372" i="2"/>
  <c r="F372" i="2"/>
  <c r="J372" i="2" s="1"/>
  <c r="G372" i="2"/>
  <c r="D373" i="2"/>
  <c r="E373" i="2"/>
  <c r="F373" i="2"/>
  <c r="J373" i="2" s="1"/>
  <c r="G373" i="2"/>
  <c r="D374" i="2"/>
  <c r="E374" i="2"/>
  <c r="F374" i="2"/>
  <c r="J374" i="2" s="1"/>
  <c r="G374" i="2"/>
  <c r="D375" i="2"/>
  <c r="E375" i="2"/>
  <c r="F375" i="2"/>
  <c r="J375" i="2" s="1"/>
  <c r="G375" i="2"/>
  <c r="D376" i="2"/>
  <c r="E376" i="2"/>
  <c r="F376" i="2"/>
  <c r="J376" i="2" s="1"/>
  <c r="G376" i="2"/>
  <c r="D377" i="2"/>
  <c r="E377" i="2"/>
  <c r="F377" i="2"/>
  <c r="J377" i="2" s="1"/>
  <c r="G377" i="2"/>
  <c r="D378" i="2"/>
  <c r="E378" i="2"/>
  <c r="F378" i="2"/>
  <c r="J378" i="2" s="1"/>
  <c r="G378" i="2"/>
  <c r="D379" i="2"/>
  <c r="E379" i="2"/>
  <c r="F379" i="2"/>
  <c r="J379" i="2" s="1"/>
  <c r="G379" i="2"/>
  <c r="D380" i="2"/>
  <c r="E380" i="2"/>
  <c r="F380" i="2"/>
  <c r="J380" i="2" s="1"/>
  <c r="G380" i="2"/>
  <c r="D381" i="2"/>
  <c r="E381" i="2"/>
  <c r="F381" i="2"/>
  <c r="J381" i="2" s="1"/>
  <c r="G381" i="2"/>
  <c r="D382" i="2"/>
  <c r="E382" i="2"/>
  <c r="F382" i="2"/>
  <c r="J382" i="2" s="1"/>
  <c r="G382" i="2"/>
  <c r="D383" i="2"/>
  <c r="E383" i="2"/>
  <c r="F383" i="2"/>
  <c r="J383" i="2" s="1"/>
  <c r="G383" i="2"/>
  <c r="D384" i="2"/>
  <c r="E384" i="2"/>
  <c r="F384" i="2"/>
  <c r="J384" i="2" s="1"/>
  <c r="G384" i="2"/>
  <c r="D385" i="2"/>
  <c r="E385" i="2"/>
  <c r="F385" i="2"/>
  <c r="G385" i="2"/>
  <c r="D386" i="2"/>
  <c r="E386" i="2"/>
  <c r="F386" i="2"/>
  <c r="J386" i="2" s="1"/>
  <c r="G386" i="2"/>
  <c r="D387" i="2"/>
  <c r="E387" i="2"/>
  <c r="F387" i="2"/>
  <c r="J387" i="2" s="1"/>
  <c r="G387" i="2"/>
  <c r="D388" i="2"/>
  <c r="E388" i="2"/>
  <c r="F388" i="2"/>
  <c r="J388" i="2" s="1"/>
  <c r="G388" i="2"/>
  <c r="D389" i="2"/>
  <c r="E389" i="2"/>
  <c r="F389" i="2"/>
  <c r="J389" i="2" s="1"/>
  <c r="G389" i="2"/>
  <c r="D390" i="2"/>
  <c r="E390" i="2"/>
  <c r="F390" i="2"/>
  <c r="J390" i="2" s="1"/>
  <c r="G390" i="2"/>
  <c r="D391" i="2"/>
  <c r="E391" i="2"/>
  <c r="F391" i="2"/>
  <c r="J391" i="2" s="1"/>
  <c r="G391" i="2"/>
  <c r="D392" i="2"/>
  <c r="E392" i="2"/>
  <c r="F392" i="2"/>
  <c r="J392" i="2" s="1"/>
  <c r="G392" i="2"/>
  <c r="D393" i="2"/>
  <c r="E393" i="2"/>
  <c r="F393" i="2"/>
  <c r="J393" i="2" s="1"/>
  <c r="G393" i="2"/>
  <c r="D394" i="2"/>
  <c r="E394" i="2"/>
  <c r="F394" i="2"/>
  <c r="J394" i="2" s="1"/>
  <c r="G394" i="2"/>
  <c r="D395" i="2"/>
  <c r="E395" i="2"/>
  <c r="F395" i="2"/>
  <c r="J395" i="2" s="1"/>
  <c r="G395" i="2"/>
  <c r="D396" i="2"/>
  <c r="E396" i="2"/>
  <c r="F396" i="2"/>
  <c r="J396" i="2" s="1"/>
  <c r="G396" i="2"/>
  <c r="D397" i="2"/>
  <c r="E397" i="2"/>
  <c r="F397" i="2"/>
  <c r="J397" i="2" s="1"/>
  <c r="G397" i="2"/>
  <c r="D398" i="2"/>
  <c r="E398" i="2"/>
  <c r="F398" i="2"/>
  <c r="J398" i="2" s="1"/>
  <c r="G398" i="2"/>
  <c r="D399" i="2"/>
  <c r="E399" i="2"/>
  <c r="F399" i="2"/>
  <c r="J399" i="2" s="1"/>
  <c r="G399" i="2"/>
  <c r="D400" i="2"/>
  <c r="E400" i="2"/>
  <c r="F400" i="2"/>
  <c r="J400" i="2" s="1"/>
  <c r="G400" i="2"/>
  <c r="D401" i="2"/>
  <c r="E401" i="2"/>
  <c r="F401" i="2"/>
  <c r="J401" i="2" s="1"/>
  <c r="G401" i="2"/>
  <c r="D402" i="2"/>
  <c r="E402" i="2"/>
  <c r="F402" i="2"/>
  <c r="J402" i="2" s="1"/>
  <c r="G402" i="2"/>
  <c r="D403" i="2"/>
  <c r="E403" i="2"/>
  <c r="F403" i="2"/>
  <c r="J403" i="2" s="1"/>
  <c r="G403" i="2"/>
  <c r="D404" i="2"/>
  <c r="E404" i="2"/>
  <c r="F404" i="2"/>
  <c r="J404" i="2" s="1"/>
  <c r="G404" i="2"/>
  <c r="D405" i="2"/>
  <c r="E405" i="2"/>
  <c r="F405" i="2"/>
  <c r="J405" i="2" s="1"/>
  <c r="G405" i="2"/>
  <c r="D406" i="2"/>
  <c r="E406" i="2"/>
  <c r="G406" i="2"/>
  <c r="J406" i="2"/>
  <c r="D407" i="2"/>
  <c r="E407" i="2"/>
  <c r="F407" i="2"/>
  <c r="J407" i="2" s="1"/>
  <c r="G407" i="2"/>
  <c r="D408" i="2"/>
  <c r="E408" i="2"/>
  <c r="F408" i="2"/>
  <c r="J408" i="2" s="1"/>
  <c r="G408" i="2"/>
  <c r="D409" i="2"/>
  <c r="E409" i="2"/>
  <c r="F409" i="2"/>
  <c r="J409" i="2" s="1"/>
  <c r="G409" i="2"/>
  <c r="D410" i="2"/>
  <c r="E410" i="2"/>
  <c r="F410" i="2"/>
  <c r="J410" i="2" s="1"/>
  <c r="G410" i="2"/>
  <c r="D411" i="2"/>
  <c r="E411" i="2"/>
  <c r="F411" i="2"/>
  <c r="J411" i="2" s="1"/>
  <c r="G411" i="2"/>
  <c r="D412" i="2"/>
  <c r="E412" i="2"/>
  <c r="F412" i="2"/>
  <c r="J412" i="2" s="1"/>
  <c r="G412" i="2"/>
  <c r="D413" i="2"/>
  <c r="E413" i="2"/>
  <c r="F413" i="2"/>
  <c r="J413" i="2" s="1"/>
  <c r="G413" i="2"/>
  <c r="D414" i="2"/>
  <c r="E414" i="2"/>
  <c r="F414" i="2"/>
  <c r="J414" i="2" s="1"/>
  <c r="G414" i="2"/>
  <c r="D415" i="2"/>
  <c r="E415" i="2"/>
  <c r="F415" i="2"/>
  <c r="J415" i="2" s="1"/>
  <c r="G415" i="2"/>
  <c r="D416" i="2"/>
  <c r="E416" i="2"/>
  <c r="F416" i="2"/>
  <c r="J416" i="2" s="1"/>
  <c r="G416" i="2"/>
  <c r="D417" i="2"/>
  <c r="E417" i="2"/>
  <c r="F417" i="2"/>
  <c r="J417" i="2" s="1"/>
  <c r="G417" i="2"/>
  <c r="D418" i="2"/>
  <c r="E418" i="2"/>
  <c r="F418" i="2"/>
  <c r="J418" i="2" s="1"/>
  <c r="G418" i="2"/>
  <c r="D419" i="2"/>
  <c r="E419" i="2"/>
  <c r="F419" i="2"/>
  <c r="J419" i="2" s="1"/>
  <c r="G419" i="2"/>
  <c r="D420" i="2"/>
  <c r="E420" i="2"/>
  <c r="F420" i="2"/>
  <c r="J420" i="2" s="1"/>
  <c r="G420" i="2"/>
  <c r="D421" i="2"/>
  <c r="E421" i="2"/>
  <c r="F421" i="2"/>
  <c r="J421" i="2" s="1"/>
  <c r="G421" i="2"/>
  <c r="D422" i="2"/>
  <c r="E422" i="2"/>
  <c r="F422" i="2"/>
  <c r="J422" i="2" s="1"/>
  <c r="G422" i="2"/>
  <c r="D423" i="2"/>
  <c r="E423" i="2"/>
  <c r="F423" i="2"/>
  <c r="J423" i="2" s="1"/>
  <c r="G423" i="2"/>
  <c r="D424" i="2"/>
  <c r="E424" i="2"/>
  <c r="F424" i="2"/>
  <c r="J424" i="2" s="1"/>
  <c r="G424" i="2"/>
  <c r="D425" i="2"/>
  <c r="E425" i="2"/>
  <c r="F425" i="2"/>
  <c r="J425" i="2" s="1"/>
  <c r="G425" i="2"/>
  <c r="D426" i="2"/>
  <c r="E426" i="2"/>
  <c r="F426" i="2"/>
  <c r="J426" i="2" s="1"/>
  <c r="G426" i="2"/>
  <c r="D427" i="2"/>
  <c r="E427" i="2"/>
  <c r="F427" i="2"/>
  <c r="J427" i="2" s="1"/>
  <c r="G427" i="2"/>
  <c r="D428" i="2"/>
  <c r="E428" i="2"/>
  <c r="F428" i="2"/>
  <c r="J428" i="2" s="1"/>
  <c r="G428" i="2"/>
  <c r="D429" i="2"/>
  <c r="E429" i="2"/>
  <c r="F429" i="2"/>
  <c r="J429" i="2" s="1"/>
  <c r="G429" i="2"/>
  <c r="D430" i="2"/>
  <c r="E430" i="2"/>
  <c r="F430" i="2"/>
  <c r="J430" i="2" s="1"/>
  <c r="G430" i="2"/>
  <c r="D431" i="2"/>
  <c r="E431" i="2"/>
  <c r="F431" i="2"/>
  <c r="J431" i="2" s="1"/>
  <c r="G431" i="2"/>
  <c r="D432" i="2"/>
  <c r="E432" i="2"/>
  <c r="F432" i="2"/>
  <c r="J432" i="2" s="1"/>
  <c r="G432" i="2"/>
  <c r="D433" i="2"/>
  <c r="E433" i="2"/>
  <c r="F433" i="2"/>
  <c r="J433" i="2" s="1"/>
  <c r="G433" i="2"/>
  <c r="D434" i="2"/>
  <c r="E434" i="2"/>
  <c r="F434" i="2"/>
  <c r="J434" i="2" s="1"/>
  <c r="G434" i="2"/>
  <c r="D435" i="2"/>
  <c r="E435" i="2"/>
  <c r="F435" i="2"/>
  <c r="J435" i="2" s="1"/>
  <c r="G435" i="2"/>
  <c r="D436" i="2"/>
  <c r="E436" i="2"/>
  <c r="F436" i="2"/>
  <c r="J436" i="2" s="1"/>
  <c r="G436" i="2"/>
  <c r="D437" i="2"/>
  <c r="E437" i="2"/>
  <c r="F437" i="2"/>
  <c r="J437" i="2" s="1"/>
  <c r="G437" i="2"/>
  <c r="D438" i="2"/>
  <c r="E438" i="2"/>
  <c r="F438" i="2"/>
  <c r="J438" i="2" s="1"/>
  <c r="G438" i="2"/>
  <c r="D439" i="2"/>
  <c r="E439" i="2"/>
  <c r="F439" i="2"/>
  <c r="J439" i="2" s="1"/>
  <c r="G439" i="2"/>
  <c r="D440" i="2"/>
  <c r="E440" i="2"/>
  <c r="F440" i="2"/>
  <c r="J440" i="2" s="1"/>
  <c r="G440" i="2"/>
  <c r="D441" i="2"/>
  <c r="E441" i="2"/>
  <c r="F441" i="2"/>
  <c r="J441" i="2" s="1"/>
  <c r="G441" i="2"/>
  <c r="D442" i="2"/>
  <c r="E442" i="2"/>
  <c r="F442" i="2"/>
  <c r="J442" i="2" s="1"/>
  <c r="G442" i="2"/>
  <c r="D443" i="2"/>
  <c r="E443" i="2"/>
  <c r="F443" i="2"/>
  <c r="J443" i="2" s="1"/>
  <c r="G443" i="2"/>
  <c r="D444" i="2"/>
  <c r="E444" i="2"/>
  <c r="F444" i="2"/>
  <c r="J444" i="2" s="1"/>
  <c r="G444" i="2"/>
  <c r="D445" i="2"/>
  <c r="E445" i="2"/>
  <c r="F445" i="2"/>
  <c r="J445" i="2" s="1"/>
  <c r="G445" i="2"/>
  <c r="D446" i="2"/>
  <c r="E446" i="2"/>
  <c r="F446" i="2"/>
  <c r="J446" i="2" s="1"/>
  <c r="G446" i="2"/>
  <c r="D447" i="2"/>
  <c r="E447" i="2"/>
  <c r="F447" i="2"/>
  <c r="J447" i="2" s="1"/>
  <c r="G447" i="2"/>
  <c r="D448" i="2"/>
  <c r="E448" i="2"/>
  <c r="F448" i="2"/>
  <c r="J448" i="2" s="1"/>
  <c r="G448" i="2"/>
  <c r="D449" i="2"/>
  <c r="E449" i="2"/>
  <c r="F449" i="2"/>
  <c r="J449" i="2" s="1"/>
  <c r="G449" i="2"/>
  <c r="D450" i="2"/>
  <c r="E450" i="2"/>
  <c r="F450" i="2"/>
  <c r="J450" i="2" s="1"/>
  <c r="G450" i="2"/>
  <c r="D451" i="2"/>
  <c r="E451" i="2"/>
  <c r="F451" i="2"/>
  <c r="J451" i="2" s="1"/>
  <c r="G451" i="2"/>
  <c r="D452" i="2"/>
  <c r="E452" i="2"/>
  <c r="F452" i="2"/>
  <c r="J452" i="2" s="1"/>
  <c r="G452" i="2"/>
  <c r="D453" i="2"/>
  <c r="E453" i="2"/>
  <c r="F453" i="2"/>
  <c r="J453" i="2" s="1"/>
  <c r="G453" i="2"/>
  <c r="D454" i="2"/>
  <c r="E454" i="2"/>
  <c r="F454" i="2"/>
  <c r="J454" i="2" s="1"/>
  <c r="G454" i="2"/>
  <c r="D455" i="2"/>
  <c r="E455" i="2"/>
  <c r="F455" i="2"/>
  <c r="J455" i="2" s="1"/>
  <c r="G455" i="2"/>
  <c r="D456" i="2"/>
  <c r="E456" i="2"/>
  <c r="F456" i="2"/>
  <c r="J456" i="2" s="1"/>
  <c r="G456" i="2"/>
  <c r="D457" i="2"/>
  <c r="E457" i="2"/>
  <c r="F457" i="2"/>
  <c r="J457" i="2" s="1"/>
  <c r="G457" i="2"/>
  <c r="D458" i="2"/>
  <c r="E458" i="2"/>
  <c r="F458" i="2"/>
  <c r="J458" i="2" s="1"/>
  <c r="G458" i="2"/>
  <c r="D459" i="2"/>
  <c r="E459" i="2"/>
  <c r="F459" i="2"/>
  <c r="J459" i="2" s="1"/>
  <c r="G459" i="2"/>
  <c r="D460" i="2"/>
  <c r="E460" i="2"/>
  <c r="F460" i="2"/>
  <c r="J460" i="2" s="1"/>
  <c r="G460" i="2"/>
  <c r="D461" i="2"/>
  <c r="E461" i="2"/>
  <c r="F461" i="2"/>
  <c r="J461" i="2" s="1"/>
  <c r="G461" i="2"/>
  <c r="D462" i="2"/>
  <c r="E462" i="2"/>
  <c r="F462" i="2"/>
  <c r="J462" i="2" s="1"/>
  <c r="G462" i="2"/>
  <c r="D463" i="2"/>
  <c r="E463" i="2"/>
  <c r="F463" i="2"/>
  <c r="J463" i="2" s="1"/>
  <c r="G463" i="2"/>
  <c r="D464" i="2"/>
  <c r="E464" i="2"/>
  <c r="F464" i="2"/>
  <c r="J464" i="2" s="1"/>
  <c r="G464" i="2"/>
  <c r="D465" i="2"/>
  <c r="E465" i="2"/>
  <c r="F465" i="2"/>
  <c r="J465" i="2" s="1"/>
  <c r="G465" i="2"/>
  <c r="D466" i="2"/>
  <c r="E466" i="2"/>
  <c r="F466" i="2"/>
  <c r="J466" i="2" s="1"/>
  <c r="G466" i="2"/>
  <c r="D467" i="2"/>
  <c r="E467" i="2"/>
  <c r="F467" i="2"/>
  <c r="J467" i="2" s="1"/>
  <c r="G467" i="2"/>
  <c r="D468" i="2"/>
  <c r="E468" i="2"/>
  <c r="F468" i="2"/>
  <c r="J468" i="2" s="1"/>
  <c r="G468" i="2"/>
  <c r="D469" i="2"/>
  <c r="E469" i="2"/>
  <c r="F469" i="2"/>
  <c r="J469" i="2" s="1"/>
  <c r="G469" i="2"/>
  <c r="D470" i="2"/>
  <c r="E470" i="2"/>
  <c r="F470" i="2"/>
  <c r="J470" i="2" s="1"/>
  <c r="G470" i="2"/>
  <c r="D471" i="2"/>
  <c r="E471" i="2"/>
  <c r="F471" i="2"/>
  <c r="J471" i="2" s="1"/>
  <c r="G471" i="2"/>
  <c r="D472" i="2"/>
  <c r="E472" i="2"/>
  <c r="F472" i="2"/>
  <c r="J472" i="2" s="1"/>
  <c r="G472" i="2"/>
  <c r="D473" i="2"/>
  <c r="E473" i="2"/>
  <c r="F473" i="2"/>
  <c r="J473" i="2" s="1"/>
  <c r="G473" i="2"/>
  <c r="D474" i="2"/>
  <c r="E474" i="2"/>
  <c r="F474" i="2"/>
  <c r="J474" i="2" s="1"/>
  <c r="G474" i="2"/>
  <c r="D475" i="2"/>
  <c r="E475" i="2"/>
  <c r="F475" i="2"/>
  <c r="J475" i="2" s="1"/>
  <c r="G475" i="2"/>
  <c r="D476" i="2"/>
  <c r="E476" i="2"/>
  <c r="F476" i="2"/>
  <c r="J476" i="2" s="1"/>
  <c r="G476" i="2"/>
  <c r="D477" i="2"/>
  <c r="E477" i="2"/>
  <c r="F477" i="2"/>
  <c r="J477" i="2" s="1"/>
  <c r="G477" i="2"/>
  <c r="D478" i="2"/>
  <c r="E478" i="2"/>
  <c r="F478" i="2"/>
  <c r="J478" i="2" s="1"/>
  <c r="G478" i="2"/>
  <c r="D479" i="2"/>
  <c r="E479" i="2"/>
  <c r="F479" i="2"/>
  <c r="J479" i="2" s="1"/>
  <c r="G479" i="2"/>
  <c r="D480" i="2"/>
  <c r="E480" i="2"/>
  <c r="F480" i="2"/>
  <c r="J480" i="2" s="1"/>
  <c r="G480" i="2"/>
  <c r="D481" i="2"/>
  <c r="E481" i="2"/>
  <c r="F481" i="2"/>
  <c r="J481" i="2" s="1"/>
  <c r="G481" i="2"/>
  <c r="D482" i="2"/>
  <c r="E482" i="2"/>
  <c r="F482" i="2"/>
  <c r="J482" i="2" s="1"/>
  <c r="G482" i="2"/>
  <c r="D483" i="2"/>
  <c r="E483" i="2"/>
  <c r="F483" i="2"/>
  <c r="J483" i="2" s="1"/>
  <c r="G483" i="2"/>
  <c r="D484" i="2"/>
  <c r="E484" i="2"/>
  <c r="F484" i="2"/>
  <c r="J484" i="2" s="1"/>
  <c r="G484" i="2"/>
  <c r="D485" i="2"/>
  <c r="E485" i="2"/>
  <c r="F485" i="2"/>
  <c r="J485" i="2" s="1"/>
  <c r="G485" i="2"/>
  <c r="D486" i="2"/>
  <c r="E486" i="2"/>
  <c r="F486" i="2"/>
  <c r="J486" i="2" s="1"/>
  <c r="G486" i="2"/>
  <c r="D487" i="2"/>
  <c r="E487" i="2"/>
  <c r="F487" i="2"/>
  <c r="J487" i="2" s="1"/>
  <c r="G487" i="2"/>
  <c r="D488" i="2"/>
  <c r="E488" i="2"/>
  <c r="F488" i="2"/>
  <c r="J488" i="2" s="1"/>
  <c r="G488" i="2"/>
  <c r="D489" i="2"/>
  <c r="E489" i="2"/>
  <c r="F489" i="2"/>
  <c r="J489" i="2" s="1"/>
  <c r="G489" i="2"/>
  <c r="D490" i="2"/>
  <c r="E490" i="2"/>
  <c r="F490" i="2"/>
  <c r="J490" i="2" s="1"/>
  <c r="G490" i="2"/>
  <c r="D491" i="2"/>
  <c r="E491" i="2"/>
  <c r="F491" i="2"/>
  <c r="J491" i="2" s="1"/>
  <c r="G491" i="2"/>
  <c r="D492" i="2"/>
  <c r="E492" i="2"/>
  <c r="F492" i="2"/>
  <c r="J492" i="2" s="1"/>
  <c r="G492" i="2"/>
  <c r="D493" i="2"/>
  <c r="E493" i="2"/>
  <c r="F493" i="2"/>
  <c r="J493" i="2" s="1"/>
  <c r="G493" i="2"/>
  <c r="D494" i="2"/>
  <c r="E494" i="2"/>
  <c r="F494" i="2"/>
  <c r="J494" i="2" s="1"/>
  <c r="G494" i="2"/>
  <c r="D495" i="2"/>
  <c r="E495" i="2"/>
  <c r="F495" i="2"/>
  <c r="J495" i="2" s="1"/>
  <c r="G495" i="2"/>
  <c r="D496" i="2"/>
  <c r="E496" i="2"/>
  <c r="F496" i="2"/>
  <c r="J496" i="2" s="1"/>
  <c r="G496" i="2"/>
  <c r="D497" i="2"/>
  <c r="E497" i="2"/>
  <c r="F497" i="2"/>
  <c r="J497" i="2" s="1"/>
  <c r="G497" i="2"/>
  <c r="D498" i="2"/>
  <c r="E498" i="2"/>
  <c r="F498" i="2"/>
  <c r="J498" i="2" s="1"/>
  <c r="G498" i="2"/>
  <c r="D499" i="2"/>
  <c r="E499" i="2"/>
  <c r="F499" i="2"/>
  <c r="J499" i="2" s="1"/>
  <c r="G499" i="2"/>
  <c r="D500" i="2"/>
  <c r="E500" i="2"/>
  <c r="F500" i="2"/>
  <c r="J500" i="2" s="1"/>
  <c r="G500" i="2"/>
  <c r="D501" i="2"/>
  <c r="E501" i="2"/>
  <c r="F501" i="2"/>
  <c r="J501" i="2" s="1"/>
  <c r="G501" i="2"/>
  <c r="D502" i="2"/>
  <c r="E502" i="2"/>
  <c r="F502" i="2"/>
  <c r="J502" i="2" s="1"/>
  <c r="G502" i="2"/>
  <c r="D503" i="2"/>
  <c r="E503" i="2"/>
  <c r="F503" i="2"/>
  <c r="J503" i="2" s="1"/>
  <c r="G503" i="2"/>
  <c r="D504" i="2"/>
  <c r="E504" i="2"/>
  <c r="F504" i="2"/>
  <c r="J504" i="2" s="1"/>
  <c r="G504" i="2"/>
  <c r="D505" i="2"/>
  <c r="E505" i="2"/>
  <c r="F505" i="2"/>
  <c r="J505" i="2" s="1"/>
  <c r="G505" i="2"/>
  <c r="D506" i="2"/>
  <c r="E506" i="2"/>
  <c r="F506" i="2"/>
  <c r="J506" i="2" s="1"/>
  <c r="G506" i="2"/>
  <c r="D507" i="2"/>
  <c r="E507" i="2"/>
  <c r="F507" i="2"/>
  <c r="J507" i="2" s="1"/>
  <c r="G507" i="2"/>
  <c r="D508" i="2"/>
  <c r="E508" i="2"/>
  <c r="F508" i="2"/>
  <c r="J508" i="2" s="1"/>
  <c r="G508" i="2"/>
  <c r="D509" i="2"/>
  <c r="E509" i="2"/>
  <c r="F509" i="2"/>
  <c r="J509" i="2" s="1"/>
  <c r="G509" i="2"/>
  <c r="D510" i="2"/>
  <c r="E510" i="2"/>
  <c r="F510" i="2"/>
  <c r="J510" i="2" s="1"/>
  <c r="G510" i="2"/>
  <c r="D511" i="2"/>
  <c r="E511" i="2"/>
  <c r="F511" i="2"/>
  <c r="J511" i="2" s="1"/>
  <c r="G511" i="2"/>
  <c r="D512" i="2"/>
  <c r="E512" i="2"/>
  <c r="F512" i="2"/>
  <c r="J512" i="2" s="1"/>
  <c r="G512" i="2"/>
  <c r="D513" i="2"/>
  <c r="E513" i="2"/>
  <c r="F513" i="2"/>
  <c r="J513" i="2" s="1"/>
  <c r="G513" i="2"/>
  <c r="D514" i="2"/>
  <c r="E514" i="2"/>
  <c r="F514" i="2"/>
  <c r="J514" i="2" s="1"/>
  <c r="G514" i="2"/>
  <c r="D515" i="2"/>
  <c r="E515" i="2"/>
  <c r="F515" i="2"/>
  <c r="J515" i="2" s="1"/>
  <c r="G515" i="2"/>
  <c r="D516" i="2"/>
  <c r="E516" i="2"/>
  <c r="F516" i="2"/>
  <c r="J516" i="2" s="1"/>
  <c r="G516" i="2"/>
  <c r="D517" i="2"/>
  <c r="E517" i="2"/>
  <c r="F517" i="2"/>
  <c r="J517" i="2" s="1"/>
  <c r="G517" i="2"/>
  <c r="D518" i="2"/>
  <c r="E518" i="2"/>
  <c r="F518" i="2"/>
  <c r="J518" i="2" s="1"/>
  <c r="G518" i="2"/>
  <c r="D519" i="2"/>
  <c r="E519" i="2"/>
  <c r="F519" i="2"/>
  <c r="J519" i="2" s="1"/>
  <c r="G519" i="2"/>
  <c r="D520" i="2"/>
  <c r="E520" i="2"/>
  <c r="F520" i="2"/>
  <c r="J520" i="2" s="1"/>
  <c r="G520" i="2"/>
  <c r="D521" i="2"/>
  <c r="E521" i="2"/>
  <c r="F521" i="2"/>
  <c r="J521" i="2" s="1"/>
  <c r="G521" i="2"/>
  <c r="D522" i="2"/>
  <c r="E522" i="2"/>
  <c r="F522" i="2"/>
  <c r="J522" i="2" s="1"/>
  <c r="G522" i="2"/>
  <c r="D523" i="2"/>
  <c r="E523" i="2"/>
  <c r="F523" i="2"/>
  <c r="J523" i="2" s="1"/>
  <c r="G523" i="2"/>
  <c r="D524" i="2"/>
  <c r="E524" i="2"/>
  <c r="F524" i="2"/>
  <c r="J524" i="2" s="1"/>
  <c r="G524" i="2"/>
  <c r="D525" i="2"/>
  <c r="E525" i="2"/>
  <c r="F525" i="2"/>
  <c r="J525" i="2" s="1"/>
  <c r="G525" i="2"/>
  <c r="D526" i="2"/>
  <c r="E526" i="2"/>
  <c r="F526" i="2"/>
  <c r="J526" i="2" s="1"/>
  <c r="G526" i="2"/>
  <c r="D527" i="2"/>
  <c r="F527" i="2"/>
  <c r="J527" i="2" s="1"/>
  <c r="G527" i="2"/>
  <c r="D528" i="2"/>
  <c r="E528" i="2"/>
  <c r="F528" i="2"/>
  <c r="J528" i="2" s="1"/>
  <c r="G528" i="2"/>
  <c r="D529" i="2"/>
  <c r="E529" i="2"/>
  <c r="F529" i="2"/>
  <c r="J529" i="2" s="1"/>
  <c r="G529" i="2"/>
  <c r="D530" i="2"/>
  <c r="E530" i="2"/>
  <c r="F530" i="2"/>
  <c r="J530" i="2" s="1"/>
  <c r="G530" i="2"/>
  <c r="D531" i="2"/>
  <c r="E531" i="2"/>
  <c r="F531" i="2"/>
  <c r="J531" i="2" s="1"/>
  <c r="G531" i="2"/>
  <c r="D532" i="2"/>
  <c r="E532" i="2"/>
  <c r="F532" i="2"/>
  <c r="J532" i="2" s="1"/>
  <c r="G532" i="2"/>
  <c r="D533" i="2"/>
  <c r="E533" i="2"/>
  <c r="F533" i="2"/>
  <c r="J533" i="2" s="1"/>
  <c r="G533" i="2"/>
  <c r="D534" i="2"/>
  <c r="E534" i="2"/>
  <c r="F534" i="2"/>
  <c r="J534" i="2" s="1"/>
  <c r="G534" i="2"/>
  <c r="D535" i="2"/>
  <c r="E535" i="2"/>
  <c r="F535" i="2"/>
  <c r="J535" i="2" s="1"/>
  <c r="G535" i="2"/>
  <c r="D536" i="2"/>
  <c r="E536" i="2"/>
  <c r="F536" i="2"/>
  <c r="J536" i="2" s="1"/>
  <c r="G536" i="2"/>
  <c r="D537" i="2"/>
  <c r="E537" i="2"/>
  <c r="F537" i="2"/>
  <c r="J537" i="2" s="1"/>
  <c r="G537" i="2"/>
  <c r="D538" i="2"/>
  <c r="E538" i="2"/>
  <c r="F538" i="2"/>
  <c r="J538" i="2" s="1"/>
  <c r="G538" i="2"/>
  <c r="D539" i="2"/>
  <c r="E539" i="2"/>
  <c r="F539" i="2"/>
  <c r="J539" i="2" s="1"/>
  <c r="G539" i="2"/>
  <c r="D540" i="2"/>
  <c r="E540" i="2"/>
  <c r="F540" i="2"/>
  <c r="J540" i="2" s="1"/>
  <c r="G540" i="2"/>
  <c r="D541" i="2"/>
  <c r="E541" i="2"/>
  <c r="F541" i="2"/>
  <c r="J541" i="2" s="1"/>
  <c r="G541" i="2"/>
  <c r="D542" i="2"/>
  <c r="E542" i="2"/>
  <c r="F542" i="2"/>
  <c r="J542" i="2" s="1"/>
  <c r="G542" i="2"/>
  <c r="D543" i="2"/>
  <c r="E543" i="2"/>
  <c r="F543" i="2"/>
  <c r="J543" i="2" s="1"/>
  <c r="G543" i="2"/>
  <c r="D544" i="2"/>
  <c r="E544" i="2"/>
  <c r="F544" i="2"/>
  <c r="J544" i="2" s="1"/>
  <c r="G544" i="2"/>
  <c r="D545" i="2"/>
  <c r="E545" i="2"/>
  <c r="F545" i="2"/>
  <c r="J545" i="2" s="1"/>
  <c r="G545" i="2"/>
  <c r="D546" i="2"/>
  <c r="E546" i="2"/>
  <c r="F546" i="2"/>
  <c r="J546" i="2" s="1"/>
  <c r="G546" i="2"/>
  <c r="D547" i="2"/>
  <c r="E547" i="2"/>
  <c r="F547" i="2"/>
  <c r="J547" i="2" s="1"/>
  <c r="G547" i="2"/>
  <c r="D548" i="2"/>
  <c r="E548" i="2"/>
  <c r="F548" i="2"/>
  <c r="G548" i="2"/>
  <c r="J548" i="2"/>
  <c r="D549" i="2"/>
  <c r="E549" i="2"/>
  <c r="F549" i="2"/>
  <c r="G549" i="2"/>
  <c r="D550" i="2"/>
  <c r="E550" i="2"/>
  <c r="F550" i="2"/>
  <c r="J550" i="2" s="1"/>
  <c r="G550" i="2"/>
  <c r="D551" i="2"/>
  <c r="E551" i="2"/>
  <c r="F551" i="2"/>
  <c r="J551" i="2" s="1"/>
  <c r="G551" i="2"/>
  <c r="D552" i="2"/>
  <c r="E552" i="2"/>
  <c r="F552" i="2"/>
  <c r="J552" i="2" s="1"/>
  <c r="G552" i="2"/>
  <c r="D553" i="2"/>
  <c r="E553" i="2"/>
  <c r="F553" i="2"/>
  <c r="J553" i="2" s="1"/>
  <c r="G553" i="2"/>
  <c r="D554" i="2"/>
  <c r="E554" i="2"/>
  <c r="F554" i="2"/>
  <c r="J554" i="2" s="1"/>
  <c r="G554" i="2"/>
  <c r="D555" i="2"/>
  <c r="E555" i="2"/>
  <c r="F555" i="2"/>
  <c r="J555" i="2" s="1"/>
  <c r="G555" i="2"/>
  <c r="D556" i="2"/>
  <c r="E556" i="2"/>
  <c r="F556" i="2"/>
  <c r="J556" i="2" s="1"/>
  <c r="G556" i="2"/>
  <c r="D557" i="2"/>
  <c r="E557" i="2"/>
  <c r="F557" i="2"/>
  <c r="J557" i="2" s="1"/>
  <c r="G557" i="2"/>
  <c r="D558" i="2"/>
  <c r="E558" i="2"/>
  <c r="F558" i="2"/>
  <c r="J558" i="2" s="1"/>
  <c r="G558" i="2"/>
  <c r="D559" i="2"/>
  <c r="E559" i="2"/>
  <c r="F559" i="2"/>
  <c r="J559" i="2" s="1"/>
  <c r="G559" i="2"/>
  <c r="D560" i="2"/>
  <c r="E560" i="2"/>
  <c r="F560" i="2"/>
  <c r="J560" i="2" s="1"/>
  <c r="G560" i="2"/>
  <c r="D561" i="2"/>
  <c r="E561" i="2"/>
  <c r="F561" i="2"/>
  <c r="J561" i="2" s="1"/>
  <c r="G561" i="2"/>
  <c r="D562" i="2"/>
  <c r="E562" i="2"/>
  <c r="F562" i="2"/>
  <c r="J562" i="2" s="1"/>
  <c r="G562" i="2"/>
  <c r="D563" i="2"/>
  <c r="E563" i="2"/>
  <c r="F563" i="2"/>
  <c r="J563" i="2" s="1"/>
  <c r="G563" i="2"/>
  <c r="D564" i="2"/>
  <c r="E564" i="2"/>
  <c r="F564" i="2"/>
  <c r="J564" i="2" s="1"/>
  <c r="G564" i="2"/>
  <c r="D565" i="2"/>
  <c r="E565" i="2"/>
  <c r="F565" i="2"/>
  <c r="J565" i="2" s="1"/>
  <c r="G565" i="2"/>
  <c r="D566" i="2"/>
  <c r="E566" i="2"/>
  <c r="F566" i="2"/>
  <c r="J566" i="2" s="1"/>
  <c r="G566" i="2"/>
  <c r="D567" i="2"/>
  <c r="E567" i="2"/>
  <c r="F567" i="2"/>
  <c r="J567" i="2" s="1"/>
  <c r="G567" i="2"/>
  <c r="D568" i="2"/>
  <c r="E568" i="2"/>
  <c r="F568" i="2"/>
  <c r="J568" i="2" s="1"/>
  <c r="G568" i="2"/>
  <c r="D569" i="2"/>
  <c r="E569" i="2"/>
  <c r="F569" i="2"/>
  <c r="J569" i="2" s="1"/>
  <c r="G569" i="2"/>
  <c r="D570" i="2"/>
  <c r="E570" i="2"/>
  <c r="F570" i="2"/>
  <c r="J570" i="2" s="1"/>
  <c r="G570" i="2"/>
  <c r="D571" i="2"/>
  <c r="E571" i="2"/>
  <c r="F571" i="2"/>
  <c r="J571" i="2" s="1"/>
  <c r="G571" i="2"/>
  <c r="D572" i="2"/>
  <c r="E572" i="2"/>
  <c r="F572" i="2"/>
  <c r="J572" i="2" s="1"/>
  <c r="G572" i="2"/>
  <c r="D573" i="2"/>
  <c r="E573" i="2"/>
  <c r="F573" i="2"/>
  <c r="J573" i="2" s="1"/>
  <c r="G573" i="2"/>
  <c r="D574" i="2"/>
  <c r="E574" i="2"/>
  <c r="F574" i="2"/>
  <c r="J574" i="2" s="1"/>
  <c r="G574" i="2"/>
  <c r="D575" i="2"/>
  <c r="E575" i="2"/>
  <c r="G575" i="2"/>
  <c r="J575" i="2"/>
  <c r="D576" i="2"/>
  <c r="E576" i="2"/>
  <c r="F576" i="2"/>
  <c r="J576" i="2" s="1"/>
  <c r="G576" i="2"/>
  <c r="D577" i="2"/>
  <c r="E577" i="2"/>
  <c r="F577" i="2"/>
  <c r="J577" i="2" s="1"/>
  <c r="G577" i="2"/>
  <c r="D578" i="2"/>
  <c r="E578" i="2"/>
  <c r="F578" i="2"/>
  <c r="J578" i="2" s="1"/>
  <c r="G578" i="2"/>
  <c r="D579" i="2"/>
  <c r="E579" i="2"/>
  <c r="F579" i="2"/>
  <c r="J579" i="2" s="1"/>
  <c r="G579" i="2"/>
  <c r="D580" i="2"/>
  <c r="E580" i="2"/>
  <c r="F580" i="2"/>
  <c r="J580" i="2" s="1"/>
  <c r="G580" i="2"/>
  <c r="D581" i="2"/>
  <c r="E581" i="2"/>
  <c r="F581" i="2"/>
  <c r="J581" i="2" s="1"/>
  <c r="G581" i="2"/>
  <c r="D582" i="2"/>
  <c r="E582" i="2"/>
  <c r="F582" i="2"/>
  <c r="J582" i="2" s="1"/>
  <c r="G582" i="2"/>
  <c r="D583" i="2"/>
  <c r="E583" i="2"/>
  <c r="F583" i="2"/>
  <c r="J583" i="2" s="1"/>
  <c r="G583" i="2"/>
  <c r="D584" i="2"/>
  <c r="E584" i="2"/>
  <c r="F584" i="2"/>
  <c r="J584" i="2" s="1"/>
  <c r="G584" i="2"/>
  <c r="D585" i="2"/>
  <c r="E585" i="2"/>
  <c r="F585" i="2"/>
  <c r="J585" i="2" s="1"/>
  <c r="G585" i="2"/>
  <c r="D586" i="2"/>
  <c r="E586" i="2"/>
  <c r="F586" i="2"/>
  <c r="J586" i="2" s="1"/>
  <c r="G586" i="2"/>
  <c r="D587" i="2"/>
  <c r="E587" i="2"/>
  <c r="F587" i="2"/>
  <c r="J587" i="2" s="1"/>
  <c r="G587" i="2"/>
  <c r="D588" i="2"/>
  <c r="E588" i="2"/>
  <c r="F588" i="2"/>
  <c r="J588" i="2" s="1"/>
  <c r="G588" i="2"/>
  <c r="D589" i="2"/>
  <c r="E589" i="2"/>
  <c r="F589" i="2"/>
  <c r="J589" i="2" s="1"/>
  <c r="G589" i="2"/>
  <c r="D590" i="2"/>
  <c r="E590" i="2"/>
  <c r="F590" i="2"/>
  <c r="J590" i="2" s="1"/>
  <c r="G590" i="2"/>
  <c r="D591" i="2"/>
  <c r="E591" i="2"/>
  <c r="F591" i="2"/>
  <c r="J591" i="2" s="1"/>
  <c r="G591" i="2"/>
  <c r="D592" i="2"/>
  <c r="E592" i="2"/>
  <c r="F592" i="2"/>
  <c r="J592" i="2" s="1"/>
  <c r="G592" i="2"/>
  <c r="D593" i="2"/>
  <c r="E593" i="2"/>
  <c r="F593" i="2"/>
  <c r="J593" i="2" s="1"/>
  <c r="G593" i="2"/>
  <c r="D594" i="2"/>
  <c r="E594" i="2"/>
  <c r="F594" i="2"/>
  <c r="J594" i="2" s="1"/>
  <c r="G594" i="2"/>
  <c r="D595" i="2"/>
  <c r="E595" i="2"/>
  <c r="F595" i="2"/>
  <c r="J595" i="2" s="1"/>
  <c r="G595" i="2"/>
  <c r="D596" i="2"/>
  <c r="E596" i="2"/>
  <c r="F596" i="2"/>
  <c r="J596" i="2" s="1"/>
  <c r="G596" i="2"/>
  <c r="D597" i="2"/>
  <c r="E597" i="2"/>
  <c r="F597" i="2"/>
  <c r="J597" i="2" s="1"/>
  <c r="G597" i="2"/>
  <c r="D598" i="2"/>
  <c r="E598" i="2"/>
  <c r="F598" i="2"/>
  <c r="J598" i="2" s="1"/>
  <c r="G598" i="2"/>
  <c r="D599" i="2"/>
  <c r="E599" i="2"/>
  <c r="F599" i="2"/>
  <c r="J599" i="2" s="1"/>
  <c r="G599" i="2"/>
  <c r="D600" i="2"/>
  <c r="E600" i="2"/>
  <c r="F600" i="2"/>
  <c r="J600" i="2" s="1"/>
  <c r="G600" i="2"/>
  <c r="D601" i="2"/>
  <c r="E601" i="2"/>
  <c r="F601" i="2"/>
  <c r="J601" i="2" s="1"/>
  <c r="G601" i="2"/>
  <c r="D602" i="2"/>
  <c r="E602" i="2"/>
  <c r="F602" i="2"/>
  <c r="J602" i="2" s="1"/>
  <c r="G602" i="2"/>
  <c r="D603" i="2"/>
  <c r="E603" i="2"/>
  <c r="F603" i="2"/>
  <c r="J603" i="2" s="1"/>
  <c r="G603" i="2"/>
  <c r="D604" i="2"/>
  <c r="E604" i="2"/>
  <c r="F604" i="2"/>
  <c r="J604" i="2" s="1"/>
  <c r="G604" i="2"/>
  <c r="D605" i="2"/>
  <c r="E605" i="2"/>
  <c r="F605" i="2"/>
  <c r="J605" i="2" s="1"/>
  <c r="G605" i="2"/>
  <c r="D606" i="2"/>
  <c r="E606" i="2"/>
  <c r="F606" i="2"/>
  <c r="J606" i="2" s="1"/>
  <c r="G606" i="2"/>
  <c r="D607" i="2"/>
  <c r="E607" i="2"/>
  <c r="F607" i="2"/>
  <c r="J607" i="2" s="1"/>
  <c r="G607" i="2"/>
  <c r="D608" i="2"/>
  <c r="E608" i="2"/>
  <c r="F608" i="2"/>
  <c r="J608" i="2" s="1"/>
  <c r="G608" i="2"/>
  <c r="D609" i="2"/>
  <c r="E609" i="2"/>
  <c r="F609" i="2"/>
  <c r="J609" i="2" s="1"/>
  <c r="G609" i="2"/>
  <c r="D610" i="2"/>
  <c r="E610" i="2"/>
  <c r="F610" i="2"/>
  <c r="J610" i="2" s="1"/>
  <c r="G610" i="2"/>
  <c r="D611" i="2"/>
  <c r="E611" i="2"/>
  <c r="F611" i="2"/>
  <c r="J611" i="2" s="1"/>
  <c r="G611" i="2"/>
  <c r="D612" i="2"/>
  <c r="E612" i="2"/>
  <c r="F612" i="2"/>
  <c r="J612" i="2" s="1"/>
  <c r="G612" i="2"/>
  <c r="D613" i="2"/>
  <c r="E613" i="2"/>
  <c r="F613" i="2"/>
  <c r="J613" i="2" s="1"/>
  <c r="G613" i="2"/>
  <c r="D614" i="2"/>
  <c r="E614" i="2"/>
  <c r="F614" i="2"/>
  <c r="J614" i="2" s="1"/>
  <c r="G614" i="2"/>
  <c r="D615" i="2"/>
  <c r="E615" i="2"/>
  <c r="F615" i="2"/>
  <c r="J615" i="2" s="1"/>
  <c r="G615" i="2"/>
  <c r="D616" i="2"/>
  <c r="E616" i="2"/>
  <c r="F616" i="2"/>
  <c r="J616" i="2" s="1"/>
  <c r="G616" i="2"/>
  <c r="D617" i="2"/>
  <c r="E617" i="2"/>
  <c r="F617" i="2"/>
  <c r="J617" i="2" s="1"/>
  <c r="G617" i="2"/>
  <c r="D618" i="2"/>
  <c r="E618" i="2"/>
  <c r="F618" i="2"/>
  <c r="J618" i="2" s="1"/>
  <c r="G618" i="2"/>
  <c r="D619" i="2"/>
  <c r="E619" i="2"/>
  <c r="F619" i="2"/>
  <c r="J619" i="2" s="1"/>
  <c r="G619" i="2"/>
  <c r="D620" i="2"/>
  <c r="E620" i="2"/>
  <c r="F620" i="2"/>
  <c r="J620" i="2" s="1"/>
  <c r="G620" i="2"/>
  <c r="D621" i="2"/>
  <c r="E621" i="2"/>
  <c r="F621" i="2"/>
  <c r="J621" i="2" s="1"/>
  <c r="G621" i="2"/>
  <c r="D622" i="2"/>
  <c r="E622" i="2"/>
  <c r="G622" i="2"/>
  <c r="J622" i="2"/>
  <c r="D623" i="2"/>
  <c r="E623" i="2"/>
  <c r="F623" i="2"/>
  <c r="J623" i="2" s="1"/>
  <c r="G623" i="2"/>
  <c r="D624" i="2"/>
  <c r="E624" i="2"/>
  <c r="F624" i="2"/>
  <c r="J624" i="2" s="1"/>
  <c r="G624" i="2"/>
  <c r="D625" i="2"/>
  <c r="E625" i="2"/>
  <c r="F625" i="2"/>
  <c r="J625" i="2" s="1"/>
  <c r="G625" i="2"/>
  <c r="D626" i="2"/>
  <c r="E626" i="2"/>
  <c r="F626" i="2"/>
  <c r="J626" i="2" s="1"/>
  <c r="G626" i="2"/>
  <c r="D627" i="2"/>
  <c r="E627" i="2"/>
  <c r="F627" i="2"/>
  <c r="J627" i="2" s="1"/>
  <c r="G627" i="2"/>
  <c r="D628" i="2"/>
  <c r="E628" i="2"/>
  <c r="F628" i="2"/>
  <c r="G628" i="2"/>
  <c r="J628" i="2"/>
  <c r="D629" i="2"/>
  <c r="E629" i="2"/>
  <c r="F629" i="2"/>
  <c r="J629" i="2" s="1"/>
  <c r="G629" i="2"/>
  <c r="D630" i="2"/>
  <c r="E630" i="2"/>
  <c r="F630" i="2"/>
  <c r="J630" i="2" s="1"/>
  <c r="G630" i="2"/>
  <c r="D631" i="2"/>
  <c r="E631" i="2"/>
  <c r="F631" i="2"/>
  <c r="J631" i="2" s="1"/>
  <c r="G631" i="2"/>
  <c r="D632" i="2"/>
  <c r="E632" i="2"/>
  <c r="F632" i="2"/>
  <c r="J632" i="2" s="1"/>
  <c r="G632" i="2"/>
  <c r="D633" i="2"/>
  <c r="E633" i="2"/>
  <c r="F633" i="2"/>
  <c r="J633" i="2" s="1"/>
  <c r="G633" i="2"/>
  <c r="D634" i="2"/>
  <c r="E634" i="2"/>
  <c r="F634" i="2"/>
  <c r="J634" i="2" s="1"/>
  <c r="G634" i="2"/>
  <c r="D635" i="2"/>
  <c r="E635" i="2"/>
  <c r="F635" i="2"/>
  <c r="J635" i="2" s="1"/>
  <c r="G635" i="2"/>
  <c r="D636" i="2"/>
  <c r="E636" i="2"/>
  <c r="F636" i="2"/>
  <c r="J636" i="2" s="1"/>
  <c r="G636" i="2"/>
  <c r="D637" i="2"/>
  <c r="E637" i="2"/>
  <c r="F637" i="2"/>
  <c r="J637" i="2" s="1"/>
  <c r="G637" i="2"/>
  <c r="D638" i="2"/>
  <c r="E638" i="2"/>
  <c r="F638" i="2"/>
  <c r="J638" i="2" s="1"/>
  <c r="G638" i="2"/>
  <c r="D639" i="2"/>
  <c r="E639" i="2"/>
  <c r="F639" i="2"/>
  <c r="J639" i="2" s="1"/>
  <c r="G639" i="2"/>
  <c r="D640" i="2"/>
  <c r="E640" i="2"/>
  <c r="F640" i="2"/>
  <c r="J640" i="2" s="1"/>
  <c r="G640" i="2"/>
  <c r="D641" i="2"/>
  <c r="E641" i="2"/>
  <c r="F641" i="2"/>
  <c r="J641" i="2" s="1"/>
  <c r="G641" i="2"/>
  <c r="D642" i="2"/>
  <c r="E642" i="2"/>
  <c r="F642" i="2"/>
  <c r="J642" i="2" s="1"/>
  <c r="G642" i="2"/>
  <c r="D643" i="2"/>
  <c r="E643" i="2"/>
  <c r="F643" i="2"/>
  <c r="J643" i="2" s="1"/>
  <c r="G643" i="2"/>
  <c r="D644" i="2"/>
  <c r="E644" i="2"/>
  <c r="F644" i="2"/>
  <c r="J644" i="2" s="1"/>
  <c r="G644" i="2"/>
  <c r="D645" i="2"/>
  <c r="E645" i="2"/>
  <c r="F645" i="2"/>
  <c r="G645" i="2"/>
  <c r="D646" i="2"/>
  <c r="E646" i="2"/>
  <c r="F646" i="2"/>
  <c r="J646" i="2" s="1"/>
  <c r="G646" i="2"/>
  <c r="D647" i="2"/>
  <c r="E647" i="2"/>
  <c r="F647" i="2"/>
  <c r="J647" i="2" s="1"/>
  <c r="G647" i="2"/>
  <c r="D648" i="2"/>
  <c r="E648" i="2"/>
  <c r="F648" i="2"/>
  <c r="J648" i="2" s="1"/>
  <c r="G648" i="2"/>
  <c r="D649" i="2"/>
  <c r="E649" i="2"/>
  <c r="F649" i="2"/>
  <c r="J649" i="2" s="1"/>
  <c r="G649" i="2"/>
  <c r="D650" i="2"/>
  <c r="E650" i="2"/>
  <c r="F650" i="2"/>
  <c r="J650" i="2" s="1"/>
  <c r="G650" i="2"/>
  <c r="D651" i="2"/>
  <c r="E651" i="2"/>
  <c r="F651" i="2"/>
  <c r="G651" i="2"/>
  <c r="D652" i="2"/>
  <c r="E652" i="2"/>
  <c r="F652" i="2"/>
  <c r="J652" i="2" s="1"/>
  <c r="G652" i="2"/>
  <c r="D653" i="2"/>
  <c r="E653" i="2"/>
  <c r="F653" i="2"/>
  <c r="J653" i="2" s="1"/>
  <c r="G653" i="2"/>
  <c r="D654" i="2"/>
  <c r="E654" i="2"/>
  <c r="F654" i="2"/>
  <c r="J654" i="2" s="1"/>
  <c r="G654" i="2"/>
  <c r="D655" i="2"/>
  <c r="E655" i="2"/>
  <c r="F655" i="2"/>
  <c r="J655" i="2" s="1"/>
  <c r="G655" i="2"/>
  <c r="D656" i="2"/>
  <c r="E656" i="2"/>
  <c r="F656" i="2"/>
  <c r="J656" i="2" s="1"/>
  <c r="G656" i="2"/>
  <c r="D657" i="2"/>
  <c r="E657" i="2"/>
  <c r="F657" i="2"/>
  <c r="J657" i="2" s="1"/>
  <c r="G657" i="2"/>
  <c r="D658" i="2"/>
  <c r="E658" i="2"/>
  <c r="F658" i="2"/>
  <c r="J658" i="2" s="1"/>
  <c r="G658" i="2"/>
  <c r="D659" i="2"/>
  <c r="E659" i="2"/>
  <c r="F659" i="2"/>
  <c r="J659" i="2" s="1"/>
  <c r="G659" i="2"/>
  <c r="D660" i="2"/>
  <c r="E660" i="2"/>
  <c r="F660" i="2"/>
  <c r="J660" i="2" s="1"/>
  <c r="G660" i="2"/>
  <c r="D661" i="2"/>
  <c r="E661" i="2"/>
  <c r="F661" i="2"/>
  <c r="J661" i="2" s="1"/>
  <c r="G661" i="2"/>
  <c r="D662" i="2"/>
  <c r="E662" i="2"/>
  <c r="F662" i="2"/>
  <c r="J662" i="2" s="1"/>
  <c r="G662" i="2"/>
  <c r="D663" i="2"/>
  <c r="E663" i="2"/>
  <c r="F663" i="2"/>
  <c r="J663" i="2" s="1"/>
  <c r="G663" i="2"/>
  <c r="D664" i="2"/>
  <c r="E664" i="2"/>
  <c r="F664" i="2"/>
  <c r="J664" i="2" s="1"/>
  <c r="G664" i="2"/>
  <c r="D665" i="2"/>
  <c r="E665" i="2"/>
  <c r="F665" i="2"/>
  <c r="J665" i="2" s="1"/>
  <c r="G665" i="2"/>
  <c r="D666" i="2"/>
  <c r="E666" i="2"/>
  <c r="F666" i="2"/>
  <c r="J666" i="2" s="1"/>
  <c r="G666" i="2"/>
  <c r="D667" i="2"/>
  <c r="E667" i="2"/>
  <c r="F667" i="2"/>
  <c r="J667" i="2" s="1"/>
  <c r="G667" i="2"/>
  <c r="D668" i="2"/>
  <c r="E668" i="2"/>
  <c r="F668" i="2"/>
  <c r="J668" i="2" s="1"/>
  <c r="G668" i="2"/>
  <c r="D669" i="2"/>
  <c r="E669" i="2"/>
  <c r="F669" i="2"/>
  <c r="J669" i="2" s="1"/>
  <c r="G669" i="2"/>
  <c r="D670" i="2"/>
  <c r="E670" i="2"/>
  <c r="F670" i="2"/>
  <c r="J670" i="2" s="1"/>
  <c r="G670" i="2"/>
  <c r="D671" i="2"/>
  <c r="E671" i="2"/>
  <c r="F671" i="2"/>
  <c r="J671" i="2" s="1"/>
  <c r="G671" i="2"/>
  <c r="D672" i="2"/>
  <c r="E672" i="2"/>
  <c r="F672" i="2"/>
  <c r="J672" i="2" s="1"/>
  <c r="G672" i="2"/>
  <c r="D673" i="2"/>
  <c r="E673" i="2"/>
  <c r="F673" i="2"/>
  <c r="J673" i="2" s="1"/>
  <c r="G673" i="2"/>
  <c r="D674" i="2"/>
  <c r="E674" i="2"/>
  <c r="F674" i="2"/>
  <c r="G674" i="2"/>
  <c r="D675" i="2"/>
  <c r="E675" i="2"/>
  <c r="F675" i="2"/>
  <c r="J675" i="2" s="1"/>
  <c r="G675" i="2"/>
  <c r="F676" i="2"/>
  <c r="J676" i="2" s="1"/>
  <c r="G676" i="2"/>
  <c r="D677" i="2"/>
  <c r="E677" i="2"/>
  <c r="F677" i="2"/>
  <c r="J677" i="2" s="1"/>
  <c r="G677" i="2"/>
  <c r="D678" i="2"/>
  <c r="E678" i="2"/>
  <c r="F678" i="2"/>
  <c r="J678" i="2" s="1"/>
  <c r="J674" i="2" s="1"/>
  <c r="G678" i="2"/>
  <c r="D679" i="2"/>
  <c r="E679" i="2"/>
  <c r="F679" i="2"/>
  <c r="J679" i="2" s="1"/>
  <c r="G679" i="2"/>
  <c r="D680" i="2"/>
  <c r="E680" i="2"/>
  <c r="F680" i="2"/>
  <c r="J680" i="2" s="1"/>
  <c r="G680" i="2"/>
  <c r="D681" i="2"/>
  <c r="E681" i="2"/>
  <c r="F681" i="2"/>
  <c r="J681" i="2" s="1"/>
  <c r="G681" i="2"/>
  <c r="D682" i="2"/>
  <c r="E682" i="2"/>
  <c r="F682" i="2"/>
  <c r="J682" i="2" s="1"/>
  <c r="G682" i="2"/>
  <c r="D683" i="2"/>
  <c r="E683" i="2"/>
  <c r="F683" i="2"/>
  <c r="J683" i="2" s="1"/>
  <c r="G683" i="2"/>
  <c r="D684" i="2"/>
  <c r="E684" i="2"/>
  <c r="F684" i="2"/>
  <c r="J684" i="2" s="1"/>
  <c r="G684" i="2"/>
  <c r="D685" i="2"/>
  <c r="E685" i="2"/>
  <c r="F685" i="2"/>
  <c r="J685" i="2" s="1"/>
  <c r="G685" i="2"/>
  <c r="D686" i="2"/>
  <c r="E686" i="2"/>
  <c r="F686" i="2"/>
  <c r="J686" i="2" s="1"/>
  <c r="G686" i="2"/>
  <c r="D687" i="2"/>
  <c r="E687" i="2"/>
  <c r="F687" i="2"/>
  <c r="J687" i="2" s="1"/>
  <c r="G687" i="2"/>
  <c r="D688" i="2"/>
  <c r="E688" i="2"/>
  <c r="F688" i="2"/>
  <c r="J688" i="2" s="1"/>
  <c r="G688" i="2"/>
  <c r="D689" i="2"/>
  <c r="E689" i="2"/>
  <c r="F689" i="2"/>
  <c r="J689" i="2" s="1"/>
  <c r="G689" i="2"/>
  <c r="D690" i="2"/>
  <c r="E690" i="2"/>
  <c r="F690" i="2"/>
  <c r="J690" i="2" s="1"/>
  <c r="G690" i="2"/>
  <c r="D691" i="2"/>
  <c r="E691" i="2"/>
  <c r="F691" i="2"/>
  <c r="J691" i="2" s="1"/>
  <c r="G691" i="2"/>
  <c r="D692" i="2"/>
  <c r="E692" i="2"/>
  <c r="F692" i="2"/>
  <c r="J692" i="2" s="1"/>
  <c r="G692" i="2"/>
  <c r="D693" i="2"/>
  <c r="E693" i="2"/>
  <c r="F693" i="2"/>
  <c r="J693" i="2" s="1"/>
  <c r="G693" i="2"/>
  <c r="D694" i="2"/>
  <c r="E694" i="2"/>
  <c r="F694" i="2"/>
  <c r="J694" i="2" s="1"/>
  <c r="G694" i="2"/>
  <c r="D695" i="2"/>
  <c r="E695" i="2"/>
  <c r="F695" i="2"/>
  <c r="J695" i="2" s="1"/>
  <c r="G695" i="2"/>
  <c r="D696" i="2"/>
  <c r="E696" i="2"/>
  <c r="F696" i="2"/>
  <c r="J696" i="2" s="1"/>
  <c r="G696" i="2"/>
  <c r="D697" i="2"/>
  <c r="E697" i="2"/>
  <c r="F697" i="2"/>
  <c r="J697" i="2" s="1"/>
  <c r="G697" i="2"/>
  <c r="D698" i="2"/>
  <c r="E698" i="2"/>
  <c r="F698" i="2"/>
  <c r="J698" i="2" s="1"/>
  <c r="G698" i="2"/>
  <c r="D699" i="2"/>
  <c r="E699" i="2"/>
  <c r="F699" i="2"/>
  <c r="J699" i="2" s="1"/>
  <c r="G699" i="2"/>
  <c r="D700" i="2"/>
  <c r="E700" i="2"/>
  <c r="F700" i="2"/>
  <c r="J700" i="2" s="1"/>
  <c r="G700" i="2"/>
  <c r="D701" i="2"/>
  <c r="E701" i="2"/>
  <c r="F701" i="2"/>
  <c r="J701" i="2" s="1"/>
  <c r="G701" i="2"/>
  <c r="D702" i="2"/>
  <c r="E702" i="2"/>
  <c r="F702" i="2"/>
  <c r="J702" i="2" s="1"/>
  <c r="G702" i="2"/>
  <c r="D703" i="2"/>
  <c r="E703" i="2"/>
  <c r="F703" i="2"/>
  <c r="J703" i="2" s="1"/>
  <c r="G703" i="2"/>
  <c r="D704" i="2"/>
  <c r="E704" i="2"/>
  <c r="F704" i="2"/>
  <c r="J704" i="2" s="1"/>
  <c r="G704" i="2"/>
  <c r="D705" i="2"/>
  <c r="E705" i="2"/>
  <c r="F705" i="2"/>
  <c r="J705" i="2" s="1"/>
  <c r="G705" i="2"/>
  <c r="D706" i="2"/>
  <c r="E706" i="2"/>
  <c r="F706" i="2"/>
  <c r="J706" i="2" s="1"/>
  <c r="G706" i="2"/>
  <c r="D707" i="2"/>
  <c r="E707" i="2"/>
  <c r="F707" i="2"/>
  <c r="J707" i="2" s="1"/>
  <c r="G707" i="2"/>
  <c r="D708" i="2"/>
  <c r="E708" i="2"/>
  <c r="F708" i="2"/>
  <c r="J708" i="2" s="1"/>
  <c r="G708" i="2"/>
  <c r="D709" i="2"/>
  <c r="E709" i="2"/>
  <c r="F709" i="2"/>
  <c r="J709" i="2" s="1"/>
  <c r="G709" i="2"/>
  <c r="D710" i="2"/>
  <c r="E710" i="2"/>
  <c r="F710" i="2"/>
  <c r="J710" i="2" s="1"/>
  <c r="G710" i="2"/>
  <c r="D711" i="2"/>
  <c r="E711" i="2"/>
  <c r="F711" i="2"/>
  <c r="J711" i="2" s="1"/>
  <c r="G711" i="2"/>
  <c r="D712" i="2"/>
  <c r="E712" i="2"/>
  <c r="F712" i="2"/>
  <c r="J712" i="2" s="1"/>
  <c r="G712" i="2"/>
  <c r="D713" i="2"/>
  <c r="E713" i="2"/>
  <c r="F713" i="2"/>
  <c r="J713" i="2" s="1"/>
  <c r="G713" i="2"/>
  <c r="D714" i="2"/>
  <c r="E714" i="2"/>
  <c r="F714" i="2"/>
  <c r="J714" i="2" s="1"/>
  <c r="G714" i="2"/>
  <c r="D715" i="2"/>
  <c r="E715" i="2"/>
  <c r="F715" i="2"/>
  <c r="J715" i="2" s="1"/>
  <c r="G715" i="2"/>
  <c r="D716" i="2"/>
  <c r="E716" i="2"/>
  <c r="F716" i="2"/>
  <c r="J716" i="2" s="1"/>
  <c r="G716" i="2"/>
  <c r="D717" i="2"/>
  <c r="E717" i="2"/>
  <c r="F717" i="2"/>
  <c r="J717" i="2" s="1"/>
  <c r="G717" i="2"/>
  <c r="D718" i="2"/>
  <c r="E718" i="2"/>
  <c r="F718" i="2"/>
  <c r="J718" i="2" s="1"/>
  <c r="G718" i="2"/>
  <c r="D719" i="2"/>
  <c r="E719" i="2"/>
  <c r="F719" i="2"/>
  <c r="J719" i="2" s="1"/>
  <c r="G719" i="2"/>
  <c r="D720" i="2"/>
  <c r="E720" i="2"/>
  <c r="F720" i="2"/>
  <c r="J720" i="2" s="1"/>
  <c r="G720" i="2"/>
  <c r="D721" i="2"/>
  <c r="E721" i="2"/>
  <c r="F721" i="2"/>
  <c r="J721" i="2" s="1"/>
  <c r="G721" i="2"/>
  <c r="D722" i="2"/>
  <c r="E722" i="2"/>
  <c r="F722" i="2"/>
  <c r="J722" i="2" s="1"/>
  <c r="G722" i="2"/>
  <c r="D723" i="2"/>
  <c r="E723" i="2"/>
  <c r="F723" i="2"/>
  <c r="J723" i="2" s="1"/>
  <c r="G723" i="2"/>
  <c r="D724" i="2"/>
  <c r="E724" i="2"/>
  <c r="F724" i="2"/>
  <c r="J724" i="2" s="1"/>
  <c r="G724" i="2"/>
  <c r="D725" i="2"/>
  <c r="E725" i="2"/>
  <c r="F725" i="2"/>
  <c r="J725" i="2" s="1"/>
  <c r="G725" i="2"/>
  <c r="D726" i="2"/>
  <c r="E726" i="2"/>
  <c r="F726" i="2"/>
  <c r="J726" i="2" s="1"/>
  <c r="G726" i="2"/>
  <c r="D727" i="2"/>
  <c r="E727" i="2"/>
  <c r="F727" i="2"/>
  <c r="J727" i="2" s="1"/>
  <c r="G727" i="2"/>
  <c r="D728" i="2"/>
  <c r="E728" i="2"/>
  <c r="F728" i="2"/>
  <c r="J728" i="2" s="1"/>
  <c r="G728" i="2"/>
  <c r="D729" i="2"/>
  <c r="E729" i="2"/>
  <c r="F729" i="2"/>
  <c r="J729" i="2" s="1"/>
  <c r="G729" i="2"/>
  <c r="D730" i="2"/>
  <c r="E730" i="2"/>
  <c r="F730" i="2"/>
  <c r="J730" i="2" s="1"/>
  <c r="G730" i="2"/>
  <c r="D731" i="2"/>
  <c r="E731" i="2"/>
  <c r="F731" i="2"/>
  <c r="J731" i="2" s="1"/>
  <c r="G731" i="2"/>
  <c r="D732" i="2"/>
  <c r="E732" i="2"/>
  <c r="F732" i="2"/>
  <c r="J732" i="2" s="1"/>
  <c r="G732" i="2"/>
  <c r="D733" i="2"/>
  <c r="E733" i="2"/>
  <c r="F733" i="2"/>
  <c r="J733" i="2" s="1"/>
  <c r="G733" i="2"/>
  <c r="D734" i="2"/>
  <c r="E734" i="2"/>
  <c r="F734" i="2"/>
  <c r="J734" i="2" s="1"/>
  <c r="G734" i="2"/>
  <c r="D735" i="2"/>
  <c r="E735" i="2"/>
  <c r="F735" i="2"/>
  <c r="J735" i="2" s="1"/>
  <c r="G735" i="2"/>
  <c r="D736" i="2"/>
  <c r="E736" i="2"/>
  <c r="F736" i="2"/>
  <c r="G736" i="2"/>
  <c r="J736" i="2"/>
  <c r="D737" i="2"/>
  <c r="E737" i="2"/>
  <c r="F737" i="2"/>
  <c r="J737" i="2" s="1"/>
  <c r="G737" i="2"/>
  <c r="D738" i="2"/>
  <c r="E738" i="2"/>
  <c r="F738" i="2"/>
  <c r="J738" i="2" s="1"/>
  <c r="G738" i="2"/>
  <c r="D739" i="2"/>
  <c r="E739" i="2"/>
  <c r="F739" i="2"/>
  <c r="G739" i="2"/>
  <c r="J739" i="2"/>
  <c r="D740" i="2"/>
  <c r="E740" i="2"/>
  <c r="F740" i="2"/>
  <c r="J740" i="2" s="1"/>
  <c r="G740" i="2"/>
  <c r="D741" i="2"/>
  <c r="E741" i="2"/>
  <c r="F741" i="2"/>
  <c r="J741" i="2" s="1"/>
  <c r="G741" i="2"/>
  <c r="D742" i="2"/>
  <c r="E742" i="2"/>
  <c r="F742" i="2"/>
  <c r="J742" i="2" s="1"/>
  <c r="G742" i="2"/>
  <c r="D743" i="2"/>
  <c r="F743" i="2"/>
  <c r="J743" i="2" s="1"/>
  <c r="G743" i="2"/>
  <c r="D744" i="2"/>
  <c r="E744" i="2"/>
  <c r="F744" i="2"/>
  <c r="J744" i="2" s="1"/>
  <c r="G744" i="2"/>
  <c r="D745" i="2"/>
  <c r="E745" i="2"/>
  <c r="F745" i="2"/>
  <c r="G745" i="2"/>
  <c r="D746" i="2"/>
  <c r="E746" i="2"/>
  <c r="F746" i="2"/>
  <c r="J746" i="2" s="1"/>
  <c r="G746" i="2"/>
  <c r="D747" i="2"/>
  <c r="E747" i="2"/>
  <c r="F747" i="2"/>
  <c r="J747" i="2" s="1"/>
  <c r="G747" i="2"/>
  <c r="D748" i="2"/>
  <c r="E748" i="2"/>
  <c r="F748" i="2"/>
  <c r="J748" i="2" s="1"/>
  <c r="G748" i="2"/>
  <c r="D749" i="2"/>
  <c r="E749" i="2"/>
  <c r="F749" i="2"/>
  <c r="G749" i="2"/>
  <c r="D750" i="2"/>
  <c r="E750" i="2"/>
  <c r="F750" i="2"/>
  <c r="J750" i="2" s="1"/>
  <c r="G750" i="2"/>
  <c r="D751" i="2"/>
  <c r="E751" i="2"/>
  <c r="F751" i="2"/>
  <c r="J751" i="2" s="1"/>
  <c r="G751" i="2"/>
  <c r="D752" i="2"/>
  <c r="E752" i="2"/>
  <c r="F752" i="2"/>
  <c r="J752" i="2" s="1"/>
  <c r="G752" i="2"/>
  <c r="D753" i="2"/>
  <c r="E753" i="2"/>
  <c r="F753" i="2"/>
  <c r="J753" i="2" s="1"/>
  <c r="G753" i="2"/>
  <c r="D754" i="2"/>
  <c r="E754" i="2"/>
  <c r="F754" i="2"/>
  <c r="J754" i="2" s="1"/>
  <c r="G754" i="2"/>
  <c r="D755" i="2"/>
  <c r="E755" i="2"/>
  <c r="F755" i="2"/>
  <c r="J755" i="2" s="1"/>
  <c r="G755" i="2"/>
  <c r="D756" i="2"/>
  <c r="E756" i="2"/>
  <c r="F756" i="2"/>
  <c r="J756" i="2" s="1"/>
  <c r="G756" i="2"/>
  <c r="D757" i="2"/>
  <c r="E757" i="2"/>
  <c r="F757" i="2"/>
  <c r="G757" i="2"/>
  <c r="D758" i="2"/>
  <c r="E758" i="2"/>
  <c r="F758" i="2"/>
  <c r="J758" i="2" s="1"/>
  <c r="G758" i="2"/>
  <c r="D759" i="2"/>
  <c r="E759" i="2"/>
  <c r="F759" i="2"/>
  <c r="J759" i="2" s="1"/>
  <c r="G759" i="2"/>
  <c r="D760" i="2"/>
  <c r="E760" i="2"/>
  <c r="F760" i="2"/>
  <c r="J760" i="2" s="1"/>
  <c r="G760" i="2"/>
  <c r="D761" i="2"/>
  <c r="E761" i="2"/>
  <c r="F761" i="2"/>
  <c r="J761" i="2" s="1"/>
  <c r="G761" i="2"/>
  <c r="D762" i="2"/>
  <c r="E762" i="2"/>
  <c r="F762" i="2"/>
  <c r="J762" i="2" s="1"/>
  <c r="G762" i="2"/>
  <c r="D763" i="2"/>
  <c r="E763" i="2"/>
  <c r="F763" i="2"/>
  <c r="J763" i="2" s="1"/>
  <c r="G763" i="2"/>
  <c r="D764" i="2"/>
  <c r="E764" i="2"/>
  <c r="F764" i="2"/>
  <c r="J764" i="2" s="1"/>
  <c r="G764" i="2"/>
  <c r="D765" i="2"/>
  <c r="E765" i="2"/>
  <c r="F765" i="2"/>
  <c r="J765" i="2" s="1"/>
  <c r="G765" i="2"/>
  <c r="D766" i="2"/>
  <c r="E766" i="2"/>
  <c r="F766" i="2"/>
  <c r="J766" i="2" s="1"/>
  <c r="G766" i="2"/>
  <c r="D767" i="2"/>
  <c r="E767" i="2"/>
  <c r="F767" i="2"/>
  <c r="J767" i="2" s="1"/>
  <c r="G767" i="2"/>
  <c r="D768" i="2"/>
  <c r="E768" i="2"/>
  <c r="F768" i="2"/>
  <c r="J768" i="2" s="1"/>
  <c r="G768" i="2"/>
  <c r="D769" i="2"/>
  <c r="E769" i="2"/>
  <c r="F769" i="2"/>
  <c r="J769" i="2" s="1"/>
  <c r="G769" i="2"/>
  <c r="D770" i="2"/>
  <c r="E770" i="2"/>
  <c r="F770" i="2"/>
  <c r="J770" i="2" s="1"/>
  <c r="G770" i="2"/>
  <c r="D771" i="2"/>
  <c r="E771" i="2"/>
  <c r="F771" i="2"/>
  <c r="J771" i="2" s="1"/>
  <c r="G771" i="2"/>
  <c r="D772" i="2"/>
  <c r="E772" i="2"/>
  <c r="F772" i="2"/>
  <c r="J772" i="2" s="1"/>
  <c r="G772" i="2"/>
  <c r="D773" i="2"/>
  <c r="E773" i="2"/>
  <c r="F773" i="2"/>
  <c r="J773" i="2" s="1"/>
  <c r="G773" i="2"/>
  <c r="D774" i="2"/>
  <c r="E774" i="2"/>
  <c r="F774" i="2"/>
  <c r="J774" i="2" s="1"/>
  <c r="G774" i="2"/>
  <c r="D775" i="2"/>
  <c r="E775" i="2"/>
  <c r="F775" i="2"/>
  <c r="J775" i="2" s="1"/>
  <c r="G775" i="2"/>
  <c r="D776" i="2"/>
  <c r="E776" i="2"/>
  <c r="F776" i="2"/>
  <c r="J776" i="2" s="1"/>
  <c r="G776" i="2"/>
  <c r="D777" i="2"/>
  <c r="E777" i="2"/>
  <c r="F777" i="2"/>
  <c r="J777" i="2" s="1"/>
  <c r="G777" i="2"/>
  <c r="D778" i="2"/>
  <c r="E778" i="2"/>
  <c r="F778" i="2"/>
  <c r="J778" i="2" s="1"/>
  <c r="G778" i="2"/>
  <c r="D779" i="2"/>
  <c r="E779" i="2"/>
  <c r="F779" i="2"/>
  <c r="J779" i="2" s="1"/>
  <c r="G779" i="2"/>
  <c r="D780" i="2"/>
  <c r="E780" i="2"/>
  <c r="F780" i="2"/>
  <c r="J780" i="2" s="1"/>
  <c r="G780" i="2"/>
  <c r="D781" i="2"/>
  <c r="E781" i="2"/>
  <c r="F781" i="2"/>
  <c r="J781" i="2" s="1"/>
  <c r="G781" i="2"/>
  <c r="D782" i="2"/>
  <c r="E782" i="2"/>
  <c r="F782" i="2"/>
  <c r="J782" i="2" s="1"/>
  <c r="G782" i="2"/>
  <c r="D783" i="2"/>
  <c r="E783" i="2"/>
  <c r="F783" i="2"/>
  <c r="J783" i="2" s="1"/>
  <c r="G783" i="2"/>
  <c r="D784" i="2"/>
  <c r="E784" i="2"/>
  <c r="F784" i="2"/>
  <c r="J784" i="2" s="1"/>
  <c r="G784" i="2"/>
  <c r="D785" i="2"/>
  <c r="E785" i="2"/>
  <c r="F785" i="2"/>
  <c r="J785" i="2" s="1"/>
  <c r="G785" i="2"/>
  <c r="D786" i="2"/>
  <c r="E786" i="2"/>
  <c r="F786" i="2"/>
  <c r="J786" i="2" s="1"/>
  <c r="G786" i="2"/>
  <c r="D787" i="2"/>
  <c r="E787" i="2"/>
  <c r="F787" i="2"/>
  <c r="J787" i="2" s="1"/>
  <c r="G787" i="2"/>
  <c r="D788" i="2"/>
  <c r="E788" i="2"/>
  <c r="F788" i="2"/>
  <c r="J788" i="2" s="1"/>
  <c r="G788" i="2"/>
  <c r="D789" i="2"/>
  <c r="E789" i="2"/>
  <c r="F789" i="2"/>
  <c r="J789" i="2" s="1"/>
  <c r="G789" i="2"/>
  <c r="D790" i="2"/>
  <c r="E790" i="2"/>
  <c r="F790" i="2"/>
  <c r="J790" i="2" s="1"/>
  <c r="G790" i="2"/>
  <c r="D791" i="2"/>
  <c r="E791" i="2"/>
  <c r="F791" i="2"/>
  <c r="J791" i="2" s="1"/>
  <c r="G791" i="2"/>
  <c r="E792" i="2"/>
  <c r="F792" i="2"/>
  <c r="J792" i="2" s="1"/>
  <c r="G792" i="2"/>
  <c r="D793" i="2"/>
  <c r="E793" i="2"/>
  <c r="F793" i="2"/>
  <c r="J793" i="2" s="1"/>
  <c r="G793" i="2"/>
  <c r="D794" i="2"/>
  <c r="E794" i="2"/>
  <c r="F794" i="2"/>
  <c r="J794" i="2" s="1"/>
  <c r="G794" i="2"/>
  <c r="D795" i="2"/>
  <c r="E795" i="2"/>
  <c r="F795" i="2"/>
  <c r="J795" i="2" s="1"/>
  <c r="G795" i="2"/>
  <c r="D796" i="2"/>
  <c r="E796" i="2"/>
  <c r="F796" i="2"/>
  <c r="J796" i="2" s="1"/>
  <c r="G796" i="2"/>
  <c r="D797" i="2"/>
  <c r="E797" i="2"/>
  <c r="F797" i="2"/>
  <c r="J797" i="2" s="1"/>
  <c r="G797" i="2"/>
  <c r="D798" i="2"/>
  <c r="E798" i="2"/>
  <c r="F798" i="2"/>
  <c r="J798" i="2" s="1"/>
  <c r="G798" i="2"/>
  <c r="D799" i="2"/>
  <c r="E799" i="2"/>
  <c r="F799" i="2"/>
  <c r="J799" i="2" s="1"/>
  <c r="G799" i="2"/>
  <c r="E800" i="2"/>
  <c r="F800" i="2"/>
  <c r="J800" i="2" s="1"/>
  <c r="G800" i="2"/>
  <c r="D801" i="2"/>
  <c r="E801" i="2"/>
  <c r="F801" i="2"/>
  <c r="J801" i="2" s="1"/>
  <c r="G801" i="2"/>
  <c r="D802" i="2"/>
  <c r="E802" i="2"/>
  <c r="F802" i="2"/>
  <c r="J802" i="2" s="1"/>
  <c r="G802" i="2"/>
  <c r="D803" i="2"/>
  <c r="E803" i="2"/>
  <c r="F803" i="2"/>
  <c r="J803" i="2" s="1"/>
  <c r="G803" i="2"/>
  <c r="D804" i="2"/>
  <c r="E804" i="2"/>
  <c r="F804" i="2"/>
  <c r="J804" i="2" s="1"/>
  <c r="G804" i="2"/>
  <c r="D805" i="2"/>
  <c r="E805" i="2"/>
  <c r="F805" i="2"/>
  <c r="J805" i="2" s="1"/>
  <c r="G805" i="2"/>
  <c r="D806" i="2"/>
  <c r="E806" i="2"/>
  <c r="G806" i="2"/>
  <c r="J806" i="2"/>
  <c r="D807" i="2"/>
  <c r="E807" i="2"/>
  <c r="F807" i="2"/>
  <c r="J807" i="2" s="1"/>
  <c r="G807" i="2"/>
  <c r="D808" i="2"/>
  <c r="E808" i="2"/>
  <c r="F808" i="2"/>
  <c r="G808" i="2"/>
  <c r="J808" i="2"/>
  <c r="D809" i="2"/>
  <c r="E809" i="2"/>
  <c r="F809" i="2"/>
  <c r="J809" i="2" s="1"/>
  <c r="G809" i="2"/>
  <c r="D810" i="2"/>
  <c r="E810" i="2"/>
  <c r="F810" i="2"/>
  <c r="J810" i="2" s="1"/>
  <c r="G810" i="2"/>
  <c r="D811" i="2"/>
  <c r="E811" i="2"/>
  <c r="F811" i="2"/>
  <c r="J811" i="2" s="1"/>
  <c r="G811" i="2"/>
  <c r="D812" i="2"/>
  <c r="E812" i="2"/>
  <c r="F812" i="2"/>
  <c r="J812" i="2" s="1"/>
  <c r="G812" i="2"/>
  <c r="D813" i="2"/>
  <c r="E813" i="2"/>
  <c r="F813" i="2"/>
  <c r="J813" i="2" s="1"/>
  <c r="G813" i="2"/>
  <c r="D814" i="2"/>
  <c r="E814" i="2"/>
  <c r="F814" i="2"/>
  <c r="J814" i="2" s="1"/>
  <c r="G814" i="2"/>
  <c r="D815" i="2"/>
  <c r="E815" i="2"/>
  <c r="F815" i="2"/>
  <c r="J815" i="2" s="1"/>
  <c r="G815" i="2"/>
  <c r="D816" i="2"/>
  <c r="E816" i="2"/>
  <c r="F816" i="2"/>
  <c r="G816" i="2"/>
  <c r="D817" i="2"/>
  <c r="E817" i="2"/>
  <c r="F817" i="2"/>
  <c r="J817" i="2" s="1"/>
  <c r="G817" i="2"/>
  <c r="D818" i="2"/>
  <c r="E818" i="2"/>
  <c r="F818" i="2"/>
  <c r="J818" i="2" s="1"/>
  <c r="G818" i="2"/>
  <c r="D819" i="2"/>
  <c r="E819" i="2"/>
  <c r="F819" i="2"/>
  <c r="J819" i="2" s="1"/>
  <c r="G819" i="2"/>
  <c r="D820" i="2"/>
  <c r="E820" i="2"/>
  <c r="F820" i="2"/>
  <c r="J820" i="2" s="1"/>
  <c r="G820" i="2"/>
  <c r="D821" i="2"/>
  <c r="E821" i="2"/>
  <c r="F821" i="2"/>
  <c r="J821" i="2" s="1"/>
  <c r="G821" i="2"/>
  <c r="D822" i="2"/>
  <c r="E822" i="2"/>
  <c r="F822" i="2"/>
  <c r="J822" i="2" s="1"/>
  <c r="G822" i="2"/>
  <c r="D823" i="2"/>
  <c r="E823" i="2"/>
  <c r="F823" i="2"/>
  <c r="J823" i="2" s="1"/>
  <c r="G823" i="2"/>
  <c r="D824" i="2"/>
  <c r="E824" i="2"/>
  <c r="F824" i="2"/>
  <c r="J824" i="2" s="1"/>
  <c r="G824" i="2"/>
  <c r="D825" i="2"/>
  <c r="E825" i="2"/>
  <c r="F825" i="2"/>
  <c r="J825" i="2" s="1"/>
  <c r="G825" i="2"/>
  <c r="D826" i="2"/>
  <c r="E826" i="2"/>
  <c r="F826" i="2"/>
  <c r="J826" i="2" s="1"/>
  <c r="G826" i="2"/>
  <c r="D827" i="2"/>
  <c r="E827" i="2"/>
  <c r="F827" i="2"/>
  <c r="J827" i="2" s="1"/>
  <c r="G827" i="2"/>
  <c r="D828" i="2"/>
  <c r="E828" i="2"/>
  <c r="F828" i="2"/>
  <c r="J828" i="2" s="1"/>
  <c r="G828" i="2"/>
  <c r="D829" i="2"/>
  <c r="E829" i="2"/>
  <c r="F829" i="2"/>
  <c r="J829" i="2" s="1"/>
  <c r="G829" i="2"/>
  <c r="D830" i="2"/>
  <c r="E830" i="2"/>
  <c r="F830" i="2"/>
  <c r="J830" i="2" s="1"/>
  <c r="G830" i="2"/>
  <c r="D831" i="2"/>
  <c r="E831" i="2"/>
  <c r="F831" i="2"/>
  <c r="J831" i="2" s="1"/>
  <c r="G831" i="2"/>
  <c r="D832" i="2"/>
  <c r="E832" i="2"/>
  <c r="F832" i="2"/>
  <c r="J832" i="2" s="1"/>
  <c r="G832" i="2"/>
  <c r="D833" i="2"/>
  <c r="E833" i="2"/>
  <c r="F833" i="2"/>
  <c r="J833" i="2" s="1"/>
  <c r="G833" i="2"/>
  <c r="D834" i="2"/>
  <c r="E834" i="2"/>
  <c r="F834" i="2"/>
  <c r="J834" i="2" s="1"/>
  <c r="G834" i="2"/>
  <c r="D835" i="2"/>
  <c r="E835" i="2"/>
  <c r="F835" i="2"/>
  <c r="J835" i="2" s="1"/>
  <c r="G835" i="2"/>
  <c r="D836" i="2"/>
  <c r="E836" i="2"/>
  <c r="F836" i="2"/>
  <c r="J836" i="2" s="1"/>
  <c r="G836" i="2"/>
  <c r="D837" i="2"/>
  <c r="E837" i="2"/>
  <c r="F837" i="2"/>
  <c r="J837" i="2" s="1"/>
  <c r="G837" i="2"/>
  <c r="D838" i="2"/>
  <c r="E838" i="2"/>
  <c r="F838" i="2"/>
  <c r="J838" i="2" s="1"/>
  <c r="G838" i="2"/>
  <c r="D839" i="2"/>
  <c r="E839" i="2"/>
  <c r="F839" i="2"/>
  <c r="J839" i="2" s="1"/>
  <c r="G839" i="2"/>
  <c r="D840" i="2"/>
  <c r="E840" i="2"/>
  <c r="F840" i="2"/>
  <c r="G840" i="2"/>
  <c r="J840" i="2"/>
  <c r="D841" i="2"/>
  <c r="E841" i="2"/>
  <c r="F841" i="2"/>
  <c r="J841" i="2" s="1"/>
  <c r="G841" i="2"/>
  <c r="D842" i="2"/>
  <c r="E842" i="2"/>
  <c r="F842" i="2"/>
  <c r="J842" i="2" s="1"/>
  <c r="G842" i="2"/>
  <c r="D843" i="2"/>
  <c r="E843" i="2"/>
  <c r="F843" i="2"/>
  <c r="J843" i="2" s="1"/>
  <c r="G843" i="2"/>
  <c r="D844" i="2"/>
  <c r="E844" i="2"/>
  <c r="F844" i="2"/>
  <c r="J844" i="2" s="1"/>
  <c r="G844" i="2"/>
  <c r="D845" i="2"/>
  <c r="E845" i="2"/>
  <c r="F845" i="2"/>
  <c r="J845" i="2" s="1"/>
  <c r="G845" i="2"/>
  <c r="D846" i="2"/>
  <c r="E846" i="2"/>
  <c r="F846" i="2"/>
  <c r="J846" i="2" s="1"/>
  <c r="G846" i="2"/>
  <c r="D847" i="2"/>
  <c r="E847" i="2"/>
  <c r="F847" i="2"/>
  <c r="G847" i="2"/>
  <c r="J847" i="2"/>
  <c r="D848" i="2"/>
  <c r="E848" i="2"/>
  <c r="F848" i="2"/>
  <c r="J848" i="2" s="1"/>
  <c r="G848" i="2"/>
  <c r="D849" i="2"/>
  <c r="E849" i="2"/>
  <c r="F849" i="2"/>
  <c r="J849" i="2" s="1"/>
  <c r="G849" i="2"/>
  <c r="D850" i="2"/>
  <c r="E850" i="2"/>
  <c r="F850" i="2"/>
  <c r="J850" i="2" s="1"/>
  <c r="G850" i="2"/>
  <c r="D851" i="2"/>
  <c r="E851" i="2"/>
  <c r="F851" i="2"/>
  <c r="J851" i="2" s="1"/>
  <c r="G851" i="2"/>
  <c r="D852" i="2"/>
  <c r="E852" i="2"/>
  <c r="F852" i="2"/>
  <c r="J852" i="2" s="1"/>
  <c r="G852" i="2"/>
  <c r="D853" i="2"/>
  <c r="E853" i="2"/>
  <c r="F853" i="2"/>
  <c r="J853" i="2" s="1"/>
  <c r="G853" i="2"/>
  <c r="D854" i="2"/>
  <c r="E854" i="2"/>
  <c r="F854" i="2"/>
  <c r="J854" i="2" s="1"/>
  <c r="G854" i="2"/>
  <c r="D855" i="2"/>
  <c r="E855" i="2"/>
  <c r="F855" i="2"/>
  <c r="G855" i="2"/>
  <c r="D856" i="2"/>
  <c r="E856" i="2"/>
  <c r="F856" i="2"/>
  <c r="J856" i="2" s="1"/>
  <c r="G856" i="2"/>
  <c r="D857" i="2"/>
  <c r="E857" i="2"/>
  <c r="F857" i="2"/>
  <c r="J857" i="2" s="1"/>
  <c r="G857" i="2"/>
  <c r="D858" i="2"/>
  <c r="E858" i="2"/>
  <c r="F858" i="2"/>
  <c r="J858" i="2" s="1"/>
  <c r="G858" i="2"/>
  <c r="D859" i="2"/>
  <c r="E859" i="2"/>
  <c r="F859" i="2"/>
  <c r="J859" i="2" s="1"/>
  <c r="G859" i="2"/>
  <c r="D860" i="2"/>
  <c r="E860" i="2"/>
  <c r="F860" i="2"/>
  <c r="J860" i="2" s="1"/>
  <c r="G860" i="2"/>
  <c r="D861" i="2"/>
  <c r="E861" i="2"/>
  <c r="F861" i="2"/>
  <c r="J861" i="2" s="1"/>
  <c r="G861" i="2"/>
  <c r="D862" i="2"/>
  <c r="E862" i="2"/>
  <c r="F862" i="2"/>
  <c r="J862" i="2" s="1"/>
  <c r="G862" i="2"/>
  <c r="D863" i="2"/>
  <c r="E863" i="2"/>
  <c r="F863" i="2"/>
  <c r="J863" i="2" s="1"/>
  <c r="G863" i="2"/>
  <c r="D864" i="2"/>
  <c r="E864" i="2"/>
  <c r="F864" i="2"/>
  <c r="J864" i="2" s="1"/>
  <c r="G864" i="2"/>
  <c r="D865" i="2"/>
  <c r="E865" i="2"/>
  <c r="F865" i="2"/>
  <c r="J865" i="2" s="1"/>
  <c r="G865" i="2"/>
  <c r="D866" i="2"/>
  <c r="E866" i="2"/>
  <c r="F866" i="2"/>
  <c r="J866" i="2" s="1"/>
  <c r="G866" i="2"/>
  <c r="D867" i="2"/>
  <c r="E867" i="2"/>
  <c r="F867" i="2"/>
  <c r="J867" i="2" s="1"/>
  <c r="G867" i="2"/>
  <c r="D868" i="2"/>
  <c r="E868" i="2"/>
  <c r="F868" i="2"/>
  <c r="J868" i="2" s="1"/>
  <c r="G868" i="2"/>
  <c r="D869" i="2"/>
  <c r="E869" i="2"/>
  <c r="F869" i="2"/>
  <c r="J869" i="2" s="1"/>
  <c r="G869" i="2"/>
  <c r="D870" i="2"/>
  <c r="E870" i="2"/>
  <c r="F870" i="2"/>
  <c r="J870" i="2" s="1"/>
  <c r="G870" i="2"/>
  <c r="D871" i="2"/>
  <c r="E871" i="2"/>
  <c r="F871" i="2"/>
  <c r="J871" i="2" s="1"/>
  <c r="G871" i="2"/>
  <c r="D872" i="2"/>
  <c r="E872" i="2"/>
  <c r="F872" i="2"/>
  <c r="J872" i="2" s="1"/>
  <c r="G872" i="2"/>
  <c r="D873" i="2"/>
  <c r="E873" i="2"/>
  <c r="F873" i="2"/>
  <c r="J873" i="2" s="1"/>
  <c r="G873" i="2"/>
  <c r="D874" i="2"/>
  <c r="E874" i="2"/>
  <c r="F874" i="2"/>
  <c r="J874" i="2" s="1"/>
  <c r="G874" i="2"/>
  <c r="D875" i="2"/>
  <c r="E875" i="2"/>
  <c r="F875" i="2"/>
  <c r="J875" i="2" s="1"/>
  <c r="G875" i="2"/>
  <c r="D876" i="2"/>
  <c r="E876" i="2"/>
  <c r="F876" i="2"/>
  <c r="J876" i="2" s="1"/>
  <c r="G876" i="2"/>
  <c r="D877" i="2"/>
  <c r="E877" i="2"/>
  <c r="F877" i="2"/>
  <c r="J877" i="2" s="1"/>
  <c r="G877" i="2"/>
  <c r="D878" i="2"/>
  <c r="E878" i="2"/>
  <c r="F878" i="2"/>
  <c r="J878" i="2" s="1"/>
  <c r="G878" i="2"/>
  <c r="D879" i="2"/>
  <c r="E879" i="2"/>
  <c r="F879" i="2"/>
  <c r="J879" i="2" s="1"/>
  <c r="G879" i="2"/>
  <c r="D880" i="2"/>
  <c r="E880" i="2"/>
  <c r="F880" i="2"/>
  <c r="G880" i="2"/>
  <c r="D881" i="2"/>
  <c r="E881" i="2"/>
  <c r="F881" i="2"/>
  <c r="J881" i="2" s="1"/>
  <c r="G881" i="2"/>
  <c r="D882" i="2"/>
  <c r="E882" i="2"/>
  <c r="F882" i="2"/>
  <c r="J882" i="2" s="1"/>
  <c r="G882" i="2"/>
  <c r="D883" i="2"/>
  <c r="E883" i="2"/>
  <c r="F883" i="2"/>
  <c r="J883" i="2" s="1"/>
  <c r="G883" i="2"/>
  <c r="D884" i="2"/>
  <c r="E884" i="2"/>
  <c r="G884" i="2"/>
  <c r="J884" i="2"/>
  <c r="D885" i="2"/>
  <c r="E885" i="2"/>
  <c r="F885" i="2"/>
  <c r="J885" i="2" s="1"/>
  <c r="G885" i="2"/>
  <c r="D886" i="2"/>
  <c r="E886" i="2"/>
  <c r="F886" i="2"/>
  <c r="J886" i="2" s="1"/>
  <c r="G886" i="2"/>
  <c r="D887" i="2"/>
  <c r="E887" i="2"/>
  <c r="F887" i="2"/>
  <c r="J887" i="2" s="1"/>
  <c r="G887" i="2"/>
  <c r="D888" i="2"/>
  <c r="E888" i="2"/>
  <c r="F888" i="2"/>
  <c r="J888" i="2" s="1"/>
  <c r="G888" i="2"/>
  <c r="D889" i="2"/>
  <c r="E889" i="2"/>
  <c r="F889" i="2"/>
  <c r="J889" i="2" s="1"/>
  <c r="G889" i="2"/>
  <c r="D890" i="2"/>
  <c r="E890" i="2"/>
  <c r="F890" i="2"/>
  <c r="J890" i="2" s="1"/>
  <c r="G890" i="2"/>
  <c r="D891" i="2"/>
  <c r="E891" i="2"/>
  <c r="F891" i="2"/>
  <c r="J891" i="2" s="1"/>
  <c r="G891" i="2"/>
  <c r="D892" i="2"/>
  <c r="E892" i="2"/>
  <c r="F892" i="2"/>
  <c r="J892" i="2" s="1"/>
  <c r="G892" i="2"/>
  <c r="D893" i="2"/>
  <c r="E893" i="2"/>
  <c r="F893" i="2"/>
  <c r="J893" i="2" s="1"/>
  <c r="G893" i="2"/>
  <c r="D894" i="2"/>
  <c r="E894" i="2"/>
  <c r="F894" i="2"/>
  <c r="J894" i="2" s="1"/>
  <c r="G894" i="2"/>
  <c r="E895" i="2"/>
  <c r="F895" i="2"/>
  <c r="J895" i="2" s="1"/>
  <c r="G895" i="2"/>
  <c r="E896" i="2"/>
  <c r="F896" i="2"/>
  <c r="J896" i="2" s="1"/>
  <c r="G896" i="2"/>
  <c r="D897" i="2"/>
  <c r="E897" i="2"/>
  <c r="F897" i="2"/>
  <c r="J897" i="2" s="1"/>
  <c r="G897" i="2"/>
  <c r="D898" i="2"/>
  <c r="E898" i="2"/>
  <c r="F898" i="2"/>
  <c r="J898" i="2" s="1"/>
  <c r="G898" i="2"/>
  <c r="D899" i="2"/>
  <c r="E899" i="2"/>
  <c r="F899" i="2"/>
  <c r="J899" i="2" s="1"/>
  <c r="G899" i="2"/>
  <c r="D900" i="2"/>
  <c r="E900" i="2"/>
  <c r="F900" i="2"/>
  <c r="J900" i="2" s="1"/>
  <c r="G900" i="2"/>
  <c r="D901" i="2"/>
  <c r="E901" i="2"/>
  <c r="F901" i="2"/>
  <c r="J901" i="2" s="1"/>
  <c r="G901" i="2"/>
  <c r="D902" i="2"/>
  <c r="E902" i="2"/>
  <c r="F902" i="2"/>
  <c r="G902" i="2"/>
  <c r="D903" i="2"/>
  <c r="E903" i="2"/>
  <c r="F903" i="2"/>
  <c r="J903" i="2" s="1"/>
  <c r="G903" i="2"/>
  <c r="D904" i="2"/>
  <c r="E904" i="2"/>
  <c r="F904" i="2"/>
  <c r="J904" i="2" s="1"/>
  <c r="G904" i="2"/>
  <c r="D905" i="2"/>
  <c r="E905" i="2"/>
  <c r="F905" i="2"/>
  <c r="J905" i="2" s="1"/>
  <c r="G905" i="2"/>
  <c r="D906" i="2"/>
  <c r="E906" i="2"/>
  <c r="F906" i="2"/>
  <c r="J906" i="2" s="1"/>
  <c r="G906" i="2"/>
  <c r="D907" i="2"/>
  <c r="E907" i="2"/>
  <c r="F907" i="2"/>
  <c r="J907" i="2" s="1"/>
  <c r="G907" i="2"/>
  <c r="D908" i="2"/>
  <c r="E908" i="2"/>
  <c r="F908" i="2"/>
  <c r="J908" i="2" s="1"/>
  <c r="G908" i="2"/>
  <c r="D909" i="2"/>
  <c r="E909" i="2"/>
  <c r="F909" i="2"/>
  <c r="J909" i="2" s="1"/>
  <c r="G909" i="2"/>
  <c r="D910" i="2"/>
  <c r="E910" i="2"/>
  <c r="F910" i="2"/>
  <c r="J910" i="2" s="1"/>
  <c r="G910" i="2"/>
  <c r="D911" i="2"/>
  <c r="E911" i="2"/>
  <c r="F911" i="2"/>
  <c r="J911" i="2" s="1"/>
  <c r="G911" i="2"/>
  <c r="D912" i="2"/>
  <c r="E912" i="2"/>
  <c r="F912" i="2"/>
  <c r="J912" i="2" s="1"/>
  <c r="G912" i="2"/>
  <c r="D913" i="2"/>
  <c r="E913" i="2"/>
  <c r="F913" i="2"/>
  <c r="G913" i="2"/>
  <c r="J913" i="2"/>
  <c r="D914" i="2"/>
  <c r="E914" i="2"/>
  <c r="F914" i="2"/>
  <c r="G914" i="2"/>
  <c r="J914" i="2"/>
  <c r="D915" i="2"/>
  <c r="E915" i="2"/>
  <c r="F915" i="2"/>
  <c r="G915" i="2"/>
  <c r="J915" i="2"/>
  <c r="D916" i="2"/>
  <c r="E916" i="2"/>
  <c r="F916" i="2"/>
  <c r="G916" i="2"/>
  <c r="J916" i="2"/>
  <c r="D917" i="2"/>
  <c r="E917" i="2"/>
  <c r="F917" i="2"/>
  <c r="G917" i="2"/>
  <c r="J917" i="2"/>
  <c r="D918" i="2"/>
  <c r="E918" i="2"/>
  <c r="F918" i="2"/>
  <c r="G918" i="2"/>
  <c r="J918" i="2"/>
  <c r="D919" i="2"/>
  <c r="E919" i="2"/>
  <c r="F919" i="2"/>
  <c r="G919" i="2"/>
  <c r="J919" i="2"/>
  <c r="D920" i="2"/>
  <c r="E920" i="2"/>
  <c r="F920" i="2"/>
  <c r="G920" i="2"/>
  <c r="J920" i="2"/>
  <c r="D921" i="2"/>
  <c r="E921" i="2"/>
  <c r="F921" i="2"/>
  <c r="G921" i="2"/>
  <c r="J921" i="2"/>
  <c r="D922" i="2"/>
  <c r="E922" i="2"/>
  <c r="F922" i="2"/>
  <c r="G922" i="2"/>
  <c r="J922" i="2"/>
  <c r="D923" i="2"/>
  <c r="E923" i="2"/>
  <c r="F923" i="2"/>
  <c r="G923" i="2"/>
  <c r="J923" i="2"/>
  <c r="D924" i="2"/>
  <c r="E924" i="2"/>
  <c r="F924" i="2"/>
  <c r="G924" i="2"/>
  <c r="J924" i="2"/>
  <c r="D925" i="2"/>
  <c r="E925" i="2"/>
  <c r="F925" i="2"/>
  <c r="G925" i="2"/>
  <c r="J925" i="2"/>
  <c r="D926" i="2"/>
  <c r="E926" i="2"/>
  <c r="F926" i="2"/>
  <c r="G926" i="2"/>
  <c r="J926" i="2"/>
  <c r="D927" i="2"/>
  <c r="E927" i="2"/>
  <c r="F927" i="2"/>
  <c r="G927" i="2"/>
  <c r="J927" i="2"/>
  <c r="D928" i="2"/>
  <c r="E928" i="2"/>
  <c r="F928" i="2"/>
  <c r="G928" i="2"/>
  <c r="J928" i="2"/>
  <c r="D929" i="2"/>
  <c r="E929" i="2"/>
  <c r="F929" i="2"/>
  <c r="G929" i="2"/>
  <c r="J929" i="2"/>
  <c r="D930" i="2"/>
  <c r="E930" i="2"/>
  <c r="F930" i="2"/>
  <c r="G930" i="2"/>
  <c r="J930" i="2"/>
  <c r="D931" i="2"/>
  <c r="E931" i="2"/>
  <c r="F931" i="2"/>
  <c r="G931" i="2"/>
  <c r="J931" i="2"/>
  <c r="D932" i="2"/>
  <c r="E932" i="2"/>
  <c r="F932" i="2"/>
  <c r="G932" i="2"/>
  <c r="J932" i="2"/>
  <c r="D933" i="2"/>
  <c r="E933" i="2"/>
  <c r="F933" i="2"/>
  <c r="G933" i="2"/>
  <c r="J933" i="2"/>
  <c r="D934" i="2"/>
  <c r="E934" i="2"/>
  <c r="F934" i="2"/>
  <c r="G934" i="2"/>
  <c r="J934" i="2"/>
  <c r="D935" i="2"/>
  <c r="E935" i="2"/>
  <c r="F935" i="2"/>
  <c r="G935" i="2"/>
  <c r="J935" i="2"/>
  <c r="D936" i="2"/>
  <c r="E936" i="2"/>
  <c r="F936" i="2"/>
  <c r="G936" i="2"/>
  <c r="J936" i="2"/>
  <c r="D937" i="2"/>
  <c r="E937" i="2"/>
  <c r="F937" i="2"/>
  <c r="G937" i="2"/>
  <c r="J937" i="2"/>
  <c r="D938" i="2"/>
  <c r="E938" i="2"/>
  <c r="F938" i="2"/>
  <c r="G938" i="2"/>
  <c r="J938" i="2"/>
  <c r="D939" i="2"/>
  <c r="E939" i="2"/>
  <c r="F939" i="2"/>
  <c r="G939" i="2"/>
  <c r="J939" i="2"/>
  <c r="D940" i="2"/>
  <c r="E940" i="2"/>
  <c r="F940" i="2"/>
  <c r="G940" i="2"/>
  <c r="J940" i="2"/>
  <c r="D941" i="2"/>
  <c r="E941" i="2"/>
  <c r="F941" i="2"/>
  <c r="G941" i="2"/>
  <c r="J941" i="2"/>
  <c r="D942" i="2"/>
  <c r="E942" i="2"/>
  <c r="F942" i="2"/>
  <c r="G942" i="2"/>
  <c r="J942" i="2"/>
  <c r="D943" i="2"/>
  <c r="E943" i="2"/>
  <c r="F943" i="2"/>
  <c r="G943" i="2"/>
  <c r="J943" i="2"/>
  <c r="D944" i="2"/>
  <c r="E944" i="2"/>
  <c r="F944" i="2"/>
  <c r="G944" i="2"/>
  <c r="J944" i="2"/>
  <c r="D945" i="2"/>
  <c r="E945" i="2"/>
  <c r="F945" i="2"/>
  <c r="G945" i="2"/>
  <c r="J945" i="2"/>
  <c r="D946" i="2"/>
  <c r="E946" i="2"/>
  <c r="F946" i="2"/>
  <c r="G946" i="2"/>
  <c r="J946" i="2"/>
  <c r="D947" i="2"/>
  <c r="E947" i="2"/>
  <c r="F947" i="2"/>
  <c r="G947" i="2"/>
  <c r="J947" i="2"/>
  <c r="D948" i="2"/>
  <c r="E948" i="2"/>
  <c r="F948" i="2"/>
  <c r="G948" i="2"/>
  <c r="J948" i="2"/>
  <c r="D949" i="2"/>
  <c r="E949" i="2"/>
  <c r="F949" i="2"/>
  <c r="G949" i="2"/>
  <c r="J949" i="2"/>
  <c r="D950" i="2"/>
  <c r="E950" i="2"/>
  <c r="F950" i="2"/>
  <c r="G950" i="2"/>
  <c r="J950" i="2"/>
  <c r="D951" i="2"/>
  <c r="E951" i="2"/>
  <c r="F951" i="2"/>
  <c r="G951" i="2"/>
  <c r="J951" i="2"/>
  <c r="D952" i="2"/>
  <c r="E952" i="2"/>
  <c r="F952" i="2"/>
  <c r="G952" i="2"/>
  <c r="J952" i="2"/>
  <c r="D953" i="2"/>
  <c r="E953" i="2"/>
  <c r="F953" i="2"/>
  <c r="G953" i="2"/>
  <c r="J953" i="2"/>
  <c r="D954" i="2"/>
  <c r="E954" i="2"/>
  <c r="F954" i="2"/>
  <c r="G954" i="2"/>
  <c r="J954" i="2"/>
  <c r="D955" i="2"/>
  <c r="E955" i="2"/>
  <c r="F955" i="2"/>
  <c r="G955" i="2"/>
  <c r="J955" i="2"/>
  <c r="D956" i="2"/>
  <c r="E956" i="2"/>
  <c r="F956" i="2"/>
  <c r="G956" i="2"/>
  <c r="J956" i="2"/>
  <c r="D957" i="2"/>
  <c r="E957" i="2"/>
  <c r="F957" i="2"/>
  <c r="G957" i="2"/>
  <c r="J957" i="2"/>
  <c r="D958" i="2"/>
  <c r="E958" i="2"/>
  <c r="F958" i="2"/>
  <c r="G958" i="2"/>
  <c r="J958" i="2"/>
  <c r="D959" i="2"/>
  <c r="E959" i="2"/>
  <c r="F959" i="2"/>
  <c r="G959" i="2"/>
  <c r="J959" i="2"/>
  <c r="D960" i="2"/>
  <c r="E960" i="2"/>
  <c r="F960" i="2"/>
  <c r="G960" i="2"/>
  <c r="J960" i="2"/>
  <c r="D961" i="2"/>
  <c r="E961" i="2"/>
  <c r="F961" i="2"/>
  <c r="G961" i="2"/>
  <c r="J961" i="2"/>
  <c r="D962" i="2"/>
  <c r="E962" i="2"/>
  <c r="F962" i="2"/>
  <c r="G962" i="2"/>
  <c r="J962" i="2"/>
  <c r="D963" i="2"/>
  <c r="E963" i="2"/>
  <c r="F963" i="2"/>
  <c r="G963" i="2"/>
  <c r="J963" i="2"/>
  <c r="D964" i="2"/>
  <c r="E964" i="2"/>
  <c r="F964" i="2"/>
  <c r="G964" i="2"/>
  <c r="J964" i="2"/>
  <c r="D965" i="2"/>
  <c r="E965" i="2"/>
  <c r="F965" i="2"/>
  <c r="G965" i="2"/>
  <c r="J965" i="2"/>
  <c r="D966" i="2"/>
  <c r="E966" i="2"/>
  <c r="F966" i="2"/>
  <c r="G966" i="2"/>
  <c r="J966" i="2"/>
  <c r="D967" i="2"/>
  <c r="E967" i="2"/>
  <c r="F967" i="2"/>
  <c r="G967" i="2"/>
  <c r="J967" i="2"/>
  <c r="D968" i="2"/>
  <c r="E968" i="2"/>
  <c r="F968" i="2"/>
  <c r="G968" i="2"/>
  <c r="J968" i="2"/>
  <c r="D969" i="2"/>
  <c r="E969" i="2"/>
  <c r="F969" i="2"/>
  <c r="G969" i="2"/>
  <c r="J969" i="2"/>
  <c r="D970" i="2"/>
  <c r="E970" i="2"/>
  <c r="F970" i="2"/>
  <c r="G970" i="2"/>
  <c r="J970" i="2"/>
  <c r="D971" i="2"/>
  <c r="E971" i="2"/>
  <c r="F971" i="2"/>
  <c r="G971" i="2"/>
  <c r="J971" i="2"/>
  <c r="D972" i="2"/>
  <c r="E972" i="2"/>
  <c r="F972" i="2"/>
  <c r="G972" i="2"/>
  <c r="J972" i="2"/>
  <c r="D973" i="2"/>
  <c r="E973" i="2"/>
  <c r="F973" i="2"/>
  <c r="G973" i="2"/>
  <c r="J973" i="2"/>
  <c r="D974" i="2"/>
  <c r="E974" i="2"/>
  <c r="F974" i="2"/>
  <c r="G974" i="2"/>
  <c r="J974" i="2"/>
  <c r="D975" i="2"/>
  <c r="E975" i="2"/>
  <c r="F975" i="2"/>
  <c r="G975" i="2"/>
  <c r="J975" i="2"/>
  <c r="D976" i="2"/>
  <c r="E976" i="2"/>
  <c r="F976" i="2"/>
  <c r="G976" i="2"/>
  <c r="J976" i="2"/>
  <c r="D977" i="2"/>
  <c r="E977" i="2"/>
  <c r="F977" i="2"/>
  <c r="G977" i="2"/>
  <c r="J977" i="2"/>
  <c r="D978" i="2"/>
  <c r="E978" i="2"/>
  <c r="F978" i="2"/>
  <c r="G978" i="2"/>
  <c r="J978" i="2"/>
  <c r="D979" i="2"/>
  <c r="E979" i="2"/>
  <c r="F979" i="2"/>
  <c r="G979" i="2"/>
  <c r="J979" i="2"/>
  <c r="D980" i="2"/>
  <c r="E980" i="2"/>
  <c r="F980" i="2"/>
  <c r="G980" i="2"/>
  <c r="J980" i="2"/>
  <c r="D981" i="2"/>
  <c r="E981" i="2"/>
  <c r="F981" i="2"/>
  <c r="G981" i="2"/>
  <c r="J981" i="2"/>
  <c r="D982" i="2"/>
  <c r="E982" i="2"/>
  <c r="F982" i="2"/>
  <c r="G982" i="2"/>
  <c r="J982" i="2"/>
  <c r="D983" i="2"/>
  <c r="E983" i="2"/>
  <c r="F983" i="2"/>
  <c r="G983" i="2"/>
  <c r="J983" i="2"/>
  <c r="D984" i="2"/>
  <c r="E984" i="2"/>
  <c r="F984" i="2"/>
  <c r="G984" i="2"/>
  <c r="J984" i="2"/>
  <c r="D985" i="2"/>
  <c r="E985" i="2"/>
  <c r="F985" i="2"/>
  <c r="G985" i="2"/>
  <c r="J985" i="2"/>
  <c r="D986" i="2"/>
  <c r="E986" i="2"/>
  <c r="F986" i="2"/>
  <c r="G986" i="2"/>
  <c r="J986" i="2"/>
  <c r="D987" i="2"/>
  <c r="E987" i="2"/>
  <c r="F987" i="2"/>
  <c r="G987" i="2"/>
  <c r="J987" i="2"/>
  <c r="D988" i="2"/>
  <c r="E988" i="2"/>
  <c r="F988" i="2"/>
  <c r="G988" i="2"/>
  <c r="J988" i="2"/>
  <c r="D989" i="2"/>
  <c r="E989" i="2"/>
  <c r="F989" i="2"/>
  <c r="G989" i="2"/>
  <c r="J989" i="2"/>
  <c r="D990" i="2"/>
  <c r="E990" i="2"/>
  <c r="F990" i="2"/>
  <c r="G990" i="2"/>
  <c r="J990" i="2"/>
  <c r="D991" i="2"/>
  <c r="E991" i="2"/>
  <c r="F991" i="2"/>
  <c r="G991" i="2"/>
  <c r="J991" i="2"/>
  <c r="D992" i="2"/>
  <c r="E992" i="2"/>
  <c r="F992" i="2"/>
  <c r="G992" i="2"/>
  <c r="J992" i="2"/>
  <c r="D993" i="2"/>
  <c r="E993" i="2"/>
  <c r="F993" i="2"/>
  <c r="G993" i="2"/>
  <c r="J993" i="2"/>
  <c r="D994" i="2"/>
  <c r="E994" i="2"/>
  <c r="F994" i="2"/>
  <c r="G994" i="2"/>
  <c r="J994" i="2"/>
  <c r="D995" i="2"/>
  <c r="E995" i="2"/>
  <c r="F995" i="2"/>
  <c r="G995" i="2"/>
  <c r="J995" i="2"/>
  <c r="D996" i="2"/>
  <c r="E996" i="2"/>
  <c r="F996" i="2"/>
  <c r="G996" i="2"/>
  <c r="J996" i="2"/>
  <c r="D997" i="2"/>
  <c r="E997" i="2"/>
  <c r="F997" i="2"/>
  <c r="G997" i="2"/>
  <c r="J997" i="2"/>
  <c r="D998" i="2"/>
  <c r="E998" i="2"/>
  <c r="F998" i="2"/>
  <c r="G998" i="2"/>
  <c r="J998" i="2"/>
  <c r="D999" i="2"/>
  <c r="E999" i="2"/>
  <c r="F999" i="2"/>
  <c r="G999" i="2"/>
  <c r="J999" i="2"/>
  <c r="D1000" i="2"/>
  <c r="E1000" i="2"/>
  <c r="F1000" i="2"/>
  <c r="G1000" i="2"/>
  <c r="J1000" i="2"/>
  <c r="AB19" i="2" l="1"/>
  <c r="H5" i="1" s="1"/>
  <c r="W28" i="2"/>
  <c r="X22" i="2"/>
  <c r="D8" i="1" s="1"/>
  <c r="Y29" i="2"/>
  <c r="E15" i="1" s="1"/>
  <c r="W29" i="2"/>
  <c r="X29" i="2"/>
  <c r="D15" i="1" s="1"/>
  <c r="Z23" i="2"/>
  <c r="F9" i="1" s="1"/>
  <c r="Z25" i="2"/>
  <c r="F11" i="1" s="1"/>
  <c r="Z27" i="2"/>
  <c r="F13" i="1" s="1"/>
  <c r="Z29" i="2"/>
  <c r="F15" i="1" s="1"/>
  <c r="W23" i="2"/>
  <c r="X23" i="2"/>
  <c r="D9" i="1" s="1"/>
  <c r="AA22" i="2"/>
  <c r="G8" i="1" s="1"/>
  <c r="V24" i="2"/>
  <c r="J10" i="1" s="1"/>
  <c r="V26" i="2"/>
  <c r="J12" i="1" s="1"/>
  <c r="V28" i="2"/>
  <c r="J14" i="1" s="1"/>
  <c r="AA29" i="2"/>
  <c r="G15" i="1" s="1"/>
  <c r="W24" i="2"/>
  <c r="X24" i="2"/>
  <c r="D10" i="1" s="1"/>
  <c r="Z22" i="2"/>
  <c r="F8" i="1" s="1"/>
  <c r="Y24" i="2"/>
  <c r="E10" i="1" s="1"/>
  <c r="Y26" i="2"/>
  <c r="E12" i="1" s="1"/>
  <c r="Y28" i="2"/>
  <c r="E14" i="1" s="1"/>
  <c r="V21" i="2"/>
  <c r="J7" i="1" s="1"/>
  <c r="W25" i="2"/>
  <c r="X25" i="2"/>
  <c r="D11" i="1" s="1"/>
  <c r="Y22" i="2"/>
  <c r="E8" i="1" s="1"/>
  <c r="Z24" i="2"/>
  <c r="F10" i="1" s="1"/>
  <c r="Z26" i="2"/>
  <c r="F12" i="1" s="1"/>
  <c r="Z28" i="2"/>
  <c r="F14" i="1" s="1"/>
  <c r="AA25" i="2"/>
  <c r="G11" i="1" s="1"/>
  <c r="W26" i="2"/>
  <c r="X26" i="2"/>
  <c r="D12" i="1" s="1"/>
  <c r="V22" i="2"/>
  <c r="J8" i="1" s="1"/>
  <c r="AA24" i="2"/>
  <c r="G10" i="1" s="1"/>
  <c r="AA26" i="2"/>
  <c r="G12" i="1" s="1"/>
  <c r="AA28" i="2"/>
  <c r="G14" i="1" s="1"/>
  <c r="V3" i="2"/>
  <c r="AA27" i="2"/>
  <c r="G13" i="1" s="1"/>
  <c r="W27" i="2"/>
  <c r="X27" i="2"/>
  <c r="D13" i="1" s="1"/>
  <c r="V23" i="2"/>
  <c r="J9" i="1" s="1"/>
  <c r="V25" i="2"/>
  <c r="J11" i="1" s="1"/>
  <c r="V27" i="2"/>
  <c r="J13" i="1" s="1"/>
  <c r="V29" i="2"/>
  <c r="J15" i="1" s="1"/>
  <c r="AA23" i="2"/>
  <c r="G9" i="1" s="1"/>
  <c r="X28" i="2"/>
  <c r="D14" i="1" s="1"/>
  <c r="Y23" i="2"/>
  <c r="E9" i="1" s="1"/>
  <c r="Y25" i="2"/>
  <c r="E11" i="1" s="1"/>
  <c r="Y27" i="2"/>
  <c r="E13" i="1" s="1"/>
  <c r="V2" i="2"/>
  <c r="AB23" i="3"/>
  <c r="S9" i="1" s="1"/>
  <c r="AC28" i="2"/>
  <c r="I14" i="1" s="1"/>
  <c r="AC21" i="2"/>
  <c r="I7" i="1" s="1"/>
  <c r="AC25" i="2"/>
  <c r="I11" i="1" s="1"/>
  <c r="X27" i="3"/>
  <c r="O13" i="1" s="1"/>
  <c r="U18" i="3"/>
  <c r="T4" i="1" s="1"/>
  <c r="W21" i="2"/>
  <c r="C7" i="1" s="1"/>
  <c r="AC29" i="2"/>
  <c r="I15" i="1" s="1"/>
  <c r="AC26" i="2"/>
  <c r="I12" i="1" s="1"/>
  <c r="AD16" i="2"/>
  <c r="Y19" i="2"/>
  <c r="E5" i="1" s="1"/>
  <c r="AC27" i="2"/>
  <c r="I13" i="1" s="1"/>
  <c r="AA24" i="3"/>
  <c r="R10" i="1" s="1"/>
  <c r="X29" i="3"/>
  <c r="O15" i="1" s="1"/>
  <c r="AB28" i="3"/>
  <c r="S14" i="1" s="1"/>
  <c r="AC24" i="2"/>
  <c r="I10" i="1" s="1"/>
  <c r="V18" i="3"/>
  <c r="M4" i="1" s="1"/>
  <c r="Y19" i="3"/>
  <c r="P5" i="1" s="1"/>
  <c r="AB20" i="3"/>
  <c r="S6" i="1" s="1"/>
  <c r="W21" i="3"/>
  <c r="N7" i="1" s="1"/>
  <c r="V22" i="3"/>
  <c r="M8" i="1" s="1"/>
  <c r="U23" i="3"/>
  <c r="T9" i="1" s="1"/>
  <c r="AB24" i="3"/>
  <c r="S10" i="1" s="1"/>
  <c r="AA25" i="3"/>
  <c r="R11" i="1" s="1"/>
  <c r="Z26" i="3"/>
  <c r="Q12" i="1" s="1"/>
  <c r="Y27" i="3"/>
  <c r="P13" i="1" s="1"/>
  <c r="U28" i="3"/>
  <c r="T14" i="1" s="1"/>
  <c r="Y29" i="3"/>
  <c r="P15" i="1" s="1"/>
  <c r="W18" i="3"/>
  <c r="N4" i="1" s="1"/>
  <c r="Z19" i="3"/>
  <c r="Q5" i="1" s="1"/>
  <c r="U20" i="3"/>
  <c r="T6" i="1" s="1"/>
  <c r="X21" i="3"/>
  <c r="O7" i="1" s="1"/>
  <c r="W22" i="3"/>
  <c r="N8" i="1" s="1"/>
  <c r="V23" i="3"/>
  <c r="M9" i="1" s="1"/>
  <c r="U24" i="3"/>
  <c r="T10" i="1" s="1"/>
  <c r="AB25" i="3"/>
  <c r="S11" i="1" s="1"/>
  <c r="AA26" i="3"/>
  <c r="R12" i="1" s="1"/>
  <c r="Z27" i="3"/>
  <c r="Q13" i="1" s="1"/>
  <c r="V28" i="3"/>
  <c r="M14" i="1" s="1"/>
  <c r="Z29" i="3"/>
  <c r="Q15" i="1" s="1"/>
  <c r="X18" i="3"/>
  <c r="O4" i="1" s="1"/>
  <c r="AA19" i="3"/>
  <c r="R5" i="1" s="1"/>
  <c r="V20" i="3"/>
  <c r="M6" i="1" s="1"/>
  <c r="Y21" i="3"/>
  <c r="P7" i="1" s="1"/>
  <c r="X22" i="3"/>
  <c r="O8" i="1" s="1"/>
  <c r="W23" i="3"/>
  <c r="N9" i="1" s="1"/>
  <c r="V24" i="3"/>
  <c r="M10" i="1" s="1"/>
  <c r="U25" i="3"/>
  <c r="T11" i="1" s="1"/>
  <c r="AB26" i="3"/>
  <c r="S12" i="1" s="1"/>
  <c r="AA27" i="3"/>
  <c r="R13" i="1" s="1"/>
  <c r="W28" i="3"/>
  <c r="N14" i="1" s="1"/>
  <c r="AA29" i="3"/>
  <c r="R15" i="1" s="1"/>
  <c r="Y18" i="3"/>
  <c r="P4" i="1" s="1"/>
  <c r="AB19" i="3"/>
  <c r="S5" i="1" s="1"/>
  <c r="W20" i="3"/>
  <c r="N6" i="1" s="1"/>
  <c r="Z21" i="3"/>
  <c r="Q7" i="1" s="1"/>
  <c r="Y22" i="3"/>
  <c r="P8" i="1" s="1"/>
  <c r="X23" i="3"/>
  <c r="O9" i="1" s="1"/>
  <c r="W24" i="3"/>
  <c r="N10" i="1" s="1"/>
  <c r="V25" i="3"/>
  <c r="M11" i="1" s="1"/>
  <c r="U26" i="3"/>
  <c r="T12" i="1" s="1"/>
  <c r="AB27" i="3"/>
  <c r="S13" i="1" s="1"/>
  <c r="X28" i="3"/>
  <c r="O14" i="1" s="1"/>
  <c r="AB29" i="3"/>
  <c r="S15" i="1" s="1"/>
  <c r="Z18" i="3"/>
  <c r="Q4" i="1" s="1"/>
  <c r="U19" i="3"/>
  <c r="T5" i="1" s="1"/>
  <c r="X20" i="3"/>
  <c r="O6" i="1" s="1"/>
  <c r="AA21" i="3"/>
  <c r="R7" i="1" s="1"/>
  <c r="Z22" i="3"/>
  <c r="Q8" i="1" s="1"/>
  <c r="Y23" i="3"/>
  <c r="P9" i="1" s="1"/>
  <c r="X24" i="3"/>
  <c r="O10" i="1" s="1"/>
  <c r="W25" i="3"/>
  <c r="N11" i="1" s="1"/>
  <c r="V26" i="3"/>
  <c r="M12" i="1" s="1"/>
  <c r="U27" i="3"/>
  <c r="T13" i="1" s="1"/>
  <c r="Y28" i="3"/>
  <c r="P14" i="1" s="1"/>
  <c r="U29" i="3"/>
  <c r="T15" i="1" s="1"/>
  <c r="AA18" i="3"/>
  <c r="R4" i="1" s="1"/>
  <c r="V19" i="3"/>
  <c r="M5" i="1" s="1"/>
  <c r="Y20" i="3"/>
  <c r="P6" i="1" s="1"/>
  <c r="AB21" i="3"/>
  <c r="S7" i="1" s="1"/>
  <c r="AA22" i="3"/>
  <c r="R8" i="1" s="1"/>
  <c r="Z23" i="3"/>
  <c r="Q9" i="1" s="1"/>
  <c r="Y24" i="3"/>
  <c r="P10" i="1" s="1"/>
  <c r="X25" i="3"/>
  <c r="O11" i="1" s="1"/>
  <c r="W26" i="3"/>
  <c r="N12" i="1" s="1"/>
  <c r="V27" i="3"/>
  <c r="M13" i="1" s="1"/>
  <c r="Z28" i="3"/>
  <c r="Q14" i="1" s="1"/>
  <c r="V29" i="3"/>
  <c r="M15" i="1" s="1"/>
  <c r="AB18" i="3"/>
  <c r="S4" i="1" s="1"/>
  <c r="W19" i="3"/>
  <c r="N5" i="1" s="1"/>
  <c r="Z20" i="3"/>
  <c r="Q6" i="1" s="1"/>
  <c r="U21" i="3"/>
  <c r="T7" i="1" s="1"/>
  <c r="AB22" i="3"/>
  <c r="S8" i="1" s="1"/>
  <c r="AA23" i="3"/>
  <c r="R9" i="1" s="1"/>
  <c r="Z24" i="3"/>
  <c r="Q10" i="1" s="1"/>
  <c r="Y25" i="3"/>
  <c r="P11" i="1" s="1"/>
  <c r="X26" i="3"/>
  <c r="O12" i="1" s="1"/>
  <c r="W27" i="3"/>
  <c r="N13" i="1" s="1"/>
  <c r="AA28" i="3"/>
  <c r="R14" i="1" s="1"/>
  <c r="W29" i="3"/>
  <c r="N15" i="1" s="1"/>
  <c r="AB24" i="2"/>
  <c r="H10" i="1" s="1"/>
  <c r="AB26" i="2"/>
  <c r="H12" i="1" s="1"/>
  <c r="AB22" i="2"/>
  <c r="H8" i="1" s="1"/>
  <c r="Z21" i="2"/>
  <c r="F7" i="1" s="1"/>
  <c r="V18" i="2"/>
  <c r="W20" i="2"/>
  <c r="X19" i="3"/>
  <c r="O5" i="1" s="1"/>
  <c r="AB29" i="2"/>
  <c r="H15" i="1" s="1"/>
  <c r="W18" i="2"/>
  <c r="Y26" i="3"/>
  <c r="P12" i="1" s="1"/>
  <c r="U22" i="3"/>
  <c r="T8" i="1" s="1"/>
  <c r="AA20" i="3"/>
  <c r="R6" i="1" s="1"/>
  <c r="U4" i="3"/>
  <c r="U3" i="3"/>
  <c r="U2" i="3"/>
  <c r="AB20" i="2"/>
  <c r="H6" i="1" s="1"/>
  <c r="Z25" i="3"/>
  <c r="Q11" i="1" s="1"/>
  <c r="V21" i="3"/>
  <c r="M7" i="1" s="1"/>
  <c r="AA20" i="2"/>
  <c r="G6" i="1" s="1"/>
  <c r="X19" i="2"/>
  <c r="D5" i="1" s="1"/>
  <c r="AC18" i="2"/>
  <c r="I4" i="1" s="1"/>
  <c r="AB28" i="2"/>
  <c r="H14" i="1" s="1"/>
  <c r="W22" i="2"/>
  <c r="Z20" i="2"/>
  <c r="F6" i="1" s="1"/>
  <c r="W19" i="2"/>
  <c r="AB18" i="2"/>
  <c r="H4" i="1" s="1"/>
  <c r="AB25" i="2"/>
  <c r="H11" i="1" s="1"/>
  <c r="AB21" i="2"/>
  <c r="H7" i="1" s="1"/>
  <c r="Y20" i="2"/>
  <c r="E6" i="1" s="1"/>
  <c r="V19" i="2"/>
  <c r="J5" i="1" s="1"/>
  <c r="AA18" i="2"/>
  <c r="G4" i="1" s="1"/>
  <c r="AC22" i="2"/>
  <c r="I8" i="1" s="1"/>
  <c r="AA21" i="2"/>
  <c r="G7" i="1" s="1"/>
  <c r="X20" i="2"/>
  <c r="D6" i="1" s="1"/>
  <c r="AC19" i="2"/>
  <c r="I5" i="1" s="1"/>
  <c r="Z18" i="2"/>
  <c r="F4" i="1" s="1"/>
  <c r="Y18" i="2"/>
  <c r="E4" i="1" s="1"/>
  <c r="AC23" i="2"/>
  <c r="I9" i="1" s="1"/>
  <c r="Y21" i="2"/>
  <c r="E7" i="1" s="1"/>
  <c r="V20" i="2"/>
  <c r="J6" i="1" s="1"/>
  <c r="AA19" i="2"/>
  <c r="G5" i="1" s="1"/>
  <c r="X18" i="2"/>
  <c r="D4" i="1" s="1"/>
  <c r="AB27" i="2"/>
  <c r="H13" i="1" s="1"/>
  <c r="AB23" i="2"/>
  <c r="H9" i="1" s="1"/>
  <c r="X21" i="2"/>
  <c r="D7" i="1" s="1"/>
  <c r="AC20" i="2"/>
  <c r="I6" i="1" s="1"/>
  <c r="Z19" i="2"/>
  <c r="F5" i="1" s="1"/>
  <c r="U16" i="3" l="1"/>
  <c r="U5" i="3" s="1"/>
  <c r="V2" i="3" s="1"/>
  <c r="P20" i="1" s="1"/>
  <c r="C14" i="1"/>
  <c r="AD28" i="2"/>
  <c r="AD24" i="2"/>
  <c r="C10" i="1"/>
  <c r="AD26" i="2"/>
  <c r="C12" i="1"/>
  <c r="AD20" i="2"/>
  <c r="C6" i="1"/>
  <c r="C4" i="1"/>
  <c r="AD18" i="2"/>
  <c r="V16" i="2"/>
  <c r="V5" i="2" s="1"/>
  <c r="W2" i="2" s="1"/>
  <c r="F20" i="1" s="1"/>
  <c r="J4" i="1"/>
  <c r="J18" i="1" s="1"/>
  <c r="T18" i="1"/>
  <c r="C9" i="1"/>
  <c r="AD23" i="2"/>
  <c r="AD19" i="2"/>
  <c r="C5" i="1"/>
  <c r="AD29" i="2"/>
  <c r="C15" i="1"/>
  <c r="C11" i="1"/>
  <c r="AD25" i="2"/>
  <c r="C13" i="1"/>
  <c r="AD27" i="2"/>
  <c r="AD22" i="2"/>
  <c r="C8" i="1"/>
  <c r="AD21" i="2"/>
</calcChain>
</file>

<file path=xl/sharedStrings.xml><?xml version="1.0" encoding="utf-8"?>
<sst xmlns="http://schemas.openxmlformats.org/spreadsheetml/2006/main" count="4251" uniqueCount="1986">
  <si>
    <t>Regulation 12(5)(d) Adversely affect the confidentiality of proceedings of any public authority</t>
  </si>
  <si>
    <t>Regulation 12(4)(c) Too general a manner</t>
  </si>
  <si>
    <t>Request
Reference</t>
  </si>
  <si>
    <t>Subject of the Information Requested</t>
  </si>
  <si>
    <t>S28: Relations within the UK</t>
  </si>
  <si>
    <t>S23: Security Matters</t>
  </si>
  <si>
    <t>Regulation 12(5)(f) Adversely affect the interests of the person who provided the information</t>
  </si>
  <si>
    <t>Information
Not Held</t>
  </si>
  <si>
    <t>Refused</t>
  </si>
  <si>
    <t>Additional Notes</t>
  </si>
  <si>
    <t>Exception(s)
Applicable</t>
  </si>
  <si>
    <t xml:space="preserve">S12: Exceed the Cost Limit </t>
  </si>
  <si>
    <t>S22: Intended for Future Publication</t>
  </si>
  <si>
    <t>Clarification Sought</t>
  </si>
  <si>
    <t>Requests</t>
  </si>
  <si>
    <t>Full</t>
  </si>
  <si>
    <t>Partial</t>
  </si>
  <si>
    <t xml:space="preserve">S40: Personal Information </t>
  </si>
  <si>
    <t>N/A</t>
  </si>
  <si>
    <t>TOTALS</t>
  </si>
  <si>
    <t>In Progress
/Clarification</t>
  </si>
  <si>
    <t>Request
Received
Date</t>
  </si>
  <si>
    <t>S34: Parliamentary Privilege</t>
  </si>
  <si>
    <t xml:space="preserve">S37: Communications with Her Majesty </t>
  </si>
  <si>
    <t>S29: The Economy</t>
  </si>
  <si>
    <t>S30: Investigations and Proceedings</t>
  </si>
  <si>
    <t>Review Request Date</t>
  </si>
  <si>
    <t>May</t>
  </si>
  <si>
    <t>Response
Sent
Date</t>
  </si>
  <si>
    <t>Within 20 days</t>
  </si>
  <si>
    <t>Not Held</t>
  </si>
  <si>
    <t>Full Year</t>
  </si>
  <si>
    <t xml:space="preserve">S41: Provided in Confidence </t>
  </si>
  <si>
    <t xml:space="preserve">S43: Commercial Interests </t>
  </si>
  <si>
    <t xml:space="preserve">S44: Prohibition on Disclosure </t>
  </si>
  <si>
    <t>Request
Refused</t>
  </si>
  <si>
    <t>January</t>
  </si>
  <si>
    <t>February</t>
  </si>
  <si>
    <t>March</t>
  </si>
  <si>
    <t>April</t>
  </si>
  <si>
    <t>June</t>
  </si>
  <si>
    <t>July</t>
  </si>
  <si>
    <t>August</t>
  </si>
  <si>
    <t>September</t>
  </si>
  <si>
    <t>October</t>
  </si>
  <si>
    <t>November</t>
  </si>
  <si>
    <t>December</t>
  </si>
  <si>
    <t>Total
Requests</t>
  </si>
  <si>
    <t>Month</t>
  </si>
  <si>
    <t>Request
Status</t>
  </si>
  <si>
    <t>Name</t>
  </si>
  <si>
    <t>Request Summary</t>
  </si>
  <si>
    <t>Refused Date</t>
  </si>
  <si>
    <t>Received</t>
  </si>
  <si>
    <t>Review Completion Date</t>
  </si>
  <si>
    <t>Decision</t>
  </si>
  <si>
    <t>S31: Law Enforcement</t>
  </si>
  <si>
    <t>S42: Legal Professional Privilege</t>
  </si>
  <si>
    <t>Day 1</t>
  </si>
  <si>
    <t>S38: Health and Safety</t>
  </si>
  <si>
    <t>S39: Environmental Information</t>
  </si>
  <si>
    <t>S32: Court Records</t>
  </si>
  <si>
    <t>S33: Audit Functions</t>
  </si>
  <si>
    <t>S25: Certificates under S23 &amp; S24</t>
  </si>
  <si>
    <t>S21: Accessible by Other Means</t>
  </si>
  <si>
    <t>S24: National Security</t>
  </si>
  <si>
    <t>Exemption(s)
Applicable</t>
  </si>
  <si>
    <t>Outside 20 days</t>
  </si>
  <si>
    <t>In Progress</t>
  </si>
  <si>
    <t>Request
Received
Period</t>
  </si>
  <si>
    <t>Day 20</t>
  </si>
  <si>
    <t>Response
Within
20 Days</t>
  </si>
  <si>
    <t>Complete</t>
  </si>
  <si>
    <t>Withdrawn</t>
  </si>
  <si>
    <t>Elapsed</t>
  </si>
  <si>
    <t>S35: Formulation of Government Policy</t>
  </si>
  <si>
    <t>S36: Effective Conduct of Public Affairs</t>
  </si>
  <si>
    <t>RESPONSE TYPE</t>
  </si>
  <si>
    <t>S26: Defence</t>
  </si>
  <si>
    <t>S27 International Relations</t>
  </si>
  <si>
    <t>Full
Disclosure</t>
  </si>
  <si>
    <t>Partial
Disclosure</t>
  </si>
  <si>
    <t xml:space="preserve">Regulation 12(3) Personal data </t>
  </si>
  <si>
    <t>Regulation 6(1)(b) Already publicly available</t>
  </si>
  <si>
    <t>Regulation 12(5)(b) Adversely affect the course of justice</t>
  </si>
  <si>
    <t>Response Type</t>
  </si>
  <si>
    <t>Response Time - 
Data Validation</t>
  </si>
  <si>
    <t>Directorate - Data Validation</t>
  </si>
  <si>
    <t>Request
Status - 
Data Validation</t>
  </si>
  <si>
    <t>Response Type - 
Data Validation</t>
  </si>
  <si>
    <t>Exemption Reference - 
Data Validation</t>
  </si>
  <si>
    <t>Lapsed</t>
  </si>
  <si>
    <t>Exception Reference - 
Data Validation</t>
  </si>
  <si>
    <t>Day 10</t>
  </si>
  <si>
    <t>Total minus N/A 
(for percentage formula)</t>
  </si>
  <si>
    <t>(Error check)</t>
  </si>
  <si>
    <t>S14(2): Repeated Request</t>
  </si>
  <si>
    <t xml:space="preserve">If a request has been sent for clarification but that clarification was never received, ensure the status is changed to "Elapsed" </t>
  </si>
  <si>
    <t>Compliance rate</t>
  </si>
  <si>
    <t>Regulation 12(4)(e) Disclosure of internal communications</t>
  </si>
  <si>
    <t>Regulation 12(4)(d) Materials in the course of completeion, unfinished documents and incomplete data</t>
  </si>
  <si>
    <t xml:space="preserve">Regulation 12(5) (e) Confidentiality of commercial or industrial information  </t>
  </si>
  <si>
    <t>Freedom of Information Requests</t>
  </si>
  <si>
    <t>Environmental Information Regulation Requests</t>
  </si>
  <si>
    <t>FoIs discharged within the statutory timetable</t>
  </si>
  <si>
    <t>EIRs discharged within the statutory timetable</t>
  </si>
  <si>
    <t>Date Received</t>
  </si>
  <si>
    <t>Request Received Month</t>
  </si>
  <si>
    <t>Adults and Communities (Adult Care)</t>
  </si>
  <si>
    <t>Children and Families</t>
  </si>
  <si>
    <t>FOI Officer</t>
  </si>
  <si>
    <t>Clarification - Pending</t>
  </si>
  <si>
    <t>Full Disclosure</t>
  </si>
  <si>
    <t>Partial Disclosure</t>
  </si>
  <si>
    <t>Information Not Held</t>
  </si>
  <si>
    <t>Yes</t>
  </si>
  <si>
    <t>No</t>
  </si>
  <si>
    <t>FOI/22/0001</t>
  </si>
  <si>
    <t>FOI/22/0002</t>
  </si>
  <si>
    <t>FOI/22/0003</t>
  </si>
  <si>
    <t>FOI/22/0004</t>
  </si>
  <si>
    <t>FOI/22/0005</t>
  </si>
  <si>
    <t>FOI/22/0006</t>
  </si>
  <si>
    <t>FOI/22/0007</t>
  </si>
  <si>
    <t>FOI/22/0008</t>
  </si>
  <si>
    <t>FOI/22/0009</t>
  </si>
  <si>
    <t>FOI/22/0010</t>
  </si>
  <si>
    <t>FOI/22/0011</t>
  </si>
  <si>
    <t>FOI/22/0012</t>
  </si>
  <si>
    <t>FOI/22/0013</t>
  </si>
  <si>
    <t>FOI/22/0014</t>
  </si>
  <si>
    <t>FOI/22/0015</t>
  </si>
  <si>
    <t>FOI/22/0016</t>
  </si>
  <si>
    <t>FOI/22/0017</t>
  </si>
  <si>
    <t>FOI/22/0018</t>
  </si>
  <si>
    <t>FOI/22/0019</t>
  </si>
  <si>
    <t>FOI/22/0020</t>
  </si>
  <si>
    <t>FOI/22/0021</t>
  </si>
  <si>
    <t>FOI/22/0022</t>
  </si>
  <si>
    <t>FOI/22/0023</t>
  </si>
  <si>
    <t>FOI/22/0024</t>
  </si>
  <si>
    <t>FOI/22/0025</t>
  </si>
  <si>
    <t>FOI/22/0026</t>
  </si>
  <si>
    <t>FOI/22/0027</t>
  </si>
  <si>
    <t>FOI/22/0028</t>
  </si>
  <si>
    <t>FOI/22/0029</t>
  </si>
  <si>
    <t>FOI/22/0030</t>
  </si>
  <si>
    <t>FOI/22/0031</t>
  </si>
  <si>
    <t>FOI/22/0032</t>
  </si>
  <si>
    <t>FOI/22/0033</t>
  </si>
  <si>
    <t>FOI/22/0034</t>
  </si>
  <si>
    <t>FOI/22/0035</t>
  </si>
  <si>
    <t>FOI/22/0036</t>
  </si>
  <si>
    <t>FOI/22/0037</t>
  </si>
  <si>
    <t>FOI/22/0038</t>
  </si>
  <si>
    <t>FOI/22/0039</t>
  </si>
  <si>
    <t>FOI/22/0040</t>
  </si>
  <si>
    <t>FOI/22/0041</t>
  </si>
  <si>
    <t>FOI/22/0042</t>
  </si>
  <si>
    <t>FOI/22/0043</t>
  </si>
  <si>
    <t>FOI/22/0044</t>
  </si>
  <si>
    <t>FOI/22/0045</t>
  </si>
  <si>
    <t>FOI/22/0046</t>
  </si>
  <si>
    <t>FOI/22/0047</t>
  </si>
  <si>
    <t>FOI/22/0048</t>
  </si>
  <si>
    <t>FOI/22/0049</t>
  </si>
  <si>
    <t>FOI/22/0050</t>
  </si>
  <si>
    <t>FOI/22/0051</t>
  </si>
  <si>
    <t>FOI/22/0052</t>
  </si>
  <si>
    <t>FOI/22/0053</t>
  </si>
  <si>
    <t>FOI/22/0054</t>
  </si>
  <si>
    <t>FOI/22/0055</t>
  </si>
  <si>
    <t>FOI/22/0056</t>
  </si>
  <si>
    <t>FOI/22/0057</t>
  </si>
  <si>
    <t>FOI/22/0058</t>
  </si>
  <si>
    <t>FOI/22/0059</t>
  </si>
  <si>
    <t>FOI/22/0060</t>
  </si>
  <si>
    <t>FOI/22/0061</t>
  </si>
  <si>
    <t>FOI/22/0062</t>
  </si>
  <si>
    <t>FOI/22/0063</t>
  </si>
  <si>
    <t>FOI/22/0064</t>
  </si>
  <si>
    <t>FOI/22/0065</t>
  </si>
  <si>
    <t>FOI/22/0066</t>
  </si>
  <si>
    <t>FOI/22/0067</t>
  </si>
  <si>
    <t>FOI/22/0068</t>
  </si>
  <si>
    <t>FOI/22/0069</t>
  </si>
  <si>
    <t>FOI/22/0070</t>
  </si>
  <si>
    <t>FOI/22/0071</t>
  </si>
  <si>
    <t>FOI/22/0072</t>
  </si>
  <si>
    <t>FOI/22/0073</t>
  </si>
  <si>
    <t>FOI/22/0074</t>
  </si>
  <si>
    <t>FOI/22/0075</t>
  </si>
  <si>
    <t>FOI/22/0076</t>
  </si>
  <si>
    <t>FOI/22/0077</t>
  </si>
  <si>
    <t>FOI/22/0078</t>
  </si>
  <si>
    <t>FOI/22/0079</t>
  </si>
  <si>
    <t>FOI/22/0080</t>
  </si>
  <si>
    <t>FOI/22/0081</t>
  </si>
  <si>
    <t>FOI/22/0082</t>
  </si>
  <si>
    <t>FOI/22/0083</t>
  </si>
  <si>
    <t>FOI/22/0084</t>
  </si>
  <si>
    <t>FOI/22/0085</t>
  </si>
  <si>
    <t>FOI/22/0086</t>
  </si>
  <si>
    <t>FOI/22/0087</t>
  </si>
  <si>
    <t>FOI/22/0088</t>
  </si>
  <si>
    <t>FOI/22/0089</t>
  </si>
  <si>
    <t>FOI/22/0090</t>
  </si>
  <si>
    <t>FOI/22/0091</t>
  </si>
  <si>
    <t>FOI/22/0092</t>
  </si>
  <si>
    <t>FOI/22/0093</t>
  </si>
  <si>
    <t>FOI/22/0094</t>
  </si>
  <si>
    <t>FOI/22/0095</t>
  </si>
  <si>
    <t>FOI/22/0096</t>
  </si>
  <si>
    <t>FOI/22/0097</t>
  </si>
  <si>
    <t>FOI/22/0098</t>
  </si>
  <si>
    <t>FOI/22/0099</t>
  </si>
  <si>
    <t>FOI/22/0100</t>
  </si>
  <si>
    <t>FOI/22/0101</t>
  </si>
  <si>
    <t>FOI/22/0102</t>
  </si>
  <si>
    <t>FOI/22/0103</t>
  </si>
  <si>
    <t>FOI/22/0104</t>
  </si>
  <si>
    <t>FOI/22/0105</t>
  </si>
  <si>
    <t>FOI/22/0106</t>
  </si>
  <si>
    <t>FOI/22/0107</t>
  </si>
  <si>
    <t>FOI/22/0108</t>
  </si>
  <si>
    <t>FOI/22/0109</t>
  </si>
  <si>
    <t>FOI/22/0110</t>
  </si>
  <si>
    <t>FOI/22/0111</t>
  </si>
  <si>
    <t>FOI/22/0112</t>
  </si>
  <si>
    <t>FOI/22/0113</t>
  </si>
  <si>
    <t>FOI/22/0114</t>
  </si>
  <si>
    <t>FOI/22/0115</t>
  </si>
  <si>
    <t>FOI/22/0116</t>
  </si>
  <si>
    <t>FOI/22/0117</t>
  </si>
  <si>
    <t>FOI/22/0118</t>
  </si>
  <si>
    <t>FOI/22/0119</t>
  </si>
  <si>
    <t>FOI/22/0120</t>
  </si>
  <si>
    <t>FOI/22/0121</t>
  </si>
  <si>
    <t>FOI/22/0122</t>
  </si>
  <si>
    <t>FOI/22/0123</t>
  </si>
  <si>
    <t>FOI/22/0124</t>
  </si>
  <si>
    <t>FOI/22/0125</t>
  </si>
  <si>
    <t>FOI/22/0126</t>
  </si>
  <si>
    <t>FOI/22/0127</t>
  </si>
  <si>
    <t>FOI/22/0128</t>
  </si>
  <si>
    <t>FOI/22/0129</t>
  </si>
  <si>
    <t>FOI/22/0130</t>
  </si>
  <si>
    <t>FOI/22/0131</t>
  </si>
  <si>
    <t>FOI/22/0132</t>
  </si>
  <si>
    <t>FOI/22/0133</t>
  </si>
  <si>
    <t>FOI/22/0134</t>
  </si>
  <si>
    <t>FOI/22/0135</t>
  </si>
  <si>
    <t>FOI/22/0136</t>
  </si>
  <si>
    <t>FOI/22/0137</t>
  </si>
  <si>
    <t>FOI/22/0138</t>
  </si>
  <si>
    <t>FOI/22/0139</t>
  </si>
  <si>
    <t>FOI/22/0140</t>
  </si>
  <si>
    <t>FOI/22/0141</t>
  </si>
  <si>
    <t>FOI/22/0142</t>
  </si>
  <si>
    <t>FOI/22/0143</t>
  </si>
  <si>
    <t>FOI/22/0144</t>
  </si>
  <si>
    <t>FOI/22/0145</t>
  </si>
  <si>
    <t>FOI/22/0146</t>
  </si>
  <si>
    <t>FOI/22/0147</t>
  </si>
  <si>
    <t>FOI/22/0148</t>
  </si>
  <si>
    <t>FOI/22/0149</t>
  </si>
  <si>
    <t>FOI/22/0150</t>
  </si>
  <si>
    <t>FOI/22/0151</t>
  </si>
  <si>
    <t>FOI/22/0152</t>
  </si>
  <si>
    <t>FOI/22/0153</t>
  </si>
  <si>
    <t>FOI/22/0154</t>
  </si>
  <si>
    <t>FOI/22/0155</t>
  </si>
  <si>
    <t>FOI/22/0156</t>
  </si>
  <si>
    <t>FOI/22/0157</t>
  </si>
  <si>
    <t>FOI/22/0158</t>
  </si>
  <si>
    <t>FOI/22/0159</t>
  </si>
  <si>
    <t>FOI/22/0160</t>
  </si>
  <si>
    <t>FOI/22/0161</t>
  </si>
  <si>
    <t>FOI/22/0162</t>
  </si>
  <si>
    <t>FOI/22/0163</t>
  </si>
  <si>
    <t>FOI/22/0164</t>
  </si>
  <si>
    <t>FOI/22/0165</t>
  </si>
  <si>
    <t>FOI/22/0166</t>
  </si>
  <si>
    <t>FOI/22/0167</t>
  </si>
  <si>
    <t>FOI/22/0168</t>
  </si>
  <si>
    <t>FOI/22/0169</t>
  </si>
  <si>
    <t>FOI/22/0170</t>
  </si>
  <si>
    <t>FOI/22/0171</t>
  </si>
  <si>
    <t>FOI/22/0172</t>
  </si>
  <si>
    <t>FOI/22/0173</t>
  </si>
  <si>
    <t>FOI/22/0174</t>
  </si>
  <si>
    <t>FOI/22/0175</t>
  </si>
  <si>
    <t>FOI/22/0176</t>
  </si>
  <si>
    <t>FOI/22/0177</t>
  </si>
  <si>
    <t>FOI/22/0178</t>
  </si>
  <si>
    <t>FOI/22/0179</t>
  </si>
  <si>
    <t>FOI/22/0180</t>
  </si>
  <si>
    <t>FOI/22/0181</t>
  </si>
  <si>
    <t>FOI/22/0182</t>
  </si>
  <si>
    <t>FOI/22/0183</t>
  </si>
  <si>
    <t>FOI/22/0184</t>
  </si>
  <si>
    <t>FOI/22/0185</t>
  </si>
  <si>
    <t>FOI/22/0186</t>
  </si>
  <si>
    <t>FOI/22/0187</t>
  </si>
  <si>
    <t>FOI/22/0188</t>
  </si>
  <si>
    <t>FOI/22/0189</t>
  </si>
  <si>
    <t>FOI/22/0190</t>
  </si>
  <si>
    <t>FOI/22/0191</t>
  </si>
  <si>
    <t>FOI/22/0192</t>
  </si>
  <si>
    <t>FOI/22/0193</t>
  </si>
  <si>
    <t>FOI/22/0194</t>
  </si>
  <si>
    <t>FOI/22/0195</t>
  </si>
  <si>
    <t>FOI/22/0196</t>
  </si>
  <si>
    <t>FOI/22/0197</t>
  </si>
  <si>
    <t>FOI/22/0198</t>
  </si>
  <si>
    <t>FOI/22/0199</t>
  </si>
  <si>
    <t>FOI/22/0200</t>
  </si>
  <si>
    <t>FOI/22/0201</t>
  </si>
  <si>
    <t>FOI/22/0202</t>
  </si>
  <si>
    <t>FOI/22/0203</t>
  </si>
  <si>
    <t>FOI/22/0204</t>
  </si>
  <si>
    <t>FOI/22/0205</t>
  </si>
  <si>
    <t>FOI/22/0206</t>
  </si>
  <si>
    <t>FOI/22/0207</t>
  </si>
  <si>
    <t>FOI/22/0208</t>
  </si>
  <si>
    <t>FOI/22/0209</t>
  </si>
  <si>
    <t>FOI/22/0210</t>
  </si>
  <si>
    <t>FOI/22/0211</t>
  </si>
  <si>
    <t>FOI/22/0212</t>
  </si>
  <si>
    <t>FOI/22/0213</t>
  </si>
  <si>
    <t>FOI/22/0214</t>
  </si>
  <si>
    <t>FOI/22/0215</t>
  </si>
  <si>
    <t>FOI/22/0216</t>
  </si>
  <si>
    <t>FOI/22/0217</t>
  </si>
  <si>
    <t>FOI/22/0218</t>
  </si>
  <si>
    <t>FOI/22/0219</t>
  </si>
  <si>
    <t>FOI/22/0220</t>
  </si>
  <si>
    <t>FOI/22/0221</t>
  </si>
  <si>
    <t>FOI/22/0222</t>
  </si>
  <si>
    <t>FOI/22/0223</t>
  </si>
  <si>
    <t>FOI/22/0224</t>
  </si>
  <si>
    <t>FOI/22/0225</t>
  </si>
  <si>
    <t>FOI/22/0226</t>
  </si>
  <si>
    <t>FOI/22/0227</t>
  </si>
  <si>
    <t>FOI/22/0228</t>
  </si>
  <si>
    <t>FOI/22/0229</t>
  </si>
  <si>
    <t>FOI/22/0230</t>
  </si>
  <si>
    <t>FOI/22/0231</t>
  </si>
  <si>
    <t>FOI/22/0232</t>
  </si>
  <si>
    <t>FOI/22/0233</t>
  </si>
  <si>
    <t>FOI/22/0234</t>
  </si>
  <si>
    <t>FOI/22/0235</t>
  </si>
  <si>
    <t>FOI/22/0236</t>
  </si>
  <si>
    <t>FOI/22/0237</t>
  </si>
  <si>
    <t>FOI/22/0238</t>
  </si>
  <si>
    <t>FOI/22/0239</t>
  </si>
  <si>
    <t>FOI/22/0240</t>
  </si>
  <si>
    <t>FOI/22/0241</t>
  </si>
  <si>
    <t>FOI/22/0242</t>
  </si>
  <si>
    <t>FOI/22/0243</t>
  </si>
  <si>
    <t>FOI/22/0244</t>
  </si>
  <si>
    <t>FOI/22/0245</t>
  </si>
  <si>
    <t>FOI/22/0246</t>
  </si>
  <si>
    <t>FOI/22/0247</t>
  </si>
  <si>
    <t>FOI/22/0248</t>
  </si>
  <si>
    <t>FOI/22/0249</t>
  </si>
  <si>
    <t>FOI/22/0250</t>
  </si>
  <si>
    <t>FOI/22/0251</t>
  </si>
  <si>
    <t>FOI/22/0252</t>
  </si>
  <si>
    <t>FOI/22/0253</t>
  </si>
  <si>
    <t>FOI/22/0254</t>
  </si>
  <si>
    <t>FOI/22/0255</t>
  </si>
  <si>
    <t>FOI/22/0256</t>
  </si>
  <si>
    <t>FOI/22/0257</t>
  </si>
  <si>
    <t>FOI/22/0258</t>
  </si>
  <si>
    <t>FOI/22/0259</t>
  </si>
  <si>
    <t>FOI/22/0260</t>
  </si>
  <si>
    <t>FOI/22/0261</t>
  </si>
  <si>
    <t>FOI/22/0262</t>
  </si>
  <si>
    <t>FOI/22/0263</t>
  </si>
  <si>
    <t>FOI/22/0264</t>
  </si>
  <si>
    <t>FOI/22/0265</t>
  </si>
  <si>
    <t>FOI/22/0266</t>
  </si>
  <si>
    <t>FOI/22/0267</t>
  </si>
  <si>
    <t>FOI/22/0268</t>
  </si>
  <si>
    <t>FOI/22/0269</t>
  </si>
  <si>
    <t>FOI/22/0270</t>
  </si>
  <si>
    <t>FOI/22/0271</t>
  </si>
  <si>
    <t>FOI/22/0272</t>
  </si>
  <si>
    <t>FOI/22/0273</t>
  </si>
  <si>
    <t>FOI/22/0274</t>
  </si>
  <si>
    <t>FOI/22/0275</t>
  </si>
  <si>
    <t>FOI/22/0276</t>
  </si>
  <si>
    <t>FOI/22/0277</t>
  </si>
  <si>
    <t>FOI/22/0278</t>
  </si>
  <si>
    <t>FOI/22/0279</t>
  </si>
  <si>
    <t>FOI/22/0280</t>
  </si>
  <si>
    <t>FOI/22/0281</t>
  </si>
  <si>
    <t>FOI/22/0282</t>
  </si>
  <si>
    <t>FOI/22/0283</t>
  </si>
  <si>
    <t>FOI/22/0284</t>
  </si>
  <si>
    <t>FOI/22/0285</t>
  </si>
  <si>
    <t>FOI/22/0286</t>
  </si>
  <si>
    <t>FOI/22/0287</t>
  </si>
  <si>
    <t>FOI/22/0288</t>
  </si>
  <si>
    <t>FOI/22/0289</t>
  </si>
  <si>
    <t>FOI/22/0290</t>
  </si>
  <si>
    <t>FOI/22/0291</t>
  </si>
  <si>
    <t>FOI/22/0292</t>
  </si>
  <si>
    <t>FOI/22/0293</t>
  </si>
  <si>
    <t>FOI/22/0294</t>
  </si>
  <si>
    <t>FOI/22/0295</t>
  </si>
  <si>
    <t>FOI/22/0296</t>
  </si>
  <si>
    <t>FOI/22/0297</t>
  </si>
  <si>
    <t>FOI/22/0298</t>
  </si>
  <si>
    <t>FOI/22/0299</t>
  </si>
  <si>
    <t>FOI/22/0300</t>
  </si>
  <si>
    <t>FOI/22/0301</t>
  </si>
  <si>
    <t>FOI/22/0302</t>
  </si>
  <si>
    <t>FOI/22/0303</t>
  </si>
  <si>
    <t>FOI/22/0304</t>
  </si>
  <si>
    <t>FOI/22/0305</t>
  </si>
  <si>
    <t>FOI/22/0306</t>
  </si>
  <si>
    <t>FOI/22/0307</t>
  </si>
  <si>
    <t>FOI/22/0308</t>
  </si>
  <si>
    <t>FOI/22/0309</t>
  </si>
  <si>
    <t>FOI/22/0310</t>
  </si>
  <si>
    <t>FOI/22/0311</t>
  </si>
  <si>
    <t>FOI/22/0312</t>
  </si>
  <si>
    <t>FOI/22/0313</t>
  </si>
  <si>
    <t>FOI/22/0314</t>
  </si>
  <si>
    <t>FOI/22/0315</t>
  </si>
  <si>
    <t>FOI/22/0316</t>
  </si>
  <si>
    <t>FOI/22/0317</t>
  </si>
  <si>
    <t>FOI/22/0318</t>
  </si>
  <si>
    <t>FOI/22/0319</t>
  </si>
  <si>
    <t>FOI/22/0320</t>
  </si>
  <si>
    <t>FOI/22/0321</t>
  </si>
  <si>
    <t>FOI/22/0322</t>
  </si>
  <si>
    <t>FOI/22/0323</t>
  </si>
  <si>
    <t>FOI/22/0324</t>
  </si>
  <si>
    <t>FOI/22/0325</t>
  </si>
  <si>
    <t>FOI/22/0326</t>
  </si>
  <si>
    <t>FOI/22/0327</t>
  </si>
  <si>
    <t>FOI/22/0328</t>
  </si>
  <si>
    <t>FOI/22/0329</t>
  </si>
  <si>
    <t>FOI/22/0330</t>
  </si>
  <si>
    <t>FOI/22/0331</t>
  </si>
  <si>
    <t>FOI/22/0332</t>
  </si>
  <si>
    <t>FOI/22/0333</t>
  </si>
  <si>
    <t>FOI/22/0334</t>
  </si>
  <si>
    <t>FOI/22/0335</t>
  </si>
  <si>
    <t>FOI/22/0336</t>
  </si>
  <si>
    <t>FOI/22/0337</t>
  </si>
  <si>
    <t>FOI/22/0338</t>
  </si>
  <si>
    <t>FOI/22/0339</t>
  </si>
  <si>
    <t>FOI/22/0340</t>
  </si>
  <si>
    <t>FOI/22/0341</t>
  </si>
  <si>
    <t>FOI/22/0342</t>
  </si>
  <si>
    <t>FOI/22/0343</t>
  </si>
  <si>
    <t>FOI/22/0344</t>
  </si>
  <si>
    <t>FOI/22/0345</t>
  </si>
  <si>
    <t>FOI/22/0346</t>
  </si>
  <si>
    <t>FOI/22/0347</t>
  </si>
  <si>
    <t>FOI/22/0348</t>
  </si>
  <si>
    <t>FOI/22/0349</t>
  </si>
  <si>
    <t>FOI/22/0350</t>
  </si>
  <si>
    <t>FOI/22/0351</t>
  </si>
  <si>
    <t>FOI/22/0352</t>
  </si>
  <si>
    <t>FOI/22/0353</t>
  </si>
  <si>
    <t>FOI/22/0354</t>
  </si>
  <si>
    <t>FOI/22/0355</t>
  </si>
  <si>
    <t>FOI/22/0356</t>
  </si>
  <si>
    <t>FOI/22/0357</t>
  </si>
  <si>
    <t>FOI/22/0358</t>
  </si>
  <si>
    <t>FOI/22/0359</t>
  </si>
  <si>
    <t>FOI/22/0360</t>
  </si>
  <si>
    <t>FOI/22/0361</t>
  </si>
  <si>
    <t>FOI/22/0362</t>
  </si>
  <si>
    <t>FOI/22/0363</t>
  </si>
  <si>
    <t>FOI/22/0364</t>
  </si>
  <si>
    <t>FOI/22/0365</t>
  </si>
  <si>
    <t>FOI/22/0366</t>
  </si>
  <si>
    <t>FOI/22/0367</t>
  </si>
  <si>
    <t>FOI/22/0368</t>
  </si>
  <si>
    <t>FOI/22/0369</t>
  </si>
  <si>
    <t>FOI/22/0370</t>
  </si>
  <si>
    <t>FOI/22/0371</t>
  </si>
  <si>
    <t>FOI/22/0372</t>
  </si>
  <si>
    <t>FOI/22/0373</t>
  </si>
  <si>
    <t>FOI/22/0374</t>
  </si>
  <si>
    <t>FOI/22/0375</t>
  </si>
  <si>
    <t>FOI/22/0376</t>
  </si>
  <si>
    <t>FOI/22/0377</t>
  </si>
  <si>
    <t>FOI/22/0378</t>
  </si>
  <si>
    <t>FOI/22/0379</t>
  </si>
  <si>
    <t>FOI/22/0380</t>
  </si>
  <si>
    <t>FOI/22/0381</t>
  </si>
  <si>
    <t>FOI/22/0382</t>
  </si>
  <si>
    <t>FOI/22/0383</t>
  </si>
  <si>
    <t>FOI/22/0384</t>
  </si>
  <si>
    <t>FOI/22/0385</t>
  </si>
  <si>
    <t>FOI/22/0386</t>
  </si>
  <si>
    <t>FOI/22/0387</t>
  </si>
  <si>
    <t>FOI/22/0388</t>
  </si>
  <si>
    <t>FOI/22/0389</t>
  </si>
  <si>
    <t>FOI/22/0390</t>
  </si>
  <si>
    <t>FOI/22/0391</t>
  </si>
  <si>
    <t>FOI/22/0392</t>
  </si>
  <si>
    <t>FOI/22/0393</t>
  </si>
  <si>
    <t>FOI/22/0394</t>
  </si>
  <si>
    <t>FOI/22/0395</t>
  </si>
  <si>
    <t>FOI/22/0397</t>
  </si>
  <si>
    <t>FOI/22/0398</t>
  </si>
  <si>
    <t>FOI/22/0399</t>
  </si>
  <si>
    <t>FOI/22/0400</t>
  </si>
  <si>
    <t>FOI/22/0401</t>
  </si>
  <si>
    <t>FOI/22/0402</t>
  </si>
  <si>
    <t>FOI/22/0403</t>
  </si>
  <si>
    <t>FOI/22/0404</t>
  </si>
  <si>
    <t>FOI/22/0405</t>
  </si>
  <si>
    <t>FOI/22/0406</t>
  </si>
  <si>
    <t>FOI/22/0407</t>
  </si>
  <si>
    <t>FOI/22/0408</t>
  </si>
  <si>
    <t>FOI/22/0409</t>
  </si>
  <si>
    <t>FOI/22/0410</t>
  </si>
  <si>
    <t>FOI/22/0411</t>
  </si>
  <si>
    <t>FOI/22/0412</t>
  </si>
  <si>
    <t>FOI/22/0413</t>
  </si>
  <si>
    <t>FOI/22/0414</t>
  </si>
  <si>
    <t>FOI/22/0415</t>
  </si>
  <si>
    <t>FOI/22/0416</t>
  </si>
  <si>
    <t>FOI/22/0417</t>
  </si>
  <si>
    <t>FOI/22/0418</t>
  </si>
  <si>
    <t>FOI/22/0419</t>
  </si>
  <si>
    <t>FOI/22/0420</t>
  </si>
  <si>
    <t>FOI/22/0421</t>
  </si>
  <si>
    <t>FOI/22/0422</t>
  </si>
  <si>
    <t>FOI/22/0423</t>
  </si>
  <si>
    <t>FOI/22/0424</t>
  </si>
  <si>
    <t>FOI/22/0425</t>
  </si>
  <si>
    <t>FOI/22/0426</t>
  </si>
  <si>
    <t>FOI/22/0427</t>
  </si>
  <si>
    <t>FOI/22/0428</t>
  </si>
  <si>
    <t>FOI/22/0429</t>
  </si>
  <si>
    <t>FOI/22/0430</t>
  </si>
  <si>
    <t>FOI/22/0431</t>
  </si>
  <si>
    <t>FOI/22/0432</t>
  </si>
  <si>
    <t>FOI/22/0433</t>
  </si>
  <si>
    <t>FOI/22/0434</t>
  </si>
  <si>
    <t>FOI/22/0435</t>
  </si>
  <si>
    <t>FOI/22/0436</t>
  </si>
  <si>
    <t>FOI/22/0437</t>
  </si>
  <si>
    <t>FOI/22/0438</t>
  </si>
  <si>
    <t>FOI/22/0439</t>
  </si>
  <si>
    <t>FOI/22/0440</t>
  </si>
  <si>
    <t>FOI/22/0441</t>
  </si>
  <si>
    <t>FOI/22/0442</t>
  </si>
  <si>
    <t>FOI/22/0443</t>
  </si>
  <si>
    <t>FOI/22/0444</t>
  </si>
  <si>
    <t>FOI/22/0445</t>
  </si>
  <si>
    <t>FOI/22/0446</t>
  </si>
  <si>
    <t>FOI/22/0447</t>
  </si>
  <si>
    <t>FOI/22/0448</t>
  </si>
  <si>
    <t>FOI/22/0449</t>
  </si>
  <si>
    <t>FOI/22/0450</t>
  </si>
  <si>
    <t>FOI/22/0451</t>
  </si>
  <si>
    <t>FOI/22/0452</t>
  </si>
  <si>
    <t>FOI/22/0453</t>
  </si>
  <si>
    <t>FOI/22/0454</t>
  </si>
  <si>
    <t>FOI/22/0455</t>
  </si>
  <si>
    <t>FOI/22/0456</t>
  </si>
  <si>
    <t>FOI/22/0457</t>
  </si>
  <si>
    <t>FOI/22/0458</t>
  </si>
  <si>
    <t>FOI/22/0459</t>
  </si>
  <si>
    <t>FOI/22/0460</t>
  </si>
  <si>
    <t>FOI/22/0461</t>
  </si>
  <si>
    <t>FOI/22/0462</t>
  </si>
  <si>
    <t>FOI/22/0463</t>
  </si>
  <si>
    <t>FOI/22/0464</t>
  </si>
  <si>
    <t>FOI/22/0465</t>
  </si>
  <si>
    <t>FOI/22/0466</t>
  </si>
  <si>
    <t>FOI/22/0467</t>
  </si>
  <si>
    <t>FOI/22/0468</t>
  </si>
  <si>
    <t>FOI/22/0469</t>
  </si>
  <si>
    <t>FOI/22/0470</t>
  </si>
  <si>
    <t>FOI/22/0471</t>
  </si>
  <si>
    <t>FOI/22/0472</t>
  </si>
  <si>
    <t>FOI/22/0473</t>
  </si>
  <si>
    <t>FOI/22/0474</t>
  </si>
  <si>
    <t>FOI/22/0475</t>
  </si>
  <si>
    <t>FOI/22/0476</t>
  </si>
  <si>
    <t>FOI/22/0477</t>
  </si>
  <si>
    <t>FOI/22/0478</t>
  </si>
  <si>
    <t>FOI/22/0479</t>
  </si>
  <si>
    <t>FOI/22/0480</t>
  </si>
  <si>
    <t>FOI/22/0481</t>
  </si>
  <si>
    <t>FOI/22/0482</t>
  </si>
  <si>
    <t>FOI/22/0483</t>
  </si>
  <si>
    <t>FOI/22/0484</t>
  </si>
  <si>
    <t>FOI/22/0485</t>
  </si>
  <si>
    <t>FOI/22/0486</t>
  </si>
  <si>
    <t>FOI/22/0487</t>
  </si>
  <si>
    <t>FOI/22/0488</t>
  </si>
  <si>
    <t>FOI/22/0489</t>
  </si>
  <si>
    <t>FOI/22/0490</t>
  </si>
  <si>
    <t>FOI/22/0491</t>
  </si>
  <si>
    <t>FOI/22/0492</t>
  </si>
  <si>
    <t>FOI/22/0493</t>
  </si>
  <si>
    <t>FOI/22/0494</t>
  </si>
  <si>
    <t>FOI/22/0495</t>
  </si>
  <si>
    <t>FOI/22/0496</t>
  </si>
  <si>
    <t>FOI/22/0497</t>
  </si>
  <si>
    <t>FOI/22/0498</t>
  </si>
  <si>
    <t>FOI/22/0499</t>
  </si>
  <si>
    <t>FOI/22/0500</t>
  </si>
  <si>
    <t>FOI/22/0501</t>
  </si>
  <si>
    <t>FOI/22/0502</t>
  </si>
  <si>
    <t>FOI/22/0503</t>
  </si>
  <si>
    <t>FOI/22/0504</t>
  </si>
  <si>
    <t>FOI/22/0505</t>
  </si>
  <si>
    <t>FOI/22/0506</t>
  </si>
  <si>
    <t>FOI/22/0507</t>
  </si>
  <si>
    <t>FOI/22/0508</t>
  </si>
  <si>
    <t>FOI/22/0509</t>
  </si>
  <si>
    <t>FOI/22/0510</t>
  </si>
  <si>
    <t>FOI/22/0511</t>
  </si>
  <si>
    <t>FOI/22/0512</t>
  </si>
  <si>
    <t>FOI/22/0513</t>
  </si>
  <si>
    <t>FOI/22/0514</t>
  </si>
  <si>
    <t>FOI/22/0515</t>
  </si>
  <si>
    <t>FOI/22/0516</t>
  </si>
  <si>
    <t>FOI/22/0517</t>
  </si>
  <si>
    <t>FOI/22/0518</t>
  </si>
  <si>
    <t>FOI/22/0519</t>
  </si>
  <si>
    <t>FOI/22/0520</t>
  </si>
  <si>
    <t>FOI/22/0521</t>
  </si>
  <si>
    <t>FOI/22/0522</t>
  </si>
  <si>
    <t>FOI/22/0523</t>
  </si>
  <si>
    <t>FOI/22/0524</t>
  </si>
  <si>
    <t>FOI/22/0525</t>
  </si>
  <si>
    <t>FOI/22/0526</t>
  </si>
  <si>
    <t>FOI/22/0527</t>
  </si>
  <si>
    <t>FOI/22/0528</t>
  </si>
  <si>
    <t>FOI/22/0529</t>
  </si>
  <si>
    <t>FOI/22/0530</t>
  </si>
  <si>
    <t>FOI/22/0531</t>
  </si>
  <si>
    <t>FOI/22/0532</t>
  </si>
  <si>
    <t>FOI/22/0533</t>
  </si>
  <si>
    <t>FOI/22/0534</t>
  </si>
  <si>
    <t>FOI/22/0535</t>
  </si>
  <si>
    <t>FOI/22/0536</t>
  </si>
  <si>
    <t>FOI/22/0537</t>
  </si>
  <si>
    <t>FOI/22/0538</t>
  </si>
  <si>
    <t>FOI/22/0539</t>
  </si>
  <si>
    <t>FOI/22/0540</t>
  </si>
  <si>
    <t>FOI/22/0541</t>
  </si>
  <si>
    <t>FOI/22/0542</t>
  </si>
  <si>
    <t>FOI/22/0543</t>
  </si>
  <si>
    <t>FOI/22/0544</t>
  </si>
  <si>
    <t>FOI/22/0545</t>
  </si>
  <si>
    <t>FOI/22/0546</t>
  </si>
  <si>
    <t>FOI/22/0547</t>
  </si>
  <si>
    <t>FOI/22/0548</t>
  </si>
  <si>
    <t>FOI/22/0549</t>
  </si>
  <si>
    <t>FOI/22/0550</t>
  </si>
  <si>
    <t>FOI/22/0551</t>
  </si>
  <si>
    <t>FOI/22/0552</t>
  </si>
  <si>
    <t>FOI/22/0553</t>
  </si>
  <si>
    <t>FOI/22/0554</t>
  </si>
  <si>
    <t>FOI/22/0555</t>
  </si>
  <si>
    <t>FOI/22/0556</t>
  </si>
  <si>
    <t>FOI/22/0557</t>
  </si>
  <si>
    <t>FOI/22/0558</t>
  </si>
  <si>
    <t>FOI/22/0559</t>
  </si>
  <si>
    <t>FOI/22/0560</t>
  </si>
  <si>
    <t>FOI/22/0561</t>
  </si>
  <si>
    <t>FOI/22/0562</t>
  </si>
  <si>
    <t>FOI/22/0563</t>
  </si>
  <si>
    <t>FOI/22/0564</t>
  </si>
  <si>
    <t>FOI/22/0565</t>
  </si>
  <si>
    <t>FOI/22/0566</t>
  </si>
  <si>
    <t>FOI/22/0567</t>
  </si>
  <si>
    <t>FOI/22/0568</t>
  </si>
  <si>
    <t>FOI/22/0569</t>
  </si>
  <si>
    <t>FOI/22/0570</t>
  </si>
  <si>
    <t>FOI/22/0571</t>
  </si>
  <si>
    <t>FOI/22/0572</t>
  </si>
  <si>
    <t>FOI/22/0573</t>
  </si>
  <si>
    <t>FOI/22/0574</t>
  </si>
  <si>
    <t>FOI/22/0575</t>
  </si>
  <si>
    <t>FOI/22/0576</t>
  </si>
  <si>
    <t>FOI/22/0577</t>
  </si>
  <si>
    <t>FOI/22/0578</t>
  </si>
  <si>
    <t>FOI/22/0579</t>
  </si>
  <si>
    <t>FOI/22/0580</t>
  </si>
  <si>
    <t>FOI/22/0581</t>
  </si>
  <si>
    <t>FOI/22/0582</t>
  </si>
  <si>
    <t>FOI/22/0583</t>
  </si>
  <si>
    <t>FOI/22/0584</t>
  </si>
  <si>
    <t>FOI/22/0585</t>
  </si>
  <si>
    <t>FOI/22/0586</t>
  </si>
  <si>
    <t>FOI/22/0587</t>
  </si>
  <si>
    <t>FOI/22/0588</t>
  </si>
  <si>
    <t>FOI/22/0589</t>
  </si>
  <si>
    <t>FOI/22/0590</t>
  </si>
  <si>
    <t>FOI/22/0591</t>
  </si>
  <si>
    <t>FOI/22/0592</t>
  </si>
  <si>
    <t>FOI/22/0593</t>
  </si>
  <si>
    <t>FOI/22/0594</t>
  </si>
  <si>
    <t>FOI/22/0595</t>
  </si>
  <si>
    <t>FOI/22/0596</t>
  </si>
  <si>
    <t>FOI/22/0597</t>
  </si>
  <si>
    <t>FOI/22/0598</t>
  </si>
  <si>
    <t>FOI/22/0599</t>
  </si>
  <si>
    <t>FOI/22/0600</t>
  </si>
  <si>
    <t>FOI/22/0601</t>
  </si>
  <si>
    <t>FOI/22/0602</t>
  </si>
  <si>
    <t>FOI/22/0603</t>
  </si>
  <si>
    <t>FOI/22/0604</t>
  </si>
  <si>
    <t>FOI/22/0605</t>
  </si>
  <si>
    <t>FOI/22/0606</t>
  </si>
  <si>
    <t>FOI/22/0607</t>
  </si>
  <si>
    <t>FOI/22/0608</t>
  </si>
  <si>
    <t>FOI/22/0609</t>
  </si>
  <si>
    <t>FOI/22/0610</t>
  </si>
  <si>
    <t>FOI/22/0611</t>
  </si>
  <si>
    <t>FOI/22/0612</t>
  </si>
  <si>
    <t>FOI/22/0613</t>
  </si>
  <si>
    <t>FOI/22/0614</t>
  </si>
  <si>
    <t>FOI/22/0615</t>
  </si>
  <si>
    <t>FOI/22/0616</t>
  </si>
  <si>
    <t>FOI/22/0617</t>
  </si>
  <si>
    <t>FOI/22/0618</t>
  </si>
  <si>
    <t>FOI/22/0619</t>
  </si>
  <si>
    <t>FOI/22/0620</t>
  </si>
  <si>
    <t>FOI/22/0621</t>
  </si>
  <si>
    <t>FOI/22/0622</t>
  </si>
  <si>
    <t>FOI/22/0623</t>
  </si>
  <si>
    <t>FOI/22/0624</t>
  </si>
  <si>
    <t>FOI/22/0625</t>
  </si>
  <si>
    <t>FOI/22/0626</t>
  </si>
  <si>
    <t>FOI/22/0627</t>
  </si>
  <si>
    <t>FOI/22/0628</t>
  </si>
  <si>
    <t>FOI/22/0629</t>
  </si>
  <si>
    <t>FOI/22/0630</t>
  </si>
  <si>
    <t>FOI/22/0631</t>
  </si>
  <si>
    <t>FOI/22/0632</t>
  </si>
  <si>
    <t>FOI/22/0633</t>
  </si>
  <si>
    <t>FOI/22/0634</t>
  </si>
  <si>
    <t>FOI/22/0635</t>
  </si>
  <si>
    <t>FOI/22/0636</t>
  </si>
  <si>
    <t>FOI/22/0637</t>
  </si>
  <si>
    <t>FOI/22/0638</t>
  </si>
  <si>
    <t>FOI/22/0639</t>
  </si>
  <si>
    <t>FOI/22/0640</t>
  </si>
  <si>
    <t>FOI/22/0641</t>
  </si>
  <si>
    <t>FOI/22/0642</t>
  </si>
  <si>
    <t>FOI/22/0643</t>
  </si>
  <si>
    <t>FOI/22/0644</t>
  </si>
  <si>
    <t>FOI/22/0645</t>
  </si>
  <si>
    <t>FOI/22/0646</t>
  </si>
  <si>
    <t>FOI/22/0647</t>
  </si>
  <si>
    <t>FOI/22/0648</t>
  </si>
  <si>
    <t>FOI/22/0649</t>
  </si>
  <si>
    <t>FOI/22/0650</t>
  </si>
  <si>
    <t>FOI/22/0651</t>
  </si>
  <si>
    <t>FOI/22/0652</t>
  </si>
  <si>
    <t>FOI/22/0653</t>
  </si>
  <si>
    <t>FOI/22/0654</t>
  </si>
  <si>
    <t>FOI/22/0655</t>
  </si>
  <si>
    <t>FOI/22/0656</t>
  </si>
  <si>
    <t>FOI/22/0657</t>
  </si>
  <si>
    <t>FOI/22/0658</t>
  </si>
  <si>
    <t>FOI/22/0659</t>
  </si>
  <si>
    <t>FOI/22/0660</t>
  </si>
  <si>
    <t>FOI/22/0661</t>
  </si>
  <si>
    <t>FOI/22/0662</t>
  </si>
  <si>
    <t>FOI/22/0663</t>
  </si>
  <si>
    <t>FOI/22/0664</t>
  </si>
  <si>
    <t>FOI/22/0665</t>
  </si>
  <si>
    <t>FOI/22/0666</t>
  </si>
  <si>
    <t>FOI/22/0667</t>
  </si>
  <si>
    <t>FOI/22/0668</t>
  </si>
  <si>
    <t>FOI/22/0669</t>
  </si>
  <si>
    <t>FOI/22/0670</t>
  </si>
  <si>
    <t>FOI/22/0671</t>
  </si>
  <si>
    <t>FOI/22/0672</t>
  </si>
  <si>
    <t>FOI/22/0673</t>
  </si>
  <si>
    <t>FOI/22/0674</t>
  </si>
  <si>
    <t>FOI/22/0675</t>
  </si>
  <si>
    <t>FOI/22/0676</t>
  </si>
  <si>
    <t>FOI/22/0677</t>
  </si>
  <si>
    <t>FOI/22/0678</t>
  </si>
  <si>
    <t>FOI/22/0679</t>
  </si>
  <si>
    <t>FOI/22/0680</t>
  </si>
  <si>
    <t>FOI/22/0681</t>
  </si>
  <si>
    <t>FOI/22/0682</t>
  </si>
  <si>
    <t>FOI/22/0683</t>
  </si>
  <si>
    <t>FOI/22/0684</t>
  </si>
  <si>
    <t>FOI/22/0685</t>
  </si>
  <si>
    <t>FOI/22/0686</t>
  </si>
  <si>
    <t>FOI/22/0687</t>
  </si>
  <si>
    <t>FOI/22/0688</t>
  </si>
  <si>
    <t>FOI/22/0689</t>
  </si>
  <si>
    <t>FOI/22/0690</t>
  </si>
  <si>
    <t>FOI/22/0691</t>
  </si>
  <si>
    <t>FOI/22/0692</t>
  </si>
  <si>
    <t>FOI/22/0693</t>
  </si>
  <si>
    <t>FOI/22/0694</t>
  </si>
  <si>
    <t>FOI/22/0695</t>
  </si>
  <si>
    <t>FOI/22/0696</t>
  </si>
  <si>
    <t>FOI/22/0697</t>
  </si>
  <si>
    <t>FOI/22/0698</t>
  </si>
  <si>
    <t>FOI/22/0699</t>
  </si>
  <si>
    <t>FOI/22/0700</t>
  </si>
  <si>
    <t>FOI/22/0701</t>
  </si>
  <si>
    <t>FOI/22/0702</t>
  </si>
  <si>
    <t>FOI/22/0703</t>
  </si>
  <si>
    <t>FOI/22/0704</t>
  </si>
  <si>
    <t>FOI/22/0705</t>
  </si>
  <si>
    <t>FOI/22/0706</t>
  </si>
  <si>
    <t>FOI/22/0707</t>
  </si>
  <si>
    <t>FOI/22/0708</t>
  </si>
  <si>
    <t>FOI/22/0709</t>
  </si>
  <si>
    <t>FOI/22/0710</t>
  </si>
  <si>
    <t>FOI/22/0711</t>
  </si>
  <si>
    <t>FOI/22/0712</t>
  </si>
  <si>
    <t>FOI/22/0713</t>
  </si>
  <si>
    <t>FOI/22/0714</t>
  </si>
  <si>
    <t>FOI/22/0715</t>
  </si>
  <si>
    <t>FOI/22/0716</t>
  </si>
  <si>
    <t>FOI/22/0717</t>
  </si>
  <si>
    <t>FOI/22/0718</t>
  </si>
  <si>
    <t>FOI/22/0719</t>
  </si>
  <si>
    <t>FOI/22/0720</t>
  </si>
  <si>
    <t>FOI/22/0721</t>
  </si>
  <si>
    <t>FOI/22/0722</t>
  </si>
  <si>
    <t>FOI/22/0723</t>
  </si>
  <si>
    <t>FOI/22/0724</t>
  </si>
  <si>
    <t>FOI/22/0725</t>
  </si>
  <si>
    <t>FOI/22/0726</t>
  </si>
  <si>
    <t>FOI/22/0727</t>
  </si>
  <si>
    <t>FOI/22/0728</t>
  </si>
  <si>
    <t>FOI/22/0729</t>
  </si>
  <si>
    <t>FOI/22/0730</t>
  </si>
  <si>
    <t>FOI/22/0731</t>
  </si>
  <si>
    <t>FOI/22/0732</t>
  </si>
  <si>
    <t>FOI/22/0733</t>
  </si>
  <si>
    <t>FOI/22/0734</t>
  </si>
  <si>
    <t>FOI/22/0735</t>
  </si>
  <si>
    <t>FOI/22/0736</t>
  </si>
  <si>
    <t>FOI/22/0737</t>
  </si>
  <si>
    <t>FOI/22/0738</t>
  </si>
  <si>
    <t>FOI/22/0739</t>
  </si>
  <si>
    <t>FOI/22/0740</t>
  </si>
  <si>
    <t>FOI/22/0741</t>
  </si>
  <si>
    <t>FOI/22/0742</t>
  </si>
  <si>
    <t>FOI/22/0743</t>
  </si>
  <si>
    <t>FOI/22/0744</t>
  </si>
  <si>
    <t>FOI/22/0745</t>
  </si>
  <si>
    <t>FOI/22/0746</t>
  </si>
  <si>
    <t>FOI/22/0747</t>
  </si>
  <si>
    <t>FOI/22/0748</t>
  </si>
  <si>
    <t>FOI/22/0749</t>
  </si>
  <si>
    <t>FOI/22/0750</t>
  </si>
  <si>
    <t>FOI/22/0751</t>
  </si>
  <si>
    <t>FOI/22/0752</t>
  </si>
  <si>
    <t>FOI/22/0753</t>
  </si>
  <si>
    <t>FOI/22/0754</t>
  </si>
  <si>
    <t>FOI/22/0755</t>
  </si>
  <si>
    <t>FOI/22/0756</t>
  </si>
  <si>
    <t>FOI/22/0757</t>
  </si>
  <si>
    <t>FOI/22/0758</t>
  </si>
  <si>
    <t>FOI/22/0759</t>
  </si>
  <si>
    <t>FOI/22/0760</t>
  </si>
  <si>
    <t>FOI/22/0761</t>
  </si>
  <si>
    <t>FOI/22/0762</t>
  </si>
  <si>
    <t>FOI/22/0763</t>
  </si>
  <si>
    <t>FOI/22/0764</t>
  </si>
  <si>
    <t>FOI/22/0765</t>
  </si>
  <si>
    <t>FOI/22/0766</t>
  </si>
  <si>
    <t>FOI/22/0767</t>
  </si>
  <si>
    <t>FOI/22/0768</t>
  </si>
  <si>
    <t>FOI/22/0769</t>
  </si>
  <si>
    <t>FOI/22/0770</t>
  </si>
  <si>
    <t>FOI/22/0771</t>
  </si>
  <si>
    <t>FOI/22/0772</t>
  </si>
  <si>
    <t>FOI/22/0773</t>
  </si>
  <si>
    <t>FOI/22/0774</t>
  </si>
  <si>
    <t>FOI/22/0775</t>
  </si>
  <si>
    <t>FOI/22/0776</t>
  </si>
  <si>
    <t>FOI/22/0777</t>
  </si>
  <si>
    <t>FOI/22/0778</t>
  </si>
  <si>
    <t>FOI/22/0779</t>
  </si>
  <si>
    <t>FOI/22/0780</t>
  </si>
  <si>
    <t>FOI/22/0781</t>
  </si>
  <si>
    <t>FOI/22/0782</t>
  </si>
  <si>
    <t>FOI/22/0783</t>
  </si>
  <si>
    <t>FOI/22/0784</t>
  </si>
  <si>
    <t>FOI/22/0785</t>
  </si>
  <si>
    <t>FOI/22/0786</t>
  </si>
  <si>
    <t>FOI/22/0787</t>
  </si>
  <si>
    <t>FOI/22/0788</t>
  </si>
  <si>
    <t>FOI/22/0789</t>
  </si>
  <si>
    <t>FOI/22/0790</t>
  </si>
  <si>
    <t>FOI/22/0791</t>
  </si>
  <si>
    <t>FOI/22/0792</t>
  </si>
  <si>
    <t>FOI/22/0793</t>
  </si>
  <si>
    <t>FOI/22/0794</t>
  </si>
  <si>
    <t>FOI/22/0795</t>
  </si>
  <si>
    <t>FOI/22/0796</t>
  </si>
  <si>
    <t>FOI/22/0797</t>
  </si>
  <si>
    <t>FOI/22/0798</t>
  </si>
  <si>
    <t>FOI/22/0799</t>
  </si>
  <si>
    <t>FOI/22/0800</t>
  </si>
  <si>
    <t>FOI/22/0801</t>
  </si>
  <si>
    <t>FOI/22/0802</t>
  </si>
  <si>
    <t>FOI/22/0803</t>
  </si>
  <si>
    <t>FOI/22/0804</t>
  </si>
  <si>
    <t>FOI/22/0805</t>
  </si>
  <si>
    <t>FOI/22/0806</t>
  </si>
  <si>
    <t>FOI/22/0807</t>
  </si>
  <si>
    <t>FOI/22/0808</t>
  </si>
  <si>
    <t>FOI/22/0809</t>
  </si>
  <si>
    <t>FOI/22/0810</t>
  </si>
  <si>
    <t>FOI/22/0811</t>
  </si>
  <si>
    <t>FOI/22/0812</t>
  </si>
  <si>
    <t>FOI/22/0813</t>
  </si>
  <si>
    <t>FOI/22/0814</t>
  </si>
  <si>
    <t>FOI/22/0815</t>
  </si>
  <si>
    <t>FOI/22/0816</t>
  </si>
  <si>
    <t>FOI/22/0817</t>
  </si>
  <si>
    <t>FOI/22/0818</t>
  </si>
  <si>
    <t>FOI/22/0819</t>
  </si>
  <si>
    <t>FOI/22/0820</t>
  </si>
  <si>
    <t>FOI/22/0821</t>
  </si>
  <si>
    <t>FOI/22/0822</t>
  </si>
  <si>
    <t>FOI/22/0823</t>
  </si>
  <si>
    <t>FOI/22/0824</t>
  </si>
  <si>
    <t>FOI/22/0825</t>
  </si>
  <si>
    <t>FOI/22/0826</t>
  </si>
  <si>
    <t>FOI/22/0827</t>
  </si>
  <si>
    <t>FOI/22/0828</t>
  </si>
  <si>
    <t>FOI/22/0829</t>
  </si>
  <si>
    <t>FOI/22/0830</t>
  </si>
  <si>
    <t>FOI/22/0831</t>
  </si>
  <si>
    <t>FOI/22/0832</t>
  </si>
  <si>
    <t>FOI/22/0833</t>
  </si>
  <si>
    <t>FOI/22/0834</t>
  </si>
  <si>
    <t>FOI/22/0835</t>
  </si>
  <si>
    <t>FOI/22/0836</t>
  </si>
  <si>
    <t>FOI/22/0837</t>
  </si>
  <si>
    <t>FOI/22/0838</t>
  </si>
  <si>
    <t>FOI/22/0839</t>
  </si>
  <si>
    <t>FOI/22/0840</t>
  </si>
  <si>
    <t>FOI/22/0841</t>
  </si>
  <si>
    <t>FOI/22/0842</t>
  </si>
  <si>
    <t>FOI/22/0843</t>
  </si>
  <si>
    <t>FOI/22/0844</t>
  </si>
  <si>
    <t>FOI/22/0845</t>
  </si>
  <si>
    <t>FOI/22/0846</t>
  </si>
  <si>
    <t>FOI/22/0847</t>
  </si>
  <si>
    <t>FOI/22/0848</t>
  </si>
  <si>
    <t>FOI/22/0849</t>
  </si>
  <si>
    <t>FOI/22/0850</t>
  </si>
  <si>
    <t>FOI/22/0851</t>
  </si>
  <si>
    <t>FOI/22/0852</t>
  </si>
  <si>
    <t>FOI/22/0853</t>
  </si>
  <si>
    <t>FOI/22/0854</t>
  </si>
  <si>
    <t>FOI/22/0855</t>
  </si>
  <si>
    <t>FOI/22/0856</t>
  </si>
  <si>
    <t>FOI/22/0857</t>
  </si>
  <si>
    <t>FOI/22/0858</t>
  </si>
  <si>
    <t>FOI/22/0859</t>
  </si>
  <si>
    <t>FOI/22/0860</t>
  </si>
  <si>
    <t>FOI/22/0861</t>
  </si>
  <si>
    <t>FOI/22/0862</t>
  </si>
  <si>
    <t>FOI/22/0863</t>
  </si>
  <si>
    <t>FOI/22/0864</t>
  </si>
  <si>
    <t>FOI/22/0865</t>
  </si>
  <si>
    <t>FOI/22/0866</t>
  </si>
  <si>
    <t>FOI/22/0867</t>
  </si>
  <si>
    <t>FOI/22/0868</t>
  </si>
  <si>
    <t>FOI/22/0869</t>
  </si>
  <si>
    <t>FOI/22/0870</t>
  </si>
  <si>
    <t>FOI/22/0871</t>
  </si>
  <si>
    <t>FOI/22/0872</t>
  </si>
  <si>
    <t>FOI/22/0873</t>
  </si>
  <si>
    <t>FOI/22/0874</t>
  </si>
  <si>
    <t>FOI/22/0875</t>
  </si>
  <si>
    <t>FOI/22/0876</t>
  </si>
  <si>
    <t>FOI/22/0877</t>
  </si>
  <si>
    <t>FOI/22/0878</t>
  </si>
  <si>
    <t>FOI/22/0879</t>
  </si>
  <si>
    <t>FOI/22/0880</t>
  </si>
  <si>
    <t>FOI/22/0881</t>
  </si>
  <si>
    <t>FOI/22/0882</t>
  </si>
  <si>
    <t>FOI/22/0883</t>
  </si>
  <si>
    <t>FOI/22/0884</t>
  </si>
  <si>
    <t>FOI/22/0885</t>
  </si>
  <si>
    <t>FOI/22/0886</t>
  </si>
  <si>
    <t>FOI/22/0887</t>
  </si>
  <si>
    <t>FOI/22/0888</t>
  </si>
  <si>
    <t>FOI/22/0889</t>
  </si>
  <si>
    <t>FOI/22/0890</t>
  </si>
  <si>
    <t>FOI/22/0891</t>
  </si>
  <si>
    <t>FOI/22/0892</t>
  </si>
  <si>
    <t>FOI/22/0893</t>
  </si>
  <si>
    <t>FOI/22/0894</t>
  </si>
  <si>
    <t>FOI/22/0895</t>
  </si>
  <si>
    <t>FOI/22/0896</t>
  </si>
  <si>
    <t>FOI/22/0897</t>
  </si>
  <si>
    <t>FOI/22/0898</t>
  </si>
  <si>
    <t>FOI/22/0899</t>
  </si>
  <si>
    <t>FOI/22/0900</t>
  </si>
  <si>
    <t>Adults and Communities (Health/Housing/tourism/Customer services)</t>
  </si>
  <si>
    <t>Adults and Communities - Environment(Highways/waste/ASB/Transport)</t>
  </si>
  <si>
    <t>Resources and Growth</t>
  </si>
  <si>
    <t>EIR/22/0001</t>
  </si>
  <si>
    <t>EIR/22/0002</t>
  </si>
  <si>
    <t>EIR/22/0003</t>
  </si>
  <si>
    <t>EIR/22/0004</t>
  </si>
  <si>
    <t>EIR/22/0005</t>
  </si>
  <si>
    <t>EIR/22/0006</t>
  </si>
  <si>
    <t>EIR/22/0007</t>
  </si>
  <si>
    <t>Business rates - Credit balances</t>
  </si>
  <si>
    <t xml:space="preserve">Information regarding the Household Support Scheme as of 31st December </t>
  </si>
  <si>
    <t xml:space="preserve">Every private hire vehicle and hackney carriage that has been licensed by your council between 1st of October 2021 and 31st of December 2021. </t>
  </si>
  <si>
    <t>the business rates charges with any TR/reliefs and exemptions for the account listed below? 
71, WESTGATE, GUISBOROUGH, TS14 6AF
BA Ref: 4307961
Account Number: 4248607132N</t>
  </si>
  <si>
    <t xml:space="preserve">authority’s Retention Policy for recordings of Council Meetings and data </t>
  </si>
  <si>
    <t xml:space="preserve">Business Rates  </t>
  </si>
  <si>
    <t>Complaints received between 1/1/21 and 31/12/21  from Cowbar residents concerning the antisocial behaviour of visitors parking up overnight or for a few days along Cowbar Lane and on the adjacent grassland.</t>
  </si>
  <si>
    <t>The risk assessments carried out on the LED street lights and the 5g masts that have just been erected within the Redcar and Cleveland area</t>
  </si>
  <si>
    <t>Since January 2020 has the authority had to look after animals/pets of individuals who can no longer look after them?</t>
  </si>
  <si>
    <t xml:space="preserve">Regarding Direct Payments in Social Care (Children’s and Adults) </t>
  </si>
  <si>
    <t>British Muslim employees service and communications/media roles since 2010</t>
  </si>
  <si>
    <t>How much has been spend on case https://www.judiciary.uk/publications/smx-dmx-v-islington-borough-council-middlesborough-council-redcar-cleveland-council/</t>
  </si>
  <si>
    <t>Over the past four years, in the workplace(s) of your council, how many people have had to: 
* go to hospital due to slipping on water on the toilet floor or bathroom floor?
* died due to slipping on water on the toilet floor or bathroom floor?</t>
  </si>
  <si>
    <t xml:space="preserve">6 questions relating to social care support products (Sentinel, Guardian, Abacus, CACI and Softbox) </t>
  </si>
  <si>
    <t>7 questions relating to dog breeding licenses</t>
  </si>
  <si>
    <t>investigations and enforcement activities against rogue general firms and sole traders in the repair, maintenance and improvement sector, undertaken by the council and/or its Trading Standards department</t>
  </si>
  <si>
    <t xml:space="preserve">How much the Council is spending in this financial year on all measures, financial support and poverty prevention programmes that the Council has in place to help residents deal with the rising cost of living. </t>
  </si>
  <si>
    <t xml:space="preserve">Information regarding fines issued to parents for children missing school over the last couple of years. </t>
  </si>
  <si>
    <t>Information relating to fly tipping and littering environmental enforcement activity, for which a Fixed Penalty Notice has been issued in the 2020/21 and 2021/22 years</t>
  </si>
  <si>
    <t>Details of flight taken by employees for the financial year 2020-21, and from the start of financial year 2021 to 31 December 2021</t>
  </si>
  <si>
    <t xml:space="preserve">A list of the Local Authority's framework providers for children services and details of the lead commissioning officer </t>
  </si>
  <si>
    <t>How many domestic/residential empty properties you have had every month for the financial year 2020-21, and from the start of financial year 2021 to 31 December 2021?</t>
  </si>
  <si>
    <t>For the financial year 2020-21, and from the start of financial year 2021 to 31 December 2021, for the following: How many trees have you planted? How many trees have you removed/cut down/destroyed?</t>
  </si>
  <si>
    <t xml:space="preserve">Money spent on public relations within your local authority area for the financial years 202-21 and 2021-22 (up until 31st Dec 21) </t>
  </si>
  <si>
    <t>Are there any compulsory purchase orders within the boundary of the local authority and the addresses/plans of the area involved</t>
  </si>
  <si>
    <t>how many days have council workers in your local authority area have been on strike in the past 12 months</t>
  </si>
  <si>
    <t>Costs incurred by the Council for car and chauffer services for council employees and Costs incurred by the Council for taxi fares expensed by council employees for the financial year 2020-21, and from the start of financial year 2021 to 31 December 2021.</t>
  </si>
  <si>
    <t xml:space="preserve">When were Avison Young first engaged by the council for the regeneration of Eston precinct project, details of the work they were tasked with, processes undertaken, payments made to them and face-to-face meetings held with them </t>
  </si>
  <si>
    <t>Details of IT equipment held by Councillors and the annual cost of maintaining such equipment</t>
  </si>
  <si>
    <t xml:space="preserve">Details of waste/recycling tips in the RCBC area, what waste can be disposed of for free and what waste is charged for, and details of bins issued to residents. </t>
  </si>
  <si>
    <t>A follow up request to FOI/21/0782 asking 8 questions about the acquisition of the King George V Playing Field and a connecting planning application (R/2021/0009/FF)</t>
  </si>
  <si>
    <t xml:space="preserve">6 questions relating to the website supplier used for Local Offer/FIS and ASC and the systems and portals used for Adult and Children's Case Management </t>
  </si>
  <si>
    <t>6 questions relating to Personal Budgets for Education awarded to and accessed by children/young people</t>
  </si>
  <si>
    <t xml:space="preserve">Any article 4 directions that you have across the council, Details of any settlement boundaries within the local plan and Details of any community infrastructure levy charges that you charge </t>
  </si>
  <si>
    <t>Details of credit balances currently held on business rates accounts</t>
  </si>
  <si>
    <t xml:space="preserve">How many enquiries did your local authority receive concerning the trading of puppies in 2020 and 2021, how many investigations were there, and how many prosecutions were there? </t>
  </si>
  <si>
    <t xml:space="preserve">9 questions relating to adult learning disability services </t>
  </si>
  <si>
    <t>Details of funding and services provided for substance use disorders and substance misuse from 2008 - 2022</t>
  </si>
  <si>
    <t>How many household bins were reportedly stolen in the 2021 calendar year, how many were then replaced for free and what is the current waiting time for a replacement household bin</t>
  </si>
  <si>
    <t xml:space="preserve">In the last five financial years how much has the council paid out in grants to a) private renters and b) owner-occupiers to make improvements to a dwelling’s thermal comfort? </t>
  </si>
  <si>
    <t>26/01/2022</t>
  </si>
  <si>
    <t xml:space="preserve">Some information not held </t>
  </si>
  <si>
    <t>Information regarding rates paid to independent and voluntary sector providers for the provision of, CQC regulated home care , care and support at night and council-funded residential social care, for disabled adults, including those with a learning disability and/or autism</t>
  </si>
  <si>
    <t>21 questions relating to the method used to recruit teachers</t>
  </si>
  <si>
    <t>Some information not held</t>
  </si>
  <si>
    <t>The social value weighting applied in all above threshold tenders and frameworks issued in 2021 for contracts or frameworks and the price and quality weightings used</t>
  </si>
  <si>
    <t>For the years 2017, 2018, 2019, 2020 and 2021: The number of safeguarding S42 investigations related to exploitation of adults who were exploited or abused by strangers</t>
  </si>
  <si>
    <t>Details of local child safeguarding referrals and investigations during the 2021 calendar year</t>
  </si>
  <si>
    <t>Detail of funding received from the Home Office’s Prevent and Building a Stronger Britain Together schemes for each year since 2017</t>
  </si>
  <si>
    <t>Have your authority's electricity and gas bills increased since July 2021 an further questions regarding increases</t>
  </si>
  <si>
    <t xml:space="preserve">Please list the total number of serious incidents notifications for each provider of children's homes used by the council from the start of 2019 until the end of 2021 (or years where data is available)? </t>
  </si>
  <si>
    <t>Copies of the Council's IT Disaster Recovery Plan, IT Incident Response Plan, Clean desk policy and Access control policy</t>
  </si>
  <si>
    <t xml:space="preserve">Details of complaints made to the authority during 2020 and 2021 regarding non-compliance with flood risk planning conditions and any other flood-related issues </t>
  </si>
  <si>
    <t xml:space="preserve">The number of, and cost of removing graffiti swastikas for the current and previous 3 financial years </t>
  </si>
  <si>
    <t>The number of allotment site, the number of plots and details of waiting lists.</t>
  </si>
  <si>
    <t xml:space="preserve">4 questions relating to contractual conditions for externally commissioned homecare providers including the payment of travel time and the national living wage </t>
  </si>
  <si>
    <t xml:space="preserve">The number of FOI requests received in the years 2016-17 to 2020-21 and totals of response type. </t>
  </si>
  <si>
    <t>13 questions relating to blue badges issued, the misuse of blue badges, fines issued for misuse, and blue badge spaces</t>
  </si>
  <si>
    <t xml:space="preserve">How many Dangerous Wild Animal permits (under the Dangerous Wild Animals Act 1976) did your council approve, by year, in 2017-2021? Which animals were these permits for? </t>
  </si>
  <si>
    <t>6 questions relating to animal welfare staff</t>
  </si>
  <si>
    <t>How many care providers of Supported Living for adults with learning disabilities/mental health does the council have contracts with? 
A list of supported living accommodation providers (social landlords, voluntary providers, housing associations .etc) that the council has contracts with, or has individuals in placement with, that have a learning disability or mental health difficulty.</t>
  </si>
  <si>
    <t xml:space="preserve">The number of wind turbines larger than 0.5MW that have been installed since 2007 (inclusive of the year 2007), and, for each turbine larger than 0.5MW installed since 2007 (inclusive of the year 2007) further details surrounding planning, lease options and permissions. </t>
  </si>
  <si>
    <t>The total amount spent on agency staff between Jan 2021 and Dec 2021 for Social Workers and Allied Health Professionals</t>
  </si>
  <si>
    <t>The number of pesticide residue tests that were undertaken on produce entering the port of Teesport for the years 2018, 2019, 2020 and 2021 and further details about the results of these tests</t>
  </si>
  <si>
    <t>7 questions relating to contract(s) for Enforcement Agent services for Council Tax, Business Rates, and PCN collection.</t>
  </si>
  <si>
    <t>The total number of fixed penalty notices handed out for environmental offences in 2019, 2020 and 2021 broken down by category</t>
  </si>
  <si>
    <t xml:space="preserve">For each of the last 3 years, the total number of roads that had parking restrictions, the total number of roads that had residential parking permits, the number of PCN's handed out and the total value of those fines.  </t>
  </si>
  <si>
    <t>03/02/2022</t>
  </si>
  <si>
    <t xml:space="preserve">13 questions relating to the bank/card processing price increases for this year. </t>
  </si>
  <si>
    <t>Could you please provide me with up to date contact names, job titles and email addresses for the teams involved in the following;
ICT, Digital, Technology, Data, Telecoms, Transformation, Change, Procurement, Networks, Server Management, Operations, Organisational Development</t>
  </si>
  <si>
    <t>A list of caravan parks in your jurisdiction which includes the name of the park together with the number of caravan pitches each park is licensed for</t>
  </si>
  <si>
    <t>08/02/2022</t>
  </si>
  <si>
    <t>a complete and up-to-date list of all business (non-residential) property rates data for your local authority</t>
  </si>
  <si>
    <t>the total number of buildings and plots of land owned by the authority</t>
  </si>
  <si>
    <t>The number of appeals against SEND decisions made by the council from Jan 2018 until Jan 2022, the amount spent on SEND tribunals during this time</t>
  </si>
  <si>
    <t>How many “community toilets” are the council operating at this time</t>
  </si>
  <si>
    <t xml:space="preserve">For the years 2020-21 and 2021-22, a list of all streets which have had their names changed, the cost of changing the street names and copies of documents associated with these changes </t>
  </si>
  <si>
    <t>Details of all residential property in the borough owned by the Salvation Army (SA) over the past five years that have been left vacant</t>
  </si>
  <si>
    <t xml:space="preserve">Details of the software used for highway/roads asset management </t>
  </si>
  <si>
    <t>How many Muslims have you recruited? And How many British Pakistanis have you recruited?</t>
  </si>
  <si>
    <t>A number of questions regarding the Council's Independent Visitor (IV) services to children and young people</t>
  </si>
  <si>
    <t>The number and details of bids submitted for Round 1 of the levelling up fund (deadline 18 June 2021)</t>
  </si>
  <si>
    <t>With regards to the Redcar and Cleveland Borough Council (Guisborough) (Waiting and Loading and Parking Places) (Consolidation) (Amendment) Order (No. 1) 2017,  written evidence of the challenge to the order and the outcome including any recommendations</t>
  </si>
  <si>
    <t xml:space="preserve">The amount of money spent on pot hole repairs and pothole related compensation for the last 5 years </t>
  </si>
  <si>
    <t>Provision by the authority under Education Act 1986, s508 and s507a and b</t>
  </si>
  <si>
    <t xml:space="preserve">Information relating to the Future High Streets Fund including the full breakdown of how the funds were spent </t>
  </si>
  <si>
    <t>For each of the last 6 calendar years, the number of faulty street lights reported and the time lapse before they were repaired</t>
  </si>
  <si>
    <t>A number of questions regarding Coatham Masterplan and its decision not to proceed with our Arena proposal on the former Coatham Bowl site</t>
  </si>
  <si>
    <t>The total number of noise nuisance complaints that your council received in the 2021 calendar year.</t>
  </si>
  <si>
    <t>copies of the highway inspection records together with all opening/closing notices, defect notices and records of complaints for 2019-2021 at Coronation Road, Loftus</t>
  </si>
  <si>
    <t xml:space="preserve">Details of the Photocopier, MFD and printer contracts in place across the council, including number of devices and amount spent on printing. </t>
  </si>
  <si>
    <t>information on the number of reported dog noise nuisances in your council area which are related to barking/general noise from the last 5 calendar years</t>
  </si>
  <si>
    <t xml:space="preserve">5 questions relating to electric charging points across the borough </t>
  </si>
  <si>
    <t xml:space="preserve">details of the parameters and application process in your borough for the discretionary relief scheme </t>
  </si>
  <si>
    <t>Copies of your Clean Desk Policy, Clean Desks Audits or inspections undertaken and the results, reports or recommendations of any Audits or inspections undertaken on your staff</t>
  </si>
  <si>
    <t>the number of trees that have been cut down by your council in the last 3 years and the number of trees that have been planted by your council in the last 3 years</t>
  </si>
  <si>
    <t xml:space="preserve">Details of any sustainable procurement policy that the council has </t>
  </si>
  <si>
    <t>Asbestos registers and surveys for Kedlholme School covering the period of 1994 - 1999</t>
  </si>
  <si>
    <t>How many court proceedings have councillors participated in, and how many have been against BAME Muslim women?</t>
  </si>
  <si>
    <t>Have you hired private investigators? If yes, how many? How much did it cost? How many people were investigated? How many of them were BAME, Muslim, women, under 40?</t>
  </si>
  <si>
    <t xml:space="preserve">6 questions relating to the Coatham Arena project </t>
  </si>
  <si>
    <t>Information regarding the enforcement of general protections for the welfare of decapod crustaceans and cephalopod molluscs (cold-blooded invertebrates) during commercial transport and at the time of killing</t>
  </si>
  <si>
    <t>Information relating to the purchase of books by the council for libraries within the council’s remit for each year from 2019/20</t>
  </si>
  <si>
    <t>7 questions relating to the local plan for housing</t>
  </si>
  <si>
    <t>All documents held regarding rejection of CAL proposed development of coatham arena specifically in regard to how the decision was made and by who, and all documents held regarding offer of coatham site to warrior developments for the sum of £1 specifically in regard to how the decision was made and by who</t>
  </si>
  <si>
    <t xml:space="preserve">Details of special schools, allocation of places and demand for places since the start of 2016/17 academic year </t>
  </si>
  <si>
    <t xml:space="preserve">How many public rights of way have been closed permanently in the borough in the last 6 financial years the names and/or locations of the rights of way closed, and reasons for closures </t>
  </si>
  <si>
    <t>A list of trees and their locations currently covered by tree preservation orders  and a list of those that have had their preservation order removed in the last 3 years</t>
  </si>
  <si>
    <t>9 questions regarding the cost of school placements for special schools since the 2016-17 year</t>
  </si>
  <si>
    <t>Information relating to the council's spend/usage on Microsoft Support</t>
  </si>
  <si>
    <t>Has your council heard of the scheme ‘No Mow May’, has the scheme been implemented, has the scheme been promoted and if not implemented reasons for this.</t>
  </si>
  <si>
    <t>Does the council has a downsizing scheme where renters are offered incentives to move to a smaller home? If so, what are the incentives on offer and who is eligible</t>
  </si>
  <si>
    <t>5questions relating to the Council approach to the hybrid model of home working and office working</t>
  </si>
  <si>
    <t>Details of call centre/contact centre contracts and inbound network service contracts</t>
  </si>
  <si>
    <t>Details of Domestic Homicide Reviews (DHRs) within your authority for the time period 13th April 2011 to 31st December 2021</t>
  </si>
  <si>
    <t xml:space="preserve">Details of all licenses issued under the dangerous wild animals act 1976 for the last 3 years </t>
  </si>
  <si>
    <t xml:space="preserve">Do you have a fraud investigation team? And further questions concerning fraud investigators and investigations </t>
  </si>
  <si>
    <t>6 questions relating to foster caring including the number of foster carers, the number of Looked After Children and the fees paid to foster carers</t>
  </si>
  <si>
    <t xml:space="preserve">10 questions relating to enforcement of standards in the private rented sector in the 2022/21 year </t>
  </si>
  <si>
    <t>Details of foster carers who are self-employed, and the financial support given to these carers</t>
  </si>
  <si>
    <t xml:space="preserve">Details of employment of school cross patrol officers over the last 7 yeas </t>
  </si>
  <si>
    <t>How many domestic properties in your local authority are in council tax bands E, F, G and H? How many of these have been purchased on the Shared Ownership scheme and how many were purchased on the Help To Buy scheme up until the date 3 February 2022?</t>
  </si>
  <si>
    <t>The total number of empty commercial buildings in Feb 19 and Feb 2022</t>
  </si>
  <si>
    <t>How many employees have been suspended over allegations of fraud in each year going back to 2017. How many of those were suspended on full pay?  If you can, please provide detail on the type of fraud</t>
  </si>
  <si>
    <t>Motor Vehicles registered for public hire i.e. Taxi/Private Hire/Hackney Carriage that were either issued a new or renewal licence in the period 18th January 2022 to 01st March 2022</t>
  </si>
  <si>
    <t>Total number of e-scooter rides since the trial was launched (broken down by month) and the total number of reported accidents involving e-scooters since the trial was launched</t>
  </si>
  <si>
    <t xml:space="preserve">A copy of the tendering documents and posterior contract signed relating to the management of Eston Leisure Centre </t>
  </si>
  <si>
    <t xml:space="preserve">4 questions regarding frontline child protection social workers, including the total number of staff and the average caseload for each </t>
  </si>
  <si>
    <t>I would like the figures and change of revenue for the last two years please on the Lower Promenade Car Park. Saltburn</t>
  </si>
  <si>
    <t>In the last financial year how much money was paid as compensation for property damage and personal injury caused by potholes and how many individual claims did this represent? What was the value of the biggest claim settled in 2020/21, and the location of the pothole that caused the incident</t>
  </si>
  <si>
    <t xml:space="preserve">8 questions relating to Elective Home Education and the data collected by the authority from parents </t>
  </si>
  <si>
    <t>How many 5-16 year olds are registered with a GP in your borough?</t>
  </si>
  <si>
    <t>The number of compensation claims received during the financial year 2020/21 relating to vehicle damage caused by potholes/damaged road surfaces, the number of which it was agreed the compensation would be paid, and the amount of money spent on these compensation claims</t>
  </si>
  <si>
    <t>Business rates information in respect of All Non-Domestic properties within the billing authority</t>
  </si>
  <si>
    <t>Data on all taxis and private hire vehicles your council has licenced</t>
  </si>
  <si>
    <t>details of all the zoo licences granted in the last two years. For each licence, provide the name of the company or individual that holds the licence, the number and species of animals they have licences for, the length of the licence, the number of inspections, the most recent inspection report and the addresses of each zoo</t>
  </si>
  <si>
    <t xml:space="preserve">How does the council define rewilding? Do you have any current or planned policies/initiatives on rewilding? If yes, can you provide details of these? Have you set aside any budget or funding for rewilding? </t>
  </si>
  <si>
    <t xml:space="preserve">Does the Council have any Service Level Agreements in place for 2022/2023 financial year? And if so further details about these. </t>
  </si>
  <si>
    <t>6 questions relating to the number of children adopted and fostered over the last 10 years</t>
  </si>
  <si>
    <t>8 questions relating to the highest number of fines and the value of those fines issued to a single vehicle in the 2021 year</t>
  </si>
  <si>
    <t>Details of secondary school allocations for September 2022</t>
  </si>
  <si>
    <t>The number of each species of animals that are currently licensed under the Dangerous Wild Animals Act by you to owners who live in your council area?</t>
  </si>
  <si>
    <t>Details of traveller pupils' engagement with education</t>
  </si>
  <si>
    <t xml:space="preserve">Numbers of 0-18 year olds that have been identified as at risk of Child Sexual and/or Criminal Exploitation or radicalisation  </t>
  </si>
  <si>
    <t>Costs incurred by the Council for the use of chauffeur cars for all council staff</t>
  </si>
  <si>
    <t xml:space="preserve">Costs incurred by the Council for taxi fares expensed by all council employees. </t>
  </si>
  <si>
    <t>How many people were referred to private residential rehab centres for drug and alcohol treatments in your local council, with the NHS paying for the treatment</t>
  </si>
  <si>
    <t xml:space="preserve">Details of services provided to care leavers </t>
  </si>
  <si>
    <t>Information regarding planning permission for children's residential homes in your local authority</t>
  </si>
  <si>
    <t xml:space="preserve"> Information on any Recruitment agency that is not in receipt of expanded Retail relief for the 2021/22 rates year</t>
  </si>
  <si>
    <t>Copies of restrictive covenants referenced CE187832 and CE228097</t>
  </si>
  <si>
    <t>The total number of children under the age of 16 who have been placed in unregulated semi-independent accommodation since 9 September 2021 and How many 'on notice' claims have been made under public liability for abuse and neglect faced by the authority's Looked After Children during their placement or education in children's homes, semi-independent accommodation and independent schools since 1st January 2017?</t>
  </si>
  <si>
    <t>How much of the money allocated to the council through the Homelessness Prevention Grant in 2021/22 has been spent as of March 1 2022? What was it spent on and how much was used to held households in arrears and at risk of eviction? How many households asked for help and how many received help?</t>
  </si>
  <si>
    <t>Number and value of parking fines issued in 2021 and 2022, number of parking machines and the number of which do not accept cash</t>
  </si>
  <si>
    <t>Details of nuisance smoke or fire reports in the local area in the past 5 years and any fines issued for this</t>
  </si>
  <si>
    <t>What procurement process was undertaken by your Local Education Authority (LEA) since March 2020 to grant contracts supplying cloud computing software, who outside of the LEA was involved in the decision and does the LEA have a list of preferred suppliers?</t>
  </si>
  <si>
    <t>How many licenses are currently issued to exhibit animals under the Animal Welfare (Licensing of Activities Involving Animals) (England) 2018 Regulations in your council and a list of the animal species</t>
  </si>
  <si>
    <t xml:space="preserve">Details of complaints received over the last 3 years relating to anti-social behaviour and the number of Community Protection Notices and Warning issued over this time period </t>
  </si>
  <si>
    <t xml:space="preserve">A list of council representatives (including councillors) who attended MIPIM 2022 and expenses incurred as a result of this. </t>
  </si>
  <si>
    <t>The number of service requests and notices issued relating to waste on private land and statutory nuisances</t>
  </si>
  <si>
    <t xml:space="preserve">The number of grants applied for and the number of those applications approved, for the conversion of residential properties into holiday lets in Saltburn over the last 5 years, the number of individuals or business that have  benefited from these grants and the number of properties used as holiday let accommodation for which business rate relief is being granted </t>
  </si>
  <si>
    <t>How many households pay Council Tax to the local authority and how many of these do not pay by Direct Debit?</t>
  </si>
  <si>
    <t>What library system do you have and when is the contract due to end?</t>
  </si>
  <si>
    <t xml:space="preserve">Did your LA respond to the ADCS survey, and further question relating to any response sent </t>
  </si>
  <si>
    <t xml:space="preserve">8 questions regarding textile recycling across the borough </t>
  </si>
  <si>
    <t>4 question regarding complaints, prosecutions and use of waste bags in relation to dog waste.</t>
  </si>
  <si>
    <t xml:space="preserve">A number of questions relating to IT infrastructure monitoring </t>
  </si>
  <si>
    <t xml:space="preserve">any information you hold on culverts, drains and flooding including any work undertaken to investigate the same at this property including the yard behind the property and Princess Road Business Centre, Saltburn </t>
  </si>
  <si>
    <t xml:space="preserve">Details of referrals for Female Genital Mutilation made in your area for each year since 2015 and any orders made under the Children's Act 1989 in relation to this. </t>
  </si>
  <si>
    <t>Information on the number of EHC needs assessments that were carried out in 2021, the number which breached the statutory waiting time and the number of appeals against decisions</t>
  </si>
  <si>
    <t xml:space="preserve">9 questions relating to the Household Support Fund </t>
  </si>
  <si>
    <t xml:space="preserve">The amount spent on potholes in 21/22 and whether the Council has used a JCB PotholePro </t>
  </si>
  <si>
    <t>All information including correspondence  with other Councils regarding responsibilities  towards The Castle School Stanhope</t>
  </si>
  <si>
    <t>Information on individual Residential Care Homes that are, or have been, contracted with and/or used by the Council to provide residential care for old people (age 65+) since 1 January 2017</t>
  </si>
  <si>
    <t xml:space="preserve">As of 28 March 2022, how many EV chargers have been installed on public land within your local authority by the authority itself and by private companies </t>
  </si>
  <si>
    <t>All information regarding the outsourcing of the provision of pre-paid debit cards in the financial years 2020/21 and 2021/22 and the current and planned outsourcing of the provision of pre-paid debit cards in 2022/23 and future financial years</t>
  </si>
  <si>
    <t>The amount the authority has spent on producing bids for funding through the Community Renewal fund, Future High Streets, the Levelling Up Fund, and Towns Deals schemes since 2019?</t>
  </si>
  <si>
    <t>Details of the attendees to the MIPIM Conference 2022</t>
  </si>
  <si>
    <t xml:space="preserve">4 questions regarding the settling of Ukrainian refugees in the Borough </t>
  </si>
  <si>
    <t>Who is paid to do the maintenance/upkeep of Easington War memorial on Whitby Road over the past 4 years</t>
  </si>
  <si>
    <t xml:space="preserve">A number of questions relating to children in the care of the local authority (I.e. on a care order under s.31 Children Act 1989) who are non-British EU, EEA or Swiss national citizens? </t>
  </si>
  <si>
    <t xml:space="preserve">The number of planning applications for existing residential properties and the average time between submission and acceptance over the last year </t>
  </si>
  <si>
    <t xml:space="preserve">A list of all properties that have any credit balance on their business rates account </t>
  </si>
  <si>
    <t>A list of all data protection impact assessments conducted by your authority between 25 May 2018 and 25 March 2022</t>
  </si>
  <si>
    <t>What was the council's planning department budget in total for each of the last five calendar (or financial) years (2017-2021)?</t>
  </si>
  <si>
    <t xml:space="preserve">10 questions relating to the Household Support Fund </t>
  </si>
  <si>
    <t>The number of complaints made to your council by individuals concerning their neighbours, separated by issue e.g. noise, statutory nuisance, boundary dispute since January 2019</t>
  </si>
  <si>
    <t xml:space="preserve">Information regarding the numbers of unpaid carers in Redcar and Cleveland </t>
  </si>
  <si>
    <t>What was the value of spend on temporary staff from recruitment agencies and details of any managed service provider (MSP)</t>
  </si>
  <si>
    <t xml:space="preserve">Pay information, including the pay and grading structure used by your authority for NJC workers only and the basic pay and gender distribution of NJC workers only, payment of the living wage and the gender gap </t>
  </si>
  <si>
    <t>The number of electric vehicles registered to your fleet, and charging points available in your council</t>
  </si>
  <si>
    <t xml:space="preserve">Details of commercial properties' rateable values </t>
  </si>
  <si>
    <t>Details of your current taxi licensing platform including expiry date, contract cost and duration of the contract</t>
  </si>
  <si>
    <t>Information regarding transport links, costs and optimisation</t>
  </si>
  <si>
    <t>Information regarding the energy usage, energy costs and building details of Local Authority run care homes (Meadowgate Centre and jervaulx)</t>
  </si>
  <si>
    <t>Does the Council have any plans to procure a digital social prescribing platform in 2022/2023? And does the Council have any current vacancies in the a) IT and/or b) Digital Transformation teams?</t>
  </si>
  <si>
    <t>The number of PCN's issued in 2021, the combined value of these charges and the number of staff who issued them</t>
  </si>
  <si>
    <t xml:space="preserve">6 questions relating to hospitals, A&amp;E units, GP surgeries, pharmacies and health clinics in the Borough </t>
  </si>
  <si>
    <t xml:space="preserve">How many miles of road have been closed and worked on over the last 12 month and how many will be over the next 12 months, and the amount spent on highways improvements over the last 3 years </t>
  </si>
  <si>
    <t xml:space="preserve">All information on reported ‘statutory nuisances’/Neighbour Disputes in your council area over the past 5 years </t>
  </si>
  <si>
    <t>1) How many publicly accessible* swimming pools were there in your local authority area on March 31st 2019 and on the 31st March 2022? And name the pools that are currently operating a timetable for public swimming.</t>
  </si>
  <si>
    <t>Information on any spending by the council on refreshments for council meetings in the past financial year, 2021-22</t>
  </si>
  <si>
    <t>The number of trees felled and planted each year since 2015/16</t>
  </si>
  <si>
    <t xml:space="preserve">6 questions relating to various orders and penalties issued to parents for non attendance of children at school </t>
  </si>
  <si>
    <t xml:space="preserve">Information about the support of the Homes for Ukraine Scheme in the Borough  </t>
  </si>
  <si>
    <t xml:space="preserve">Information about the delivery of Disabled Facilities Grants and specifically how building contractors are managed </t>
  </si>
  <si>
    <t xml:space="preserve">A list of limited companies paying council tax  (BUSINESS RATES) </t>
  </si>
  <si>
    <t>Names and contact details for specified senior management roles</t>
  </si>
  <si>
    <t>information about how the Schools Supplementary Grant was distributed to special, AP and Hospital schools</t>
  </si>
  <si>
    <t xml:space="preserve">Details in respect of the Housing Related Support Framework and Move on Accommodation Service Contracts </t>
  </si>
  <si>
    <t xml:space="preserve">Details of spend to provide courses to staff on the topic of unconscious bias (focusing on race, gender, sexual orientation, etc.) in the last financial year </t>
  </si>
  <si>
    <t>The number of planning applications received and rejected last year, and the number which were rejected due to protected species</t>
  </si>
  <si>
    <t xml:space="preserve">4 questions relating to cycling lanes and cycling initiatives over the past 3 years. </t>
  </si>
  <si>
    <t>Some information not held in the format requested</t>
  </si>
  <si>
    <t>information surrounding complaints on socially rented Traveller sites in your local authority area for the five full calendar years between 2017 and 2021</t>
  </si>
  <si>
    <t>Details and a copy of any Equality, Diversity and Inclusion ("EDI") policy which impacts specifically on schools within your area</t>
  </si>
  <si>
    <t>Does your pension fund(s) have any exclusion criteria against indiscriminate weapons, weapons of mass destruction, or nuclear weapons and further questions relating to financial links with, or investment in Nuclear Weapons</t>
  </si>
  <si>
    <t xml:space="preserve">6 questions related to the Statutory Advocacy service provided by RCBC over the last 10 years. </t>
  </si>
  <si>
    <t xml:space="preserve">Details of social housing arrears owed over the last 3 years </t>
  </si>
  <si>
    <t>Service documentation (such as training slides and user manuals) and API documentation for the Civica Digital360 IT systems</t>
  </si>
  <si>
    <t xml:space="preserve">Details of all employees who work in a specified office, including salary information. </t>
  </si>
  <si>
    <t xml:space="preserve">Details of council tax arrears, council tax reminder letters and enforcement action over the last 5 financial years </t>
  </si>
  <si>
    <t>Details of all Alcohol Licensed Premises held under The Licensing Act 2003</t>
  </si>
  <si>
    <t xml:space="preserve">Number of children and family child protection investigations and cases involving concerns about FII (Fabricated or Induced Illness), perplexing presentations or Munchausen syndrome by proxy in 2020 and 2021 </t>
  </si>
  <si>
    <t>Details of family group conferences in 2020 and 2021</t>
  </si>
  <si>
    <t>Details of any parent and carer advisory committee and/or stakeholder advisory committee relating to the children and families social services department</t>
  </si>
  <si>
    <t>Is your Local Authority involved with or considering becoming involved with a Social Enterprise organisation to assist homeless people with training, employment and/or accommodation services?</t>
  </si>
  <si>
    <t>Details of bus lanes in the local authority area are monitored by camera for the purpose of issuing PCNs to drivers who enter them and fines resulting from this</t>
  </si>
  <si>
    <t>For each academic year since 2018, the number incidents of restraint and seclusion that took place in special schools and alternative provision sites and information on staff training for restraint</t>
  </si>
  <si>
    <t>The opening date/expected opening date of the regent cinema and the cost of the build and what will be the running costs, if any, paid for by the council on an annual basis</t>
  </si>
  <si>
    <t>Details including the individual costs of any buildings and land purchased for the scheme at what is known as the 'Old M&amp;S Building' on Redcar High Street</t>
  </si>
  <si>
    <t>What training is available to the council’s staff regarding understanding the additional needs and support required for LGBT+ young people</t>
  </si>
  <si>
    <t xml:space="preserve">Details of credit on business rate accounts </t>
  </si>
  <si>
    <t>The number of young asylum seekers, aged14-25, who were in care or were care leavers between Jan 2018 and Jan 2022, the number of young asylum seekers who were in care or who were care leavers who committed suicide between January 2018 and January 2022 and the demographic breakdown of these young asylum seekers outlined in question 2</t>
  </si>
  <si>
    <t xml:space="preserve">the total number of all forms of vehicular transport operated by the council, the number of which are pure electric, and further questions relating to EV charge points </t>
  </si>
  <si>
    <t>how many noise abatement notices in respect of dog barking have been issued in the last six years</t>
  </si>
  <si>
    <t>Details about how your local authority manages its provision of “Exempt Accommodation”</t>
  </si>
  <si>
    <t xml:space="preserve">Software supplier details for specified services </t>
  </si>
  <si>
    <t>Details of claims and compensation payments for harm-arm vibration in the 2021/22 financial year</t>
  </si>
  <si>
    <t xml:space="preserve">Has your local authority employed any entire children’s social work team, sometimes referred to as a managed team, through an agency over the last five years? And further questions if so. </t>
  </si>
  <si>
    <t xml:space="preserve">Information regarding Primary School applications and allocations for the 2022/23 school year </t>
  </si>
  <si>
    <t>Details of all private groundwater and surface water supplies within a 5km radius of (NGR) NZ 53150 24496</t>
  </si>
  <si>
    <t>Details of the case management systems for Adults and Children's Social Care and the number of staff supporting these service deliveries</t>
  </si>
  <si>
    <t xml:space="preserve">In 2020, 2021 and the first quarter of 2022, how many individuals claiming to be children (aged under 18) were referred to your children’s services department having been assessed to be an adult by the Home Office? Of those, how many were subsequently assessed by Children's services to be under 18? </t>
  </si>
  <si>
    <t xml:space="preserve">8 questions relating to traffic management systems in the borough </t>
  </si>
  <si>
    <t>The total number of adult safeguarding concerns/complaints your council received regarding resident-to-resident harm/abuse in residential care settings between 2018-2021</t>
  </si>
  <si>
    <t xml:space="preserve">Details of how the Household Support Fund was administered for 2021/2022 </t>
  </si>
  <si>
    <t>The number of class E properties in your local authority area, the number of applications made, and successful applications made, since 1st august 2021 to convert Class E (commercial, business and service use) properties into Class C3 (residential use) properties through permitted development and the number of properties that have now been converted from Class E to Class C3 through permitted development</t>
  </si>
  <si>
    <t>15/02/2022</t>
  </si>
  <si>
    <t>29/04/2022</t>
  </si>
  <si>
    <t xml:space="preserve">Information regarding the calculation of Direct Payments for Social Care </t>
  </si>
  <si>
    <t xml:space="preserve">Weekly and hourly costs for residential care, nursing care and home care procured by the council </t>
  </si>
  <si>
    <t xml:space="preserve">6 questions relating to hospital social workers employed by the authority </t>
  </si>
  <si>
    <t>Please share the structure chart including name, email address and contact number for post holders within Children's Social Care, Education, Adult Social Care &amp; Public Health.
Please include post holders acting at Director, Assistant Director, Head of Service and Service Manager level.</t>
  </si>
  <si>
    <t>A list of all live business rates accounts with a 2017 list Rateable Value</t>
  </si>
  <si>
    <t>information on how many applications the council has received to date to host street parties on the Platinum Jubilee bank holiday weekend of 2-5 June 2022 and how many applications have been approved?</t>
  </si>
  <si>
    <t>Details of Asbestos in schools</t>
  </si>
  <si>
    <t>28/04/2022</t>
  </si>
  <si>
    <t>Number of LGBT Individuals making a homeless application between 2018-2022</t>
  </si>
  <si>
    <t>Cost of converting grass verges into new parking bays</t>
  </si>
  <si>
    <t>Council Tenants evicted for rent arrears from 2019-2022</t>
  </si>
  <si>
    <t>Fair Access Protocol  pupils moving from alternative provision back to mainstream school</t>
  </si>
  <si>
    <t>Residential &amp; Nursing Care Home Fees for people over the age of 65</t>
  </si>
  <si>
    <t>How many children went missing from residential care 4 questions</t>
  </si>
  <si>
    <t>Money given in direct payments to families of children with SEN</t>
  </si>
  <si>
    <t>Domestic waste services 5 questions</t>
  </si>
  <si>
    <t>Household Support Fund 5 Questions</t>
  </si>
  <si>
    <t>Incinerator Discussion all answers and notes provided written and orally at meeting held on 01/03/2022</t>
  </si>
  <si>
    <t>Holiday Childcare Survey</t>
  </si>
  <si>
    <t>Council website management</t>
  </si>
  <si>
    <t>Powers that local authorities can exercise 7 questions</t>
  </si>
  <si>
    <t>Overseas Travel by councillors or council officials</t>
  </si>
  <si>
    <t>Street Furniture outdoor advertising 5 questions</t>
  </si>
  <si>
    <t>LGBTQ+ council allocation of funding for projects and resources</t>
  </si>
  <si>
    <t>Policies &amp; Guidance around supporting digital or online contract arrangements</t>
  </si>
  <si>
    <t>Household Support Fund 2 Questions</t>
  </si>
  <si>
    <t>Blind and partially sighted learners does the service support in post graduate settings 4 questions</t>
  </si>
  <si>
    <t>Grants provided by the council for Jubilee celebrations.</t>
  </si>
  <si>
    <t>Correspondence in relation to the suspension of Loftus Town Council members and Liverton Ward Councillors 01/01/21 - 11/05/22</t>
  </si>
  <si>
    <t>Information held on website</t>
  </si>
  <si>
    <t>Lift Maintenance 5 questions</t>
  </si>
  <si>
    <t>Fleet Management Electric Vehicles and Telematics 12 questions</t>
  </si>
  <si>
    <t>Fly Tipping charges 2015-2021</t>
  </si>
  <si>
    <t>Penalty Charge Notices, Charge Certificates, Recovery's,</t>
  </si>
  <si>
    <t xml:space="preserve">Weekly foster care allowances </t>
  </si>
  <si>
    <t>Expenditure on Adult Social Care split into primary support reasons</t>
  </si>
  <si>
    <t>Factory Build Planning Proposals theat have been rejected over the last 5 years</t>
  </si>
  <si>
    <t>Companies in local authority who have been found guilty of being in breach of data security regulations</t>
  </si>
  <si>
    <t>Food policy animal welfare 30 questions</t>
  </si>
  <si>
    <t>Funerals arranged since 15th March 2022</t>
  </si>
  <si>
    <t>Local authority's responsibility for compensation for personal injuries of students.</t>
  </si>
  <si>
    <t>Impact of health visiting on health outcomes in England 5 Questions</t>
  </si>
  <si>
    <t>Elderly care home placements 3 questions</t>
  </si>
  <si>
    <t>Request for information relating to animal services provided by the local authority.</t>
  </si>
  <si>
    <t>Local authority's spending in relation to children's travel to school</t>
  </si>
  <si>
    <t>Children's Service Procedures concerning person's disqualified from fostering.</t>
  </si>
  <si>
    <t>Local authority fees for eligible elderly people in care homes.</t>
  </si>
  <si>
    <t>Enforcement activity in relation to food products containing CBD over the last few years.</t>
  </si>
  <si>
    <t>Working from home 5 questions</t>
  </si>
  <si>
    <t>Safeguarding concerns/complaints regarding resident to resident harm/abuse in 2021 in care/nursing settings</t>
  </si>
  <si>
    <t>Business cases or proposals made by our IT head/manager to recruit additional IT staff.</t>
  </si>
  <si>
    <t xml:space="preserve">Household Support Fund allocated to the council for use, individual claimants and eligibility for free school meals. </t>
  </si>
  <si>
    <t>Equipment stores and eligibility criteria for riser recliner armchairs</t>
  </si>
  <si>
    <t>Distribution of the household support fund.</t>
  </si>
  <si>
    <t>Social service referrals because a child was transgender and number taken into care.</t>
  </si>
  <si>
    <t>Measures the council has taken for preparation for introduction of the Protect Duty</t>
  </si>
  <si>
    <t>Lowest rate paid for placing a working age adult and older person in residential care and nursing care</t>
  </si>
  <si>
    <t xml:space="preserve">Rates of pay and public procurement by local authorities in relation to car parking services, library services, and job roles. </t>
  </si>
  <si>
    <t>Painting of pedestrian crossings in areas under the council's remit</t>
  </si>
  <si>
    <t>Approaches taken by different authorities to tackle the low influenza vaccine uptake in care home staff</t>
  </si>
  <si>
    <t>Road vehicles currently operated by the council that are owned, leased or hired</t>
  </si>
  <si>
    <t>Number of electively home educated children (by their parents) there were in your local authority area as at 1st April 2022</t>
  </si>
  <si>
    <t>Local Highway use Low Temperature Asphalts (LTA) as part of the highways maintenance programme?  Proportion of total Asphalt used for the last 3 years for reactive and planned highways maintenance in 2019 to 2022</t>
  </si>
  <si>
    <t>How much money the council paid on special severance payments to employees leaving their roles in the 2020/21 and 2021/22 tax years please</t>
  </si>
  <si>
    <t>25/05/2022</t>
  </si>
  <si>
    <t>Outstanding Adult Social Care 'new' assessment requests did the organisation have at the end of April 2022</t>
  </si>
  <si>
    <t xml:space="preserve">Placements made by the local authority of elderly persons funded (in whole or part) by themselves. </t>
  </si>
  <si>
    <t>Children known to be electively home educated in the local authority with and without special needs (SEND)</t>
  </si>
  <si>
    <t>Collection of council tax debts vis the use of attachment of earnings (or earning/wage arrestment if based in Scotland) orders for financial years 2019 to 2022</t>
  </si>
  <si>
    <t xml:space="preserve">Adoption disruptions after a child was placed with prospective adopters, but before an adoption order was made - occurred in each of the last five financial years </t>
  </si>
  <si>
    <t>Afghan Citizen Resettlement Scheme, Homes for Ukraine Scheme and Ukraine Family Visa Scheme.</t>
  </si>
  <si>
    <t>The scale of the funding challenge that local councils are facing in the medium-term future</t>
  </si>
  <si>
    <t>The total area of publicly accessible green space currently owned by the council. By green space, I mean areas which are primarily covered in grass, meadow, woodland, marshland, beachland etc, including parks.</t>
  </si>
  <si>
    <t>Hackney Carriages and Private Hire Vehicles currently licenced by the Council</t>
  </si>
  <si>
    <t xml:space="preserve">Can you provide me with a breakdown of each non-school alternative provider used by your council over the last five years. </t>
  </si>
  <si>
    <t>Playing field’ situated on the previous site of De Brus School, TS12 owned by RCBC and leased to Skelton United Football Club
1. A copy of the contract of lease and specifically conditions of use and restrictions
2. Length of lease and expiry date
3. Cost per annum of the lease</t>
  </si>
  <si>
    <t>Council Tax dwellings total council responsible for, total amount spent on postage a year and which postal supplier used for sending physical post</t>
  </si>
  <si>
    <t xml:space="preserve">Hate Crime Research: Council's community safety plan? </t>
  </si>
  <si>
    <t xml:space="preserve">The quantity of Gypsy/Travellers sites you have in your Borough and name of team tasked with managing these sites, and department this team works within </t>
  </si>
  <si>
    <t xml:space="preserve"> FTE equivalent appointed local authority officers do you have that are Qualified Animal Licensing Activity Inspectors (as defined on the statutory Guidance to the Animal Welfare (Licensing of Activities Involving Animals) </t>
  </si>
  <si>
    <t>How many adults – excluding those living in a care home - were billed?</t>
  </si>
  <si>
    <t>Provision of workers engaged through recruitment agencies for the period of April 1st, 2021, to 31st March 2022</t>
  </si>
  <si>
    <t xml:space="preserve">Highway Maintenance / Asset Management - Surface Dressing of Roundabout Assets. </t>
  </si>
  <si>
    <t xml:space="preserve">Ukrainian nationals have registered as homeless with your council broken down by month during March, April, May and June 2022. </t>
  </si>
  <si>
    <t xml:space="preserve">Information about your organisation’s spending on mayoral cars.
 </t>
  </si>
  <si>
    <t xml:space="preserve">The extent to which tackling food insecurity is embedded in the work of the council. </t>
  </si>
  <si>
    <t>Information not held.</t>
  </si>
  <si>
    <t>In-house corporate debt collection team &amp; Head of Revenue and Benefits</t>
  </si>
  <si>
    <t>What is the most expensive residential care placement you have had to commission for a single child in the past five years.</t>
  </si>
  <si>
    <t xml:space="preserve">Total annual expenditure and average annual expenditure per service user for mental and physical health community nursing and residential care home services for the past 5 years </t>
  </si>
  <si>
    <t>Social work teams comprising of Service Managers, Commissioning Managers, Safeguarding Managers.</t>
  </si>
  <si>
    <t>Supported living services for adults with learning disabilities (LD,) mental health (MH) and Autism Spectrum Disorders (ASD)</t>
  </si>
  <si>
    <t xml:space="preserve">Reporting of Injuries, Diseases and Dangerous Occurrences Regulations 2013 for a specific department in the last 12 months recorded by the Adult Learning and Skills Service </t>
  </si>
  <si>
    <t>08/06/2022</t>
  </si>
  <si>
    <t>27/05/2022</t>
  </si>
  <si>
    <t>Tenants claimed housing benefit for bed and breakfast (B&amp;B) accommodation in 2020/21 and 2021/22</t>
  </si>
  <si>
    <t xml:space="preserve">Collection of council tax debts via the use of Liability Orders and related enforcement action. </t>
  </si>
  <si>
    <t>Complaints involving seagulls/gulls did the council receive between 2016 - 2022</t>
  </si>
  <si>
    <t xml:space="preserve">Young people aged 16-24 who were homeless of at risk of homelessness in the financial year 2021-2022 </t>
  </si>
  <si>
    <t>Households were removed from the Housing Waiting List in 2021</t>
  </si>
  <si>
    <t xml:space="preserve"> How local authorities and councils are managing their Home to School Transportation services and how this compares across the country.  </t>
  </si>
  <si>
    <t>Data Protection Impact Assessments (DPIAs) that have commenced between 25th May 2018 and 25th March 2022.</t>
  </si>
  <si>
    <t xml:space="preserve">Annual net spend on public sports and leisure facilities and pitches for the 2012/13 financial year, compared to the 2021/22 financial year. 
</t>
  </si>
  <si>
    <t xml:space="preserve">Lease agreement, in relation to the land originally being granted to the people of Skelton.   
</t>
  </si>
  <si>
    <t>Most senior person responsible for project management within the council</t>
  </si>
  <si>
    <t xml:space="preserve">Children with special educational needs in your local authority area required an Education Health Care Plan for transitioning from primary to secondary school in September 2020
</t>
  </si>
  <si>
    <t xml:space="preserve">Price paid for a couple of pieces of land on Saltburn Bank. One was bought by Burnyside and the other was bought by Camfields. 
</t>
  </si>
  <si>
    <t xml:space="preserve">Refugees settled in local area under the Afghan Citizens Resettlement Scheme.  </t>
  </si>
  <si>
    <t>Vehicles that currently are/have been licensed as a taxi, either as a private hire or a hackney carriage</t>
  </si>
  <si>
    <t>Estate and Facilities department structure (job title, names of those in post)</t>
  </si>
  <si>
    <t>Accommodation classed as 'exempt' housing benefit and service charge paid for exempt accommodation.</t>
  </si>
  <si>
    <t>Electric vehicle charging points have been installed in the local authority to date</t>
  </si>
  <si>
    <t xml:space="preserve">Community Protection Notices (CPNs) have been issued by the council, or individuals acting on behalf of the council? </t>
  </si>
  <si>
    <t xml:space="preserve">fines have been issued to the organisers of Jubilee street parties that took place on Friday 3rd June, Saturday 4th June or Sunday 5th June 2022
</t>
  </si>
  <si>
    <t>Events held at Redcar Coatham Bowl from 1970-2010</t>
  </si>
  <si>
    <t xml:space="preserve">Enforcement actions you have served over shipping containers not having proper planning permission.  </t>
  </si>
  <si>
    <t>Information on usage of children's centres, family hubs and parenting support.</t>
  </si>
  <si>
    <t>Council/authority nurseries and children’s centres were sold, transferred or closed in each year.</t>
  </si>
  <si>
    <t>Pupil Modelling Data used by RCBC to determine place planning, specifically at secondary school level</t>
  </si>
  <si>
    <t xml:space="preserve">Agreed budget  for the Queen's Platinum Jubilee
</t>
  </si>
  <si>
    <t>NNDR accounts where Kier Group or its subsidiaries has been responsible since April 2020</t>
  </si>
  <si>
    <t xml:space="preserve">All information pertains to fly tipping for example, household waste, tyres etc </t>
  </si>
  <si>
    <t>Refuse collectors who were physically assaulted by members of the public while carrying out council duties</t>
  </si>
  <si>
    <t xml:space="preserve">Report showing details of every business ratepayer in your Council area </t>
  </si>
  <si>
    <t xml:space="preserve">Information not held  </t>
  </si>
  <si>
    <t>Some information withheld</t>
  </si>
  <si>
    <t>Number of staff members, if any, that have been dismissed in light of ill health caused by Long Covid from 2020 to present</t>
  </si>
  <si>
    <t>Services for survivors of domestic violence and abuse.</t>
  </si>
  <si>
    <t>Pothole was repaired on Ormesby Road, specifically the one just turning left from Cricket Lane onto Ormesby road</t>
  </si>
  <si>
    <t>Total Temporary Accommodation cost to the council in each of the last five financial years?</t>
  </si>
  <si>
    <t>How many schools are local authority maintained schools in the local authority area?</t>
  </si>
  <si>
    <t xml:space="preserve">Food Hygiene report for Viet Bistro Redcar
</t>
  </si>
  <si>
    <t xml:space="preserve">Key people to talk to in ICT </t>
  </si>
  <si>
    <t>Information held by your council regarding Blue Badges and Concessionary Travel Cards:</t>
  </si>
  <si>
    <t xml:space="preserve">The number of people under the age of 18 referred to children’s services in your area for radicalisation concerns </t>
  </si>
  <si>
    <t xml:space="preserve">People are employed by your organisation, including full time and part time
	</t>
  </si>
  <si>
    <t>Local authority fund any specific programmes or gender-specialist services for girls and young women (aged 14 to 24)</t>
  </si>
  <si>
    <t xml:space="preserve">Pre-planning advice applications received by the council from 1 Jan 2021 to 31 Dec 2021 </t>
  </si>
  <si>
    <t>Nuisance complaints received for the noise caused by neighbours.</t>
  </si>
  <si>
    <t>Information not held</t>
  </si>
  <si>
    <t>Amount paid in compensation in relation to Japanese Knotweed growth</t>
  </si>
  <si>
    <t>Finance system RCBC use, expenses and invoices</t>
  </si>
  <si>
    <t>Following information in relation to adult care services, including both residential</t>
  </si>
  <si>
    <t>Food hygiene inspection report for Istanbul Shawarma, which is located on the Redcar High Street.</t>
  </si>
  <si>
    <t>Has the council used IMPOWER consultancy since 2015?</t>
  </si>
  <si>
    <t xml:space="preserve">Low Traffic Neighbourhoods or “LTNs” in your local authority. </t>
  </si>
  <si>
    <t>Total number and value of liability orders, bailiff referrals, value of arrears recovered and total costs of bailiff action for council tax arrears?</t>
  </si>
  <si>
    <t xml:space="preserve">The number of private high rise residential buildings in your borough </t>
  </si>
  <si>
    <t>Volume of cases handled by dog wardens</t>
  </si>
  <si>
    <t>The total expenditure on refurbishments for the council headquarters</t>
  </si>
  <si>
    <t>Which agency/organisation/individual provides counselling/therapeutic support to birth parents following adoption?</t>
  </si>
  <si>
    <t>Mechanisms you have used to distribute the Household Support Fund to vulnerable families</t>
  </si>
  <si>
    <t xml:space="preserve">Information on Residential Property Development Projects </t>
  </si>
  <si>
    <t>Number of licenced dog breeders between 1 Jan 2021 – 31 Dec 2021.</t>
  </si>
  <si>
    <t xml:space="preserve">Does the Security of Network &amp; Information Systems Regulations (NIS Regulations) apply to the Council or any part of the Council? </t>
  </si>
  <si>
    <t xml:space="preserve">Request for Details for UK-REDCAR: Public Sector Network IT Health Check tender
</t>
  </si>
  <si>
    <t>Incidents of RESTRAINT that have been used on pupils within special schools in your local authority over the last 5yrs</t>
  </si>
  <si>
    <t xml:space="preserve">Requests to delay reception for a child born April-August to start school the following September (age 4) </t>
  </si>
  <si>
    <t xml:space="preserve">Respect of properties that currently have an empty rate charge levied.   </t>
  </si>
  <si>
    <t>Data on cyber attacks affecting councils.</t>
  </si>
  <si>
    <t xml:space="preserve">Council’s expenditure on Discretionary Housing Payments (DHPs) for the 2021/22 financial year. </t>
  </si>
  <si>
    <t xml:space="preserve">local welfare assistance scheme and your allocation of the first tranche of the Household Support Fund </t>
  </si>
  <si>
    <t>Food hygiene inspection report from Grangetown Convenience Store, located on 47 Birchington Ave, Grangetown</t>
  </si>
  <si>
    <t>COVID-19 additional relief fund (CARF) under which businesses may be able to receive rates relief for the 2021/22</t>
  </si>
  <si>
    <t>Business (non-residential) property rates data for your local authority</t>
  </si>
  <si>
    <t xml:space="preserve">How do you ensure departments do not keep electronic files which are past their retention period? </t>
  </si>
  <si>
    <t xml:space="preserve">Number of child victims of sexual abuse / number of child victims of domestic abuse/ number of young people in abusive intimate relationships? </t>
  </si>
  <si>
    <t xml:space="preserve">What % of council tax second home owners have to pay. </t>
  </si>
  <si>
    <t xml:space="preserve">First 20 cases of children that were taken into care (either interim or full) by your authority in the 2022 calendar </t>
  </si>
  <si>
    <t>Number of complaints the Local Authority (LA) has received each year from tenants in private rental properties</t>
  </si>
  <si>
    <t xml:space="preserve">Number of people on your housing waiting list who require accessible or wheelchair-accessible housing? </t>
  </si>
  <si>
    <t>Do schools in your authority currently receive training in race and anti-racism?</t>
  </si>
  <si>
    <t>Potential call-off contracts awarded by Redcar &amp; Cleveland Council</t>
  </si>
  <si>
    <t>Trends in elective home education</t>
  </si>
  <si>
    <t xml:space="preserve">Number of complaints made to your council regarding the following matters:	An untidy garden/yard and bins left out
</t>
  </si>
  <si>
    <t>How much funding your business improvement district received between 2017 to 2022</t>
  </si>
  <si>
    <t>Number of households claiming Universal Credit and/or housing benefit who have presented to you as homeless while between January 2019 and April 2022.</t>
  </si>
  <si>
    <t xml:space="preserve">Infant Safe Sleep or SUDI prevention policies </t>
  </si>
  <si>
    <t xml:space="preserve">Households in your Local Authority area are eligible for the £150 council tax rebate announced by DLUHC in March 2022? </t>
  </si>
  <si>
    <t>Names of the Principal Social Workers and Learning and Development Managers (or comparable contact) for both Adults and Children's Social Care</t>
  </si>
  <si>
    <t xml:space="preserve">Open/ongoing investigations do you have into letting or estate agents/landlords breaching the Tenant Fees Act 2019 </t>
  </si>
  <si>
    <t>On every private hire vehicle and hackney carriage that has been licensed by your council between 1st of January 2022 and 30th of June 2022.</t>
  </si>
  <si>
    <t xml:space="preserve">The total number of CCTV cameras you had in 2019 
</t>
  </si>
  <si>
    <t>commercial properties within your council area with the following information</t>
  </si>
  <si>
    <t>Do you have an Autism Strategy</t>
  </si>
  <si>
    <t>Project plans associated with the implementation of Microsoft OneDrive in your organisation</t>
  </si>
  <si>
    <t xml:space="preserve">At your care home, The Meadowgate Centre, what are the hours pay rates for the following positions? Care Assistants </t>
  </si>
  <si>
    <t>research to better understand the impact of ethnicity on the risk of going missing</t>
  </si>
  <si>
    <t xml:space="preserve">financial accounts for The Meadowgate Centre in Eston for the financial year 2021/22. </t>
  </si>
  <si>
    <t xml:space="preserve">The average length of time a household spends waiting to be moved into permanent social housing </t>
  </si>
  <si>
    <t>Children and young people in the borough who have disabilities and/or Special Educational Needs</t>
  </si>
  <si>
    <t>All planning application, building control, appeals and enforcement data relating to basements within the Authority area</t>
  </si>
  <si>
    <t>Internal review complete response sent 05/07/2022</t>
  </si>
  <si>
    <t xml:space="preserve">Some information not held  </t>
  </si>
  <si>
    <t>Does your authority process Blue Badge applications</t>
  </si>
  <si>
    <t>council’s policy regarding Relationship and Sex Education (RSE) and Personal, Social and Health Education (PSHE).</t>
  </si>
  <si>
    <t>Number of invoices not paid within statutory deadlines and the amount of interest accrued as a result of late payments which the council is liable for</t>
  </si>
  <si>
    <t>Who within the Local Authority, has the commissioning responsibility for care home placements for older people (aged 65+)</t>
  </si>
  <si>
    <t>Please provide the total number of council tax reminders issued, final notices issued,  court summonses issued and lability orders issued</t>
  </si>
  <si>
    <t xml:space="preserve">Does your authority carry out food standards?  2 - Does your authority carry out food hygiene work? </t>
  </si>
  <si>
    <t>the use of Dynamic Purchasing Systems (DPS) as a procurement tool and their accessibility to suppliers.</t>
  </si>
  <si>
    <t>authority has a policy regarding the use of zero hours contracts</t>
  </si>
  <si>
    <t>Total annual financial value of grants given to the voluntary, community and social enterprise sector by your authority?</t>
  </si>
  <si>
    <t>5 questions relating to applications for Public Spaces Protection Orders</t>
  </si>
  <si>
    <t>2 Questions about children receiving free school meals.</t>
  </si>
  <si>
    <t>In the last financial year (2021/22), how many incidents did your authority record where traffic wardens - otherwise known as Civil Enforcement Officers - were assaulted by members of the public while carrying out council duties?</t>
  </si>
  <si>
    <t>Procurement status and plans for Electronic Homecare/Reablement Rostering/Scheduling and Visit Monitoring solutions</t>
  </si>
  <si>
    <t>05/07/2022</t>
  </si>
  <si>
    <t>All documents and electronic communications relating to the rooftop and greenfield mobile mast site agreements that your trust may have entered into with any of the following organisations (Code Operators) since 28 December 2017</t>
  </si>
  <si>
    <t>Section 58 agreement with Avant Homes LTD regarding surfacing of roads at Newton Woods Guisborough</t>
  </si>
  <si>
    <t xml:space="preserve">How many unsubstantiated and substantiated allegations made against education staff that involve sexual misconduct </t>
  </si>
  <si>
    <t>Library fines for overdue books</t>
  </si>
  <si>
    <t>Subsidised bus services</t>
  </si>
  <si>
    <t>Parking spaces in local area</t>
  </si>
  <si>
    <t>Home Domiciliary Care 12 questions</t>
  </si>
  <si>
    <t xml:space="preserve">£150 Council tax rebate, who pays by direct debit, who hasn’t received their rebate </t>
  </si>
  <si>
    <t>Return Home Interviews and associated Child Exploitation risk</t>
  </si>
  <si>
    <t>Pathways of Gypsy, Roma and Traveller children nationally. Children potentially missing from education.</t>
  </si>
  <si>
    <t>Properties that have 7 or more bedrooms, rental costs, valuation, houses rented out with a value in excess of £1m</t>
  </si>
  <si>
    <t>How many vehicles collided with a council owned property and how much was spent repairing council owned properties that were damaged by vehicles</t>
  </si>
  <si>
    <t>How many total placements were made into supported living settings</t>
  </si>
  <si>
    <t xml:space="preserve">6 questions around recruitment </t>
  </si>
  <si>
    <t xml:space="preserve">5 Questions relating to invoicing </t>
  </si>
  <si>
    <t>Total quantity and value of fines issued under the Public Spaces Protection Orders in 2022</t>
  </si>
  <si>
    <t>Sought clarification</t>
  </si>
  <si>
    <t xml:space="preserve">the total number of fines issued, or prosecution's for littering in Redcar, areas issued, and by year </t>
  </si>
  <si>
    <t>How many staff involved in your PFI contracts have taken leave for stress-related illnesses since January 2021?</t>
  </si>
  <si>
    <t xml:space="preserve">Households living with children in temporary accommodation at the end of December 2021 </t>
  </si>
  <si>
    <t xml:space="preserve">Complaints received by the council that are linked to graveyards, cemeteries and/or other burial sites.
</t>
  </si>
  <si>
    <t>Planning Application and approval for Smoking Shelter Planning Application and approval for Beer Garden Licensing review details for beer garden</t>
  </si>
  <si>
    <t xml:space="preserve">Over the past ten years, how many reports has the council logged of coffins/bodies buried in the wrong plot? </t>
  </si>
  <si>
    <t>What has happened to the Ukrainian refugees who have settled in the UK via the Government's Homes for Ukraine sponsorship scheme</t>
  </si>
  <si>
    <t xml:space="preserve">Please confirm whether any licence has been issued under the Animal Welfare (Licensing of Activities Involving Animals) </t>
  </si>
  <si>
    <t>The local authority’s expenditure (including use of Government grants) on clearing the arrears of tenants in the following financial years.</t>
  </si>
  <si>
    <t>Do you have a ‘cloud first’ policy in place within your authority?</t>
  </si>
  <si>
    <t>Has the council got a highways/roads term maintenance contract in place with an external contractor, or multiple contractors?</t>
  </si>
  <si>
    <t>How many children have been referred to the Multi-Agency Safeguarding Hub (MASH) for children (17 and under) due to concerns about Child Sexual Exploitation in the following years:</t>
  </si>
  <si>
    <t xml:space="preserve">Request the following information which relates to reported accidents at children’s playgrounds covered by your jurisdiction.  </t>
  </si>
  <si>
    <t>The number of reports of sexual abuse against disabled adults received by this authority between the financial years 2017-2022.</t>
  </si>
  <si>
    <t xml:space="preserve">Private Rented Sector, questions relating to Discretionary licensing, Council Tax Tenure, Article 4 Directions Planning
</t>
  </si>
  <si>
    <t>All the information on reported dog fouling in your council area in the last 5 years, 3 questions</t>
  </si>
  <si>
    <t>Number of households assessed by your local authority as being owed a prevention or relief duty due to risk of homelessness in 2018/19, 2019/20, 2020/21 and 2021/22</t>
  </si>
  <si>
    <t>Please can you also advise on whether you accept applications from all appropriately Registered Installers</t>
  </si>
  <si>
    <t xml:space="preserve">What was the lowest rate (£ per week) you paid for placing a person in your area for 2021/22 and 2022/23. Please disregard Funding Nursing Care (FNC) from these calculations.  </t>
  </si>
  <si>
    <t>Do you have a joint commissioning framework for externally commissioned placements for children?</t>
  </si>
  <si>
    <t>Can you confirm if Brockley Hall, Glenside, Saltburn has planning permission to have signage boards on the pavement outside of their boundary. If so please can you provide said permissions.</t>
  </si>
  <si>
    <t>Please could you provide the information below for every open/live account within your charging authority</t>
  </si>
  <si>
    <t xml:space="preserve">How many applications for DHPs did the council receive in 2020/21? </t>
  </si>
  <si>
    <t>Do you have a policy/procedure in relation to life story work?</t>
  </si>
  <si>
    <t>Redcar &amp; Cleveland Borough Council (Off Street Parking Places) (Consolidation) Order</t>
  </si>
  <si>
    <t>How many households in your council area receive a discount on their council tax because one or more people at the property are considered severely mentally impaired?</t>
  </si>
  <si>
    <t>All site scrap metal licenses granted by yourselves along with there addresses and any contact details you may have.</t>
  </si>
  <si>
    <t xml:space="preserve">Between August 1 2017 and August 1 2022, how many times has the council been the victim of a cyber attack/ hack. </t>
  </si>
  <si>
    <t xml:space="preserve">Research focussing on climate change emergency declarations made by public bodies: including district and city councils.  </t>
  </si>
  <si>
    <t>School supplementary grant (SSG) received by the local authority from government. 3 Questions</t>
  </si>
  <si>
    <t xml:space="preserve">What CMS/software and version does your public facing council website use? (e.g. In-house, Sharepoint, Jadu, Drupal 7) </t>
  </si>
  <si>
    <t>The number of complaints submitted to the council in relation to the installation of a domestic heat pump, specifically in regards to a loss of amenity.</t>
  </si>
  <si>
    <t>What is the local authority’s policy on vaping in schools (e.g. what sanctions are imposed against students found to be in possession of a vape on school premises)</t>
  </si>
  <si>
    <t xml:space="preserve">Do you have a distinct youth service and/or do you have youth work employees based in other services?  </t>
  </si>
  <si>
    <t>Detail a clear summary of the steps involved in the procedure for summonsing persons who have unpaid council tax/arrears owing.</t>
  </si>
  <si>
    <t xml:space="preserve">Do you offer an in-house visual impairment service? </t>
  </si>
  <si>
    <t xml:space="preserve">How many complaints has your council received from residents in residential properties about excessive noise emanating from their neighbours' property? between Aug 1st - July 31st </t>
  </si>
  <si>
    <t xml:space="preserve">The number of times The Crescent Redcar have been checked by parking re unauthorized parking under the resident parking scheme &amp; how many notices have been issued as a result. 
</t>
  </si>
  <si>
    <t>The number of schools under your authority which ended the last academic year (2021/22) in financial deficit.</t>
  </si>
  <si>
    <t xml:space="preserve">How much RCBC actually spent on home to school travel for the academic year 2020/2021 and 2021/2022 (or the projected budget for 2021/2022 as I realise actual figures may not be available as yet). I would specifically be interested in secondary school figures. </t>
  </si>
  <si>
    <t>Total number of car parks? No. of on-street car parks (not spaces)?</t>
  </si>
  <si>
    <t xml:space="preserve">Does the Local Authority disregard all payments made under the Armed Forces Compensation Scheme (2005) as income, when assessing eligibility for: </t>
  </si>
  <si>
    <t>Has Redcar and Cleveland Borough Council Children’s Services department arranged for its social care staff to attend domestic abuse training on The Safe &amp; Together Model? (As set out in the BASW England: Domestic Abuse Guidance for social workers April 2021).</t>
  </si>
  <si>
    <t>How many wheelie bins have been reported lost or stolen to your council in the last three years with a breakdown of how many per year and per month.</t>
  </si>
  <si>
    <t xml:space="preserve">Has your council matched any guest and sponsor under the Homes for Ukraine Scheme? 
  </t>
  </si>
  <si>
    <t xml:space="preserve">What is the current balance of expenditure between council provided services and alternative provision of children and young people services (with a focus on a budget for ages 13-19 and young people up to age 25 with a disability if recorded)? </t>
  </si>
  <si>
    <t xml:space="preserve">Does the local authority fund any immigration or asylum legal advice? </t>
  </si>
  <si>
    <t xml:space="preserve">How many children known to your social services department died between 1 January 2017 and August 1 2022? Please breakdown by year.
</t>
  </si>
  <si>
    <t>If your LA provides LA maintained schools with catering services, then in the past twelve months, have they had to decrease portion sizes for Free school meals?</t>
  </si>
  <si>
    <t>Please could you provide a structure chart for the following departments, including job titles and staff member names where possible: Finance &amp; Accountancy, Procurement, Estates, Facilities and Capital Development.</t>
  </si>
  <si>
    <t xml:space="preserve">I would like to know the name of the security company that was used yesterday 11th August at the vaccination bus at Redcar High Street 
</t>
  </si>
  <si>
    <t xml:space="preserve">Homes for Ukraine scheme. The questions attached are about the scheme in your local authority and cover the period since the scheme opened. </t>
  </si>
  <si>
    <t xml:space="preserve">How many mosques exist in Redcar and Cleveland? </t>
  </si>
  <si>
    <t>Contact Centre – target to organisations we know have a CC</t>
  </si>
  <si>
    <t>How many fixed penalty notices for dog fouling were issued in: 2019, 2020, 2021 and 2022 to date.</t>
  </si>
  <si>
    <t>How many roadside vehicle emissions checks in air quality management areas (AQMA) have been conducted in the past five years?</t>
  </si>
  <si>
    <t>How much has the council received in planning application fees in total for each of the last five financial years (2017/18 to 2021/22).</t>
  </si>
  <si>
    <t xml:space="preserve">What was the fee for cleaning up the mess left at Kirkleatham green last month by ‘travellers’? This is a formal request for information on this expense to the tax payer.
</t>
  </si>
  <si>
    <t xml:space="preserve">Please provide the following information in respect of properties which are NOT in receipt of the Retail, Hospitality and Leisure Relief for the 2022/23 financial year..   </t>
  </si>
  <si>
    <t>How many children (under 18) have left care homes without permission and can no longer be contacted?</t>
  </si>
  <si>
    <t>Amounts paid by each school within your LEA to third parties in relation to temporary staffing cover</t>
  </si>
  <si>
    <t>How many occasions have councillors reported abuse from public in a) 2017-18 b) 2018-19 c) 2019-20 d) 2020-21 e) 2021-22</t>
  </si>
  <si>
    <t xml:space="preserve">How many pieces of art, broadly defined, do you currently have in storage that are not on display? I use 'storage' as loosely defined too. </t>
  </si>
  <si>
    <t>Please could you provide me with what workflow system do you use for Revenues and Benefits work? And what is your caseload for Benefits, NNDR and Council Tax?</t>
  </si>
  <si>
    <t>How many a) dogs and b) cats are currently registered under the Performing Animals (Regulation) Act 1925 in your area to be trained and/or exhibited for performance?</t>
  </si>
  <si>
    <t xml:space="preserve">Annually how many referrals did this specific Authority make to Residential Family Centres  in order to commission an approximate 12 week assessments on parent(s)/Families?  </t>
  </si>
  <si>
    <t>Please could I have details of the contract between Merlin and RCBC regarding the lease of the Regent Cinema Redcar.</t>
  </si>
  <si>
    <t>Is there any old school plans (and photos?) deep within your archives that you would be able to pass along.</t>
  </si>
  <si>
    <t>Telephony and UC/ Collaboration - Please confirm the manufacturer of your telephony system(s) that are currently in place</t>
  </si>
  <si>
    <t>When did any council employees last receive any training under RIPA or RIPSA?</t>
  </si>
  <si>
    <t>The number of Primary Schools in your Local Authority area that has a non-teaching, dedicated mental health specialist, to provide mental health support to students.</t>
  </si>
  <si>
    <t>The number of looked after children in your local authority who were on 25 August 2022 living in the following types of accommodation</t>
  </si>
  <si>
    <t xml:space="preserve">All properties within your Billing Authority area where there is either a credit held on the account or there was previously a credit which has now been written on… </t>
  </si>
  <si>
    <t>The number of children classified as children in need by your local authority between 1 January 2018 to 26 August 2022</t>
  </si>
  <si>
    <t>Please provide the addresses of the premises that are known to be currently operating as shisha bars in your Local Authority.</t>
  </si>
  <si>
    <t xml:space="preserve">Regards to vehicles used to transport the Mayor of your Local authority.  A list of all vehicles owned or leased to the council for the use of transporting the Mayor of your Local authority </t>
  </si>
  <si>
    <t xml:space="preserve">I would like to request information regarding the number of complaints made against the planning department, including those dismissed, upheld, and referred to the Ombudsman in the last 5 years.  </t>
  </si>
  <si>
    <t xml:space="preserve">Do you have a homelessness policy?  </t>
  </si>
  <si>
    <t>Please list the number of devices deployed by your organisation for the below list? Desktops, laptops, mobile phones etc</t>
  </si>
  <si>
    <t xml:space="preserve">Number of civil injunctions issued for antisocial behaviour over the past 12 months </t>
  </si>
  <si>
    <t xml:space="preserve">I'd like to see if there were any measurements taken related to the coastal recession of the Redcar seafront broken down each financial year from the years 2000 to 2022.
</t>
  </si>
  <si>
    <t>If it is the Council's intention to apply for funding for the work associated with the Skelton Civic Hall and Library.</t>
  </si>
  <si>
    <t>Specifically, my request concerns unpaid and overdue payments, for example payments that were tied to a specific date or point in a project, or payments that have been invoiced for but not received.</t>
  </si>
  <si>
    <t>How much has the council spent on bidding for The Levelling Up Fund, The Towns Fund and The Future High Streets Fund</t>
  </si>
  <si>
    <t>How many complaints/reports received in Normanby constituency from 2015-2021 and Jan-Aug 2022</t>
  </si>
  <si>
    <t>Unclaimed business rate credit balances, including write on being used to cancel an overpayment which has not been reversed.</t>
  </si>
  <si>
    <t xml:space="preserve">How many whistleblowing disclosures have you received over the last two years?
</t>
  </si>
  <si>
    <t xml:space="preserve">Is it the Council’s policy to visit a Homes for Ukraine sponsor’s home to check on the guest’s welfare after the guest has begun living with the sponsor? Please provide a yes or no answer only. </t>
  </si>
  <si>
    <t xml:space="preserve">Please share your energy bills for each council-run children’s residential home in your local authority over the past 24 months, including your most recent. </t>
  </si>
  <si>
    <t>Would you kindly provide me with the following information regarding company cars/vehicles that your council has, please?</t>
  </si>
  <si>
    <t>Please would it be possible for you to send me a list of the names, addresses and license numbers of animal boarding establishments (kennels and catteries) who hold licenses issued in your area. Where you are providing additional information for more than one area (due to shared services) please advise which area(s) you are providing information for.</t>
  </si>
  <si>
    <t>Total number, names and contact information of licensed establishments relating to Horses which fall under The Animal Welfare (Licensing of Activities Involving Animals) (England) Regulations 2018 that are currently operating within the jurisdiction of Redcar and Cleveland Council in 2022</t>
  </si>
  <si>
    <t>This is a request for Business Rates information, to be dealt with under the Freedom of Information Act 2000.</t>
  </si>
  <si>
    <t>What software you are using to manage grounds maintenance?</t>
  </si>
  <si>
    <t>Between October 2015 and August 2022, how many adult victims and potential victims of modern slavery received support under the Care Act 2014?</t>
  </si>
  <si>
    <t>The number of households living in accommodation provided by the local authority under section 17 of the Children Act 1989 on 30th June 2022 (or closest possible date)</t>
  </si>
  <si>
    <t>Any information on local authority funds that have been stored with Qatar National Bank in the past 5 years, either as part of Treasury management operations, or for any other reason</t>
  </si>
  <si>
    <t xml:space="preserve">The total amount of money that the Local Authority plans to spend on Christmas lights in 2022, and how much was spent in 2021, 2020, 2019.  </t>
  </si>
  <si>
    <t>Questions relating to why a bin was removed outside of Pacittos 3 months ago.</t>
  </si>
  <si>
    <t>Who provides the organisations BACS payments and Direct Debit collection software?</t>
  </si>
  <si>
    <t>Policies on advertising of products that are harmful to health (e.g. tobacco, alcohol, gambling, unhealthy food/drink).</t>
  </si>
  <si>
    <t xml:space="preserve">Please provide me with a copy of a list of all Completion Notices for non-domestic business rates, served within the Borough after the 01/04/2017. </t>
  </si>
  <si>
    <t xml:space="preserve">Street food vendor locations there are also known as burger vans, butty vans please. </t>
  </si>
  <si>
    <t xml:space="preserve">Please provide details of your minimum and maximum basic pay rates in each grade for the jobs below in your children’s social services:
</t>
  </si>
  <si>
    <t>Who provides your WAN and internet connectivity and the annual spend on each</t>
  </si>
  <si>
    <t>The number of roles in your association (expressed in numbers of FTE), that are mainly or exclusively focussed on issues of equality, diversity, or inclusivity. For example, this could include (amongst other guises) “EDI officers” or “diversity and inclusion project managers” but would not include general HR managers.</t>
  </si>
  <si>
    <t xml:space="preserve">Details of all footbridges in your borough and whether they have lighting installed over the bridge deck areas as well as which bridges have a cage or cover over the central bridge deck area.  
</t>
  </si>
  <si>
    <t>Please get the full food hygiene report for Pizza Pronto that recently received a 1* rating please</t>
  </si>
  <si>
    <t>Can the Local Authority's Director of Public Health provide an estimate for the number of referrals made to alcohol treatment services in your local authority area for the following financial years?</t>
  </si>
  <si>
    <t>Can you tell me who is responsible for the banning of overnight parking at the stray, please? What consultation was there and on what grounds are you imposing such unyielding rules and regulations? Why, after so long should people be banned from parking overnight? Why do you feel you have the lawful right to impose parking charges?</t>
  </si>
  <si>
    <t>1.Who is the manager for HMO/ Selective/ Additional Licensing?
2.  Contact details for the manager - email address and phone number.
3.  What software are you using for HMO/ Selective/ Additional Licensing?  For example, Metastreet, Idox, Verso, Civica.
4.  What is the renewal date for the software contract?
5.  What schemes are you looking to introduce?</t>
  </si>
  <si>
    <t>The number of full-time equivalent school attendance staff employed by your council as of July in each of the years from 2011 to 2021.</t>
  </si>
  <si>
    <t>8 Questions relating to Wind Energy</t>
  </si>
  <si>
    <t>The average cost to park a car for up to one hour (or the minimum spend) between 9am and 6pm in a local authority owned car park in 2020, 2021, and 2022 (January to June).</t>
  </si>
  <si>
    <t>How do you manage your meetings? Do you use a meeting management software such as a board portal or a software such as Teams, emails etc?</t>
  </si>
  <si>
    <t xml:space="preserve">Please provide the total number and breakdown for each year of secondary if numbers are large enough to meet suppression rules.
</t>
  </si>
  <si>
    <t xml:space="preserve">Details of anyone who has passed away with no known next of kin from 1/1/2022 to the date of your reply. Supply a list of any Public Health Act Funerals carried out from the above date (also known as Welfare or Environmental Health Act funerals) if this does not form part of your reply to the above. This should include funerals carried out by the council or on behalf of any third party. If this information is now provided on your website, please send the hyperlink. </t>
  </si>
  <si>
    <t>Please provide your HMO in excel format including the UPRN for each property</t>
  </si>
  <si>
    <t>5 Questions about Shisha Bars</t>
  </si>
  <si>
    <t xml:space="preserve">Is your LA in receipt of the current Reducing Parental Conflict grant? </t>
  </si>
  <si>
    <t>Contract information with regards to the organisation’s telephone system maintenance contract (VOIP or PBX, other) for hardware and Software maintenance</t>
  </si>
  <si>
    <t xml:space="preserve">FOI regarding developer contributions, or Section 106 payments. </t>
  </si>
  <si>
    <t>Questions relating to learning disability and autism services in your local authority.</t>
  </si>
  <si>
    <t>ERP, HR &amp; payroll, and finance systems. At least one of these systems was due to renew in the first 6 months of 2022. However, we do not believe this has happened, please can you advise us why this renewal has not occurred and when you expected it to renew.  
Additionally, if you renewed a current contract why did you do this rather than coming out to re-tender.</t>
  </si>
  <si>
    <t>Holds some of the information.</t>
  </si>
  <si>
    <t>How much money was raised by the Apprenticeship Levy overall for the local authority during the period of 2017 to 2021 &amp; How much of this money was returned to HMRC of the amount raised over the four years</t>
  </si>
  <si>
    <t>How many sites in your area are contaminated and what area in square meterage does this cover.</t>
  </si>
  <si>
    <t>2 Questions relating to the works ongoing at Swans Corner Nunthorpe</t>
  </si>
  <si>
    <t>Expenditure on air freshener by the council. Included in this are automatic sprays, plug ins, instant sprays and aerosols, decorative and solid room fresheners</t>
  </si>
  <si>
    <t>A request information about your Occupational Therapy services and assessments.</t>
  </si>
  <si>
    <t xml:space="preserve">Request for sight of the planning application for that new car park and records of public comments on this application.
</t>
  </si>
  <si>
    <t>I would like to know how many SEND officers are within the team per pay banding</t>
  </si>
  <si>
    <t>For each calendar year since January 2018, the total spend on independent special school places for EHCP recipients.</t>
  </si>
  <si>
    <t>How many children’s playgrounds did your authority manage?</t>
  </si>
  <si>
    <t>I would like details of how much money you have collected each year for Civil Defence over the last 10 years?
How such funds collected have been used?</t>
  </si>
  <si>
    <t>Holds some of the information</t>
  </si>
  <si>
    <t>Data relating to the number of ‘rogue landlords’ successful prosecuted between January 2015 and July 2022.</t>
  </si>
  <si>
    <t>Does the council have a dedicated on-site scanning team for paper records?</t>
  </si>
  <si>
    <t>Under the Freedom of Information Act please can you provide copies of your I.T./ICT policies &amp; strategy documents in the following areas: - ICT Security Policy, Information Security Policy, ICT User policies, Incident response policy, Cloud security Policy, Information Security Strategy, IT / ICT / Digital Strategy Cyber Security Policy</t>
  </si>
  <si>
    <t>I would like information on the number of people attending the library for the purpose of lending books during the last 3 months from 1st March to 31 August 2022 (people attending not the amount of books borrowed).</t>
  </si>
  <si>
    <t>What case management system do you use for adult social care?</t>
  </si>
  <si>
    <t>Please provide me with the data in the attached spreadsheet for your local authority</t>
  </si>
  <si>
    <t>The number of Animal Activities Licences (under the Animal Welfare (Licensing of Activities Involving Animals) (England) Regulations 2018) for the keeping or training of animals for exhibition issued by Redcar and Cleveland Council since October 2018.</t>
  </si>
  <si>
    <t xml:space="preserve">How many public EVCPs are there within your local authority area? *
An EVCP refers to a device, not a location or connector. For example, in one single location, there may be two charging points. Each charging point may have 4 connectors/sockets. We are only looking for the ‘2” figure. </t>
  </si>
  <si>
    <t>The Hub/Vertical Pier - Redcar Operating costs over 5 years (from 2020), maintenance costs over 5 years (from 2020) and Council Carbon Emissions over 5 years (from 2020).</t>
  </si>
  <si>
    <t>Has the council has undertaken any tree planting schemes as part of its work to tackle climate change and/or help reach net zero or improve air quality, please provide the information from 2015.</t>
  </si>
  <si>
    <t>How many Looked After children for whom your Local Authority is the corporate parent, moved placements between 18 December 2021 and 3 January 2022</t>
  </si>
  <si>
    <t xml:space="preserve">The budgeted and actual spend for specialist education services for deaf/hearing impaired children in 2020/21 and 2021/22 (please fill in the below table) </t>
  </si>
  <si>
    <t>What IT projects are planned to take place within the organization over the next 5 years and when?</t>
  </si>
  <si>
    <t>overcrowding in council-owned or council-managed properties.
Please can you supply the below, in Excel or spreadsheet format, for the last five years up to present records (2018-now).</t>
  </si>
  <si>
    <t>The total number of Parking Charge Notices (PCNs) issued by your Local Authority in 2020, 2021, and January to June 2022</t>
  </si>
  <si>
    <t>How many individual guests (including children) have arrived in your local authority and been matched under the Homes for Ukraine scheme: (arrivals only)</t>
  </si>
  <si>
    <t xml:space="preserve">The total number of applications received for the first round of the Household Support Fund, running from October 2021 to March 2022. </t>
  </si>
  <si>
    <t xml:space="preserve">How much has the council spent on Adult Social Care (“ASC”) as a whole?
</t>
  </si>
  <si>
    <t>What is the budget for the northeast environment agency per year.</t>
  </si>
  <si>
    <t xml:space="preserve">The number of businesses which breached Natasha’s Law between 1 October 2021 and 1 October 2022. </t>
  </si>
  <si>
    <t>Please could you provide a list of potholes reported by the public from 2020 – 2022 up to the latest date or the current month you’re working on this request?</t>
  </si>
  <si>
    <t>Please could I have the contact details (name/role) of a senior person who looks after the waste and recycling for the council</t>
  </si>
  <si>
    <t xml:space="preserve">The number of EHE children in your local authority area as at 1st October 2022, or the nearest date thereafter. 
</t>
  </si>
  <si>
    <t>List any privately owned (non NHS) care homes that are known to have incurred expenditure on their property or increased physical floor space since January 2020.</t>
  </si>
  <si>
    <t>I would be most grateful if you could provide the following information in respect of providers of exempt accommodation (regardless of whether they are registered as providers of social housing with the HCA) covering the period of the last 3 financial years (i.e. 2019-20, 2020-21, 2021-22):</t>
  </si>
  <si>
    <t>For the years 2020,2021 and 2022, how many incidents of someone falling/tripping have been reported to the council in respect of the footpath on the west side of Church Street GUISBOROUGH, TS14.</t>
  </si>
  <si>
    <t>Please can you provide the number of applications received between 1st April 2021 to 31st March 2022 for the following highway licences/permits:</t>
  </si>
  <si>
    <t>In the last financial year 2021/2022 please provide me with the number of settlements and the total amount paid as compensation to teachers or teaching assistants for injuries sustained at schools or outside schools. For each incident please provide me with the amount of compensation, costs and a summary of the claim.</t>
  </si>
  <si>
    <t>The amount of discretionary housing payments (DHP) the council has given out in the financial year ending March 2019</t>
  </si>
  <si>
    <t>How many Unaccompanied Asylum-Seeking Children and Young People (UASC) are in your Local Authority’s care as of 10th October 2022?</t>
  </si>
  <si>
    <t>Please may you provide me with a yearly breakdown of beach closures in your council area as a result of sewage discharge and pollution incidents between 2010 and 2022 to date. I would be grateful if you were able to provide this information via email. If there are no beaches in your council area then please feel free to disregard this email.</t>
  </si>
  <si>
    <t xml:space="preserve">Could I request the report please for this hygiene rated premises Byland Road Fish Shop Skelton-In-Cleveland. </t>
  </si>
  <si>
    <t xml:space="preserve">Please state (a) the total number of penalty charge notices issued under Part 6 of the Traffic Management Act 2004 in ‘moving traffic’ offence fines, and (b) where possible a further breakdown by type of offence </t>
  </si>
  <si>
    <t>Can you advise if a new contract has been/will be awarded for this service and if so what the new contract details are (in the same format as below): -</t>
  </si>
  <si>
    <t>Details of Taxi, Hackney Carriage, Private Hire vehicles between 01/04/22 - 05/09/22</t>
  </si>
  <si>
    <t>How many individual requests has the Council received from the Home Office to provide housing or accommodation for refugees, asylum seekers, legal migrants and illegal migrants between January 1st 2022 to October 14th 2022? How many have successfully been provided with housing or accommodation during the same time period?</t>
  </si>
  <si>
    <t xml:space="preserve">How many staff do you have who deal with elective home education. </t>
  </si>
  <si>
    <t>Any electronic copy of any policies, procedures or guidance that you issue to staff concerning the management of electronic media files ( such as images, photos, and video files) on your network infrasture</t>
  </si>
  <si>
    <t xml:space="preserve">How many looked after children were under the care of the local authority for the period requested in the FOI. </t>
  </si>
  <si>
    <t xml:space="preserve">Can you please advise the names and contact details for the following: CEO of council, Leader of council, The Mayor, Member for the environment, Director of Services, Head of Street Team, Head of Waste, Head of Parks and the Head of Highways
</t>
  </si>
  <si>
    <t>How many Redcar and Cleveland residents have been prosecuted over the last 5 years for failing to register to vote ?</t>
  </si>
  <si>
    <t>For each of the financial years 20/21, 21/22 and 22/23 (to date) What was the turnaround times for your VOID’s?</t>
  </si>
  <si>
    <t>Does the Authority provide a staff absence scheme for schools?</t>
  </si>
  <si>
    <t xml:space="preserve">Can you tell me what software, if any, the council uses to process information requests (incl. EIR, FOI requests, DSARs, and Member Enquiries).
</t>
  </si>
  <si>
    <t>Can you please provide a breakdown of any instances between January 1, 2018, and the date of this request in which individuals have been banned from council premises (including all council offices, leisure centres, libraries, depots and any other buildings operated by the local authority).</t>
  </si>
  <si>
    <t>1) What supplier do you use for your freedom of information system?</t>
  </si>
  <si>
    <t>The number of people placed in temporary accommodation (including B&amp;B's hotels etc) after making a homeless application…</t>
  </si>
  <si>
    <t>What steps is your local authority Health &amp; Wellbeing Board taking to meet Recommendation 1: Develop a strategy</t>
  </si>
  <si>
    <t xml:space="preserve">Does the local authority have an agreed suicide prevention action plan or strategy? </t>
  </si>
  <si>
    <t>The Name and email address of the Head of Digital Transformation in the council if such a role exists OR if that role does not exist</t>
  </si>
  <si>
    <t>A yearly breakdown of how many looked-after children, including their ages, have gone missing since January 1 2016</t>
  </si>
  <si>
    <t xml:space="preserve">Does the Council have a plan in place to increase the number of electric vehicle charging points?
</t>
  </si>
  <si>
    <t>26/10/2022</t>
  </si>
  <si>
    <t>What is the total value of marketing and communications spend for the project "You've Got This"</t>
  </si>
  <si>
    <t>Could you please forward me a breakdown of all current housing in the Redcar and Cleveland area.</t>
  </si>
  <si>
    <t>How many schoolchildren had unauthorised absences recorded in the past four academic years? (2018/19, 2019/20, 2020/21, 2021/2022)?</t>
  </si>
  <si>
    <t xml:space="preserve">How many community trigger applications have you received from April 2018 – April 2022? </t>
  </si>
  <si>
    <t>Whether there is a current style guide and/or language guide produced by the council for use by council officers and/or councillors</t>
  </si>
  <si>
    <t>Can I request the letter/report sent to this establishment following an inspection on September 22</t>
  </si>
  <si>
    <t>How many reports regarding the sale of illicit tobacco specifically in convenience stores were made to Trading Standards between Jan 2020 to Dec 2020</t>
  </si>
  <si>
    <t>How many people from overseas have settled in Redcar Borough in the last 5 years and from which countries if possible.</t>
  </si>
  <si>
    <t xml:space="preserve">Some information not held. </t>
  </si>
  <si>
    <t xml:space="preserve">Some information not held.   </t>
  </si>
  <si>
    <t xml:space="preserve">the use of building notices in building control and whether they are being used appropriately and are they an effective means of ensuring compliance. </t>
  </si>
  <si>
    <t>request for the below information in relation to language services 20 Questions</t>
  </si>
  <si>
    <t>Telecare Digital Readiness</t>
  </si>
  <si>
    <t>copy of the lease on the First Floor, Surfs Up, Lower Promenade, Saltburn TS12 1HQ.</t>
  </si>
  <si>
    <t>Cowbar Lane Cowbar Staithes  nearest postal being TS13 5DA….The old road was stopped by court order …could I please have the date of that stopping order (2010 to 2014?)</t>
  </si>
  <si>
    <t>Please provide the following business rates information in respect of All Non-Domestic properties within the billing authority:</t>
  </si>
  <si>
    <t>What are the contractual performance KPI's for this contract?</t>
  </si>
  <si>
    <t>The time it takes to complete a carers assessment and the time it takes to complete a carers assessment?</t>
  </si>
  <si>
    <t xml:space="preserve">Is it possible I could have the  proposed plans for the boat park in Saltburn. I was advised back in April advised changes were being made to the boat park with regards to preventing  Cat Nab staff parking on the site. his has been ongoing for years.  I am asking to see documents relating to this please.
</t>
  </si>
  <si>
    <t xml:space="preserve">For each of the previous three years – 2019/20, 2020/21, 2021/22 – how many Looked After Children, for whom your local authority has corporate parenting responsibilities, were placed within and outside of the local authority area in:
</t>
  </si>
  <si>
    <t>Public Health Funerals - 6 Questions</t>
  </si>
  <si>
    <t xml:space="preserve">What is your Customer Service/Call Centre’s breakdown of inbound call’s per month over the last 6 month’s regarding Urgent Housing Repairs?   </t>
  </si>
  <si>
    <t>Could you please provide me with up to date names, job titles and email addresses for your Senior IT staff, such as; Chief Information Officer</t>
  </si>
  <si>
    <t>How many vape-related products have been confiscated from pupils at state-run schools in the local authority area?</t>
  </si>
  <si>
    <t>Who is responsible for data protection compliance within your organisation?</t>
  </si>
  <si>
    <t>Can you please advise me the names and email addresses of the following people in your organisation.</t>
  </si>
  <si>
    <t>What telephone system does the organisation use?</t>
  </si>
  <si>
    <t>How many fines have your council issued in regards to ‘fly-tipping’ between the dates of 25th December until the 29th of January of 2019, 2020 and 2021</t>
  </si>
  <si>
    <t xml:space="preserve">Please explain the process and provide key dates for engaging with care home providers between now and March 2023 </t>
  </si>
  <si>
    <t xml:space="preserve">The total tonnage of waste submitted to landfill sites in your division between the following periods:  </t>
  </si>
  <si>
    <t>The number of complaints about drainage problems from 1/1/22. Can you break this down by month please?</t>
  </si>
  <si>
    <t>How much (in GBP) did the local authority spend on temporary / emergency accommodation during the financial year 2021/22?</t>
  </si>
  <si>
    <t xml:space="preserve">The properties UPRN (Unique Property Reference Number), The date of the Planning Permission &amp; The Planning Permission Reference.
</t>
  </si>
  <si>
    <t>Can you please provide the Settlement boundaries in shapefile (.shp) format?</t>
  </si>
  <si>
    <t>How many play parks have been closed in the area in the last 10 financial years?</t>
  </si>
  <si>
    <t>Regarding private water supplies: Please could you provide the grid reference location, type of source, an estimate of the average daily volume of water supplied in cubic metres and the type of premises supplied for any Regulation 9 or Regulation 10 (as per the Private Water Supplies Regulations 2016) private water supplies, for which you hold records within 1km of the Homes England H2 Teesside Site, located at the former Wilton Works. National Grid Reference: 456498.61E, 521036.43N</t>
  </si>
  <si>
    <t>What type of polythene sacks do you currently use for your Environmental/Waste services/Street services such as Commercial Waste/sweeping/clinical/recycling</t>
  </si>
  <si>
    <t>How many social housing properties run by the council are currently considered unfit for human habitation in your authority.</t>
  </si>
  <si>
    <t xml:space="preserve">Please provide your first three digits of your work location postcode. This will enable the research to demonstrate the geographical location of responses. For example; CV1
</t>
  </si>
  <si>
    <t>Some information not held.</t>
  </si>
  <si>
    <t>How many residents requested the by-election?</t>
  </si>
  <si>
    <t>Do you use any social listening or media monitoring tools?</t>
  </si>
  <si>
    <t xml:space="preserve">I am wondering if it is possible for you to provide us with your Non-standard Housing List along with Postcodes for these areas. </t>
  </si>
  <si>
    <t>Please find enclosed a Freedom Of Information enquiry regarding the installed 5G Masts and 5G Street lighting by Redcar &amp; Cleveland Council.</t>
  </si>
  <si>
    <t>Are you planning to, or in the process of, moving suppliers?</t>
  </si>
  <si>
    <t xml:space="preserve">When was the original request for the allocation of land submitted to the Council from Taylor Wimpey for the proposed Cat Flatt development?
 </t>
  </si>
  <si>
    <t>This is an information request relating to the cost of roundabout installations.</t>
  </si>
  <si>
    <t>23/11/2022</t>
  </si>
  <si>
    <t>Could I request the letter/report arising from this recent food hygiene inspection for the Stray Café in Redcar please?</t>
  </si>
  <si>
    <t>The number of asylum seekers placed in hotel accommodation within your area from January 2018 to the latest complete month, broken down by year and month</t>
  </si>
  <si>
    <t>Required format for invoices sent by a childcare provider to a parent.</t>
  </si>
  <si>
    <t xml:space="preserve">Questions about Adult Social Care, No. of adults awaiting care/care act assessments/ care act reviews/ safeguarding reviews in progress and completed </t>
  </si>
  <si>
    <t>Use of reinforced aerated autoclaved concrete (RAAC) in school building structures, cost to repair or replace.</t>
  </si>
  <si>
    <t xml:space="preserve">How much land does the council currently have that is unused and unoccupied?
 </t>
  </si>
  <si>
    <t xml:space="preserve">The name, job title and contact details including email address and telephone number for the person responsible for Premises &amp; TENs licensing. </t>
  </si>
  <si>
    <t>Do you have a published EV infrastructure strategy?</t>
  </si>
  <si>
    <t xml:space="preserve">Does the council subsidise/contribute/pay specifically (level of spend) for any ‘in care’ costs for adults or children in the below settings, if so, I’d like to know what is being spent on the following types of care facilities/organisations:
</t>
  </si>
  <si>
    <t xml:space="preserve">Under the UK Government's Homes for Ukraine scheme, councils receive £10,500 per person to "provide support to families to rebuild their lives and fully integrate into communities". </t>
  </si>
  <si>
    <t>Local Government spending for 2,3 &amp; 4y/o funded places in 2021/2022</t>
  </si>
  <si>
    <t xml:space="preserve">How many fines for littering has this council given out in the year to December 2022? </t>
  </si>
  <si>
    <t xml:space="preserve">Can you please provide the Article 4 directions for the Council? Can you please provide the Article 4 affected areas in shapefile (.shp) or any other format?
</t>
  </si>
  <si>
    <t xml:space="preserve">Who in the Redcar and Cleveland (LA) deals with referrals and placements for children’s social care?  </t>
  </si>
  <si>
    <t xml:space="preserve">This Freedom of Information request is for the attention of the department that oversees the private rented sector and enforcement.   
</t>
  </si>
  <si>
    <t>Highways and transport structure and contact details. Temporary staff members employed in the last 6 months.</t>
  </si>
  <si>
    <t>Do you currently have an existing Allyship initiative/scheme/programme, specifically for your staff around championing Equality, Diversity and Inclusion? Yes/No</t>
  </si>
  <si>
    <t>Does your local authority have a separate team dealing with requests for support under section 17 Children Act 1989, for example an ‘NRPF team’?</t>
  </si>
  <si>
    <t>How many Ukrainian refugee households has your council placed in contingency accommodation since March 2022?</t>
  </si>
  <si>
    <t>Marine Parade and Lower Promenade in Saltburn possible consultation to prevent cycling, Questions relating to cycling incidents reported.</t>
  </si>
  <si>
    <t>Council members who served on the Independent Teesworks Heritage Committee on behalf of Redcar &amp; Cleveland</t>
  </si>
  <si>
    <t>Biodiversity Net Gain Questions</t>
  </si>
  <si>
    <t>Planning and licensing training for councillors</t>
  </si>
  <si>
    <t xml:space="preserve">Amount of funds (in £) spent in the financial year 2021/2022 on employability support services for young people (aged 16-24) with a learning disability and/or autism. </t>
  </si>
  <si>
    <t xml:space="preserve">Within your local authority, how many 18-24 year olds: Presented themselves as homeless, or at risk of homelessness
 </t>
  </si>
  <si>
    <t>The total number of adults in each local authority who are placed outside the local authority receiving care/support with a learning difficulty.</t>
  </si>
  <si>
    <t>Do you have a standalone policy that details how your organisation will support managers and employees on the issue of long Covid?</t>
  </si>
  <si>
    <t xml:space="preserve">Please tell me how many people are currently on a waiting list for an allotment site managed by your local authority at the date of this FoI (12th December 2022) </t>
  </si>
  <si>
    <t>The ICNIRP certificates issued for 5G masts in the Council`s area.</t>
  </si>
  <si>
    <t>The number of households who were initially assessed for eligibility for homelessness support each month in 2022 (regardless of the outcome of that assessment)</t>
  </si>
  <si>
    <t>the general number of nuisance complaints received from local residents relating to Level Crossing yodal alarm volume</t>
  </si>
  <si>
    <t xml:space="preserve">Information on the support your authority provides for unpaid carers
</t>
  </si>
  <si>
    <t xml:space="preserve">spending of Community Infrastructure Levy and Section 106 funding in your area. </t>
  </si>
  <si>
    <t>13/12/2022</t>
  </si>
  <si>
    <t xml:space="preserve">the food hygiene report for Poon Kee, Highcliffe View, Westgate, in Guisborough, which received one-star rating on a November 3 inspection? </t>
  </si>
  <si>
    <t>During the last financial year (2021-22) how many insurance claims were received in regard to a shoe heel becoming trapped/stuck in a footway drainage channel?</t>
  </si>
  <si>
    <t xml:space="preserve">Can you inform me on how many occasions your council has been found to have breached personal data?
</t>
  </si>
  <si>
    <t>Is your authority is not responsible for administering PCNs to motorists?</t>
  </si>
  <si>
    <t>This is an information request relating to home workers at the council
Please include the following information:
•	The number of staff that currently work employed by the council that are contractual home workers</t>
  </si>
  <si>
    <t>The number of people waiting for a place in a care home in November every year from 2010 to 2022</t>
  </si>
  <si>
    <t xml:space="preserve">On receipt of the appropriate application and having met the criteria of both receipt of a Qualifying Benefit and Certification by a Medical Practitioner stating when the person first had SMI, </t>
  </si>
  <si>
    <t>FOI/22/0901</t>
  </si>
  <si>
    <t>FOI/22/0902</t>
  </si>
  <si>
    <t>FOI/22/0903</t>
  </si>
  <si>
    <t>FOI/22/0904</t>
  </si>
  <si>
    <t>FOI/22/0905</t>
  </si>
  <si>
    <t>FOI/22/0906</t>
  </si>
  <si>
    <t>FOI/22/0907</t>
  </si>
  <si>
    <t>FOI/22/0908</t>
  </si>
  <si>
    <t>FOI/22/0909</t>
  </si>
  <si>
    <t>FOI/22/0910</t>
  </si>
  <si>
    <t>FOI/22/0911</t>
  </si>
  <si>
    <t xml:space="preserve">How much extra money has Redcar and Cleveland Council received from central government for health and social care from April 2022? Of this, how much has been allocated to residential care?
</t>
  </si>
  <si>
    <t xml:space="preserve">The number of students attending primary schools in your local authority area who currently have an Education, Health and Care Plan (EHCP), where mental health is listed on their EHCP, broken down by academic year, since 2010. </t>
  </si>
  <si>
    <t>How many 16 and 17 year olds have presented themselves to your local authority each year over the past five years?</t>
  </si>
  <si>
    <t xml:space="preserve">How many incidences of antisocial behaviour were recorded by your council in every year between 2010 and 2022.  </t>
  </si>
  <si>
    <t>I understand that each council holds a list of council properties that were transferred to private ownership under the right to buy scheme.</t>
  </si>
  <si>
    <t xml:space="preserve">How many road bridges are you responsible for maintaining? </t>
  </si>
  <si>
    <t>An up-to-date list, including addresses, of all ‘warm banks’ which are run by Redcar and Cleveland Council</t>
  </si>
  <si>
    <t>The average annual business rates costs, or current liability payable, for the calendar years 2018, 2019, 2020, 2021 and 2022</t>
  </si>
  <si>
    <t>How many staff (as measured by full-time equivalents) do you employ to work on Equality, Diversity and Inclusion (EDI)?</t>
  </si>
  <si>
    <t>Please state how much was spent on repairing defective road surface/potholes (roads only, not pavements) in 2018/19, 2019/20, 2020/21 and 2021/22?</t>
  </si>
  <si>
    <t>How many public buildings in your council had working smart energy meters installed on the premises?</t>
  </si>
  <si>
    <t xml:space="preserve">Number of hours of EHCP OT provision commissioned annually
</t>
  </si>
  <si>
    <t>some information not held</t>
  </si>
  <si>
    <t xml:space="preserve">The name, email and telephone number of the person responsible for Technology enabled care </t>
  </si>
  <si>
    <t>All documents—including but not limited to correspondence, emails, agendas, minutes, notes (handwritten or electronic), audio or video recordings, verbatim reports, operational conclusions, lines to take, briefings, and presentations—related to any correspondence or meetings between Redcar and Cleveland Borough Council and any of its employees and representatives of Northern Gas Networks.</t>
  </si>
  <si>
    <t xml:space="preserve">Mosquito Nuisance and Control Questionnaire. </t>
  </si>
  <si>
    <t>13/01/2023</t>
  </si>
  <si>
    <t xml:space="preserve">Clarification sought      </t>
  </si>
  <si>
    <t>FOI/22/0396</t>
  </si>
  <si>
    <t xml:space="preserve">1) Since the start of this academic year, has your authority issued any guidance to LA-maintained schools about how they can cut energy usage? </t>
  </si>
  <si>
    <t xml:space="preserve">The anticipated cost of Christmas lights, Christmas trees and other Christmas decorations for the Christmas period starting this year. </t>
  </si>
  <si>
    <t xml:space="preserve">Individuals living in Supported Living and Residential Care settings with Learning Disabilities including those with Learning Disabilities and Autism.  </t>
  </si>
  <si>
    <t>Rates paid to independent and voluntary sector providers in September 20221 for the provision of CQC regulated home care for disabled adults</t>
  </si>
  <si>
    <t>How many young people/families have been placed in holiday lets by council departments/bodies working on behalf of the council.</t>
  </si>
  <si>
    <t>Name, job title, email address and telephone number of the commissioner with responsibility for Looked After Children and/or placements in children’s care homes.</t>
  </si>
  <si>
    <t xml:space="preserve">Does your Local Authority operate a Rent Deposit Scheme
</t>
  </si>
  <si>
    <t xml:space="preserve">How many LA schools had a deficit in the 2021/22 financial year 
</t>
  </si>
  <si>
    <t xml:space="preserve">Would you please be able to confirm if you currently use any contracted security services provider? </t>
  </si>
  <si>
    <t xml:space="preserve">SA product SKU was used in its Microsoft Office 365 software licensing agreement and that the previously used Microsoft Office perpetual licences had not been ‘relinquished’.
</t>
  </si>
  <si>
    <t>Money your local authority allocated under the UK Government’s Household Support Fund scheme for the period 6 October 2021 to 30 September 2022?</t>
  </si>
  <si>
    <t xml:space="preserve"> North York Moors National Park by letter /email/ telephone regarding the Redcar and Cleveland BC car park on Cowbar Lane Cowbar Staithes </t>
  </si>
  <si>
    <t>If you would kindly supply updated information on your elected councillors for 2022/2023. If applicable</t>
  </si>
  <si>
    <t xml:space="preserve">Details of anyone who has passed away with no known next of kin from 1/1/2022 to the date of your reply. Supply a list of any Public Health Act Funerals carried out from the above date </t>
  </si>
  <si>
    <t>Your energy supplies. For convenience, a summary table to fill in with your responses is included, with full detail of the questions below the table.</t>
  </si>
  <si>
    <t>The number of young people aged 3-18 who currently receive SEN support (e.g. top up funding)</t>
  </si>
  <si>
    <t>What is the total value of spend by your Local Authority with recruitment agencies for nurses, healthcare assistants (HCAs) and care workers on a temporary basis</t>
  </si>
  <si>
    <t>The number of highway drainage assets under your responsibility? If available, can you split the information by type (e.g. gullies, chambers, ditches etc.)?</t>
  </si>
  <si>
    <t>How many planning decisions, in which an application for a major residential development (10+ units) was refused, have been overturned at appeal</t>
  </si>
  <si>
    <t>Receive the following information which is collected in order to provide statistical returns to the Department for Education</t>
  </si>
  <si>
    <t xml:space="preserve">The latest traffic survey for all roads where school crossing patrols are supplied to schools from R&amp;CBC in Redcar only 
</t>
  </si>
  <si>
    <t>Number of school support staff (school support staff covers all staff not working as leaders and teachers in publicly funded schools)</t>
  </si>
  <si>
    <t>How many fixed speed cameras your authority is responsible for. If possible, please break this down by device type (EG Gatso, Truvelo, HADECS).</t>
  </si>
  <si>
    <t>To grant a lease of an area of land amounting to 625 metres at Hob Hill Saltburn by the Sea to Saltburn Skatepark &amp; Sport CIC, 61 The Fairway Saltburn by the Sea TS12 1NG.</t>
  </si>
  <si>
    <t>16 and 17 year olds that presented to your local authority as ‘requiring accommodation’ for any of the reasons specified in s.20 Children Act 1983 in the periods (as per your financial year)</t>
  </si>
  <si>
    <t xml:space="preserve">Policy on children that are electively home educated, and your current procedures including any template letters used in relation to how you make initial contact with a new home education family
</t>
  </si>
  <si>
    <t xml:space="preserve">From publicly available information and family involvement in Saltburn Cricket Club, I understand that the car park is leased to Redcar and Cleveland Borough Council.  </t>
  </si>
  <si>
    <t>Records of any visits to any properties on Park Lane, Easington, Saltburn-by-the-Sea, TS13 4NU in relation to flooding and/or flood risk or the surrounding area.</t>
  </si>
  <si>
    <t xml:space="preserve">Subsistence rates and as part of this review we are compiling a comparison of rates currently paid in the region. </t>
  </si>
  <si>
    <t xml:space="preserve">Please can I have a current fleet list of all road vehicles currently operated by the Council that are owned, leased, rented and hired. </t>
  </si>
  <si>
    <t>The organisation’s ICT contracts, specifically around:   contact centre contract(s) &amp;  inbound network services contract (s)</t>
  </si>
  <si>
    <t xml:space="preserve">How many total matches have there been in your area under the Homes for Ukraine scheme, where a guest household has arrived from Ukraine and moved in with a host household </t>
  </si>
  <si>
    <t>How many residential properties does the council currently own? (b) What is the total value (or estimated value) of these properties?</t>
  </si>
  <si>
    <t>Research in relation to various organisations and how they manage their IT service desk, so I would appreciate your feedback. If you could let me know the answer to the following questions:  Which ITSM service tool do you currently use?</t>
  </si>
  <si>
    <t>The name of every individual primary school, secondary school, learning centre and Special Educational Needs schools – including all alternative provision academies</t>
  </si>
  <si>
    <t>The cost of the tree, the cost of the new lights and the cost of the electricity to power the lights, including the ones on the tree for  the Christmas season  please.</t>
  </si>
  <si>
    <t xml:space="preserve">How many eviction notices have been issued to hoarders under the Anti-Social Behaviour, Crime and Policing Act 2014, specifically under the definition of “housing-related nuisance or annoyance”. in the last 5 years. 
 </t>
  </si>
  <si>
    <t xml:space="preserve">The TOTAL crematorium charge (including use of chapel, waiting rooms and attendances, floral decoration, recorded or organ music, scattering/strewing of ashes, medical referee’s fee, and environmental surcharge) </t>
  </si>
  <si>
    <t>The Isle of Wight Council’s Adult Social Care &amp; Housing Needs Directorate is looking at how it is performing against other Local Authorities in the country surrounding Overdue Reviews</t>
  </si>
  <si>
    <t xml:space="preserve">Data collected on who turns down support offered by local authority outreach teams. This could include demographic/circumstantial information (i.e. why they refuse/where they are staying) on who disengages and the number of people </t>
  </si>
  <si>
    <t xml:space="preserve">Number of primary and secondary aged children referred to your FAP in the financial year 1st April 2021 to 31st March 2022 breaking this down by types of schools </t>
  </si>
  <si>
    <t xml:space="preserve">In the last financial year 2021/22 how many incidents did your authority record where qualified social workers were physically assaulted by members of the public while carrying out council duties? </t>
  </si>
  <si>
    <t xml:space="preserve">Incident involving a damaged pipe at Cat Nab, Saltburn, which occurred in February during work to extend a car park </t>
  </si>
  <si>
    <t>How many CLA made 'expected progress' at end of Autumn term 2021?</t>
  </si>
  <si>
    <t>All inspection records for all trees within 200 metres of the Property from 1 November 2014 to 1 November 2020</t>
  </si>
  <si>
    <t xml:space="preserve">Average prices in your area for maintained and private, voluntary and independent (PVI) nursery places for the following provision: a)For 2 year olds and under
</t>
  </si>
  <si>
    <t>Council’s response to the DLUHC consultation/survey on the removal of the current statutory override on Dedicated School Grant deficits</t>
  </si>
  <si>
    <t xml:space="preserve">Have any secondary schools within your local authority area, whatever their type (community schools, academies, free schools, faith schools, etc.) been subject to enforced closure for longer than 2 weeks </t>
  </si>
  <si>
    <t xml:space="preserve">Details of the average fee rates agreed with external suppliers of Independent Foster Care Services for the current year (2022/2023).
</t>
  </si>
  <si>
    <t xml:space="preserve">A full organisational chart, including all departments, job titles, and clearly showing line manager names of everyone in your Special Educational Needs Department. 
</t>
  </si>
  <si>
    <t>The upgrade of the Sustrans financed NCN 1, South Bank to Normanby project, which is to be delivered by R&amp;CBC, as follows: Copies of the: 1. Health Impact Assessment, 2. Community Safety Assessment, 3. Habitat Regeneration Assessment.</t>
  </si>
  <si>
    <t xml:space="preserve">Average fee hourly rates agreed with external suppliers of the following services for 2022/2023: a.Domiciliary care services for specialist care (incorporating mental health, learning disabilities, physical disabilities).
</t>
  </si>
  <si>
    <t xml:space="preserve">Healthy Child Programme 0 -19, (0-25 with Special education needs and disabilities). To include contracts related to health visiting, school nursing, family nurse partnership, inoculations, special schools nursing, public health. 
</t>
  </si>
  <si>
    <t xml:space="preserve">How many sick days were taken by staff (including heads, assistant heads and deputies, teachers and support staff) in schools for mental health conditions (including stress, depression, anxiety etc) 
</t>
  </si>
  <si>
    <t xml:space="preserve">How many staff (as measured by full-time equivalents) do you employ to work on communications? </t>
  </si>
  <si>
    <t xml:space="preserve">Details on children's social workers caseloads and the number of referrals, the number of s.47 enquiries, the number of child protection plans made, the number of 'in need' </t>
  </si>
  <si>
    <t xml:space="preserve">Some information not held.  </t>
  </si>
  <si>
    <t xml:space="preserve">Costs incurred to the local authority to reprocess applications for housing &amp; council benefit support by persons in receipt of a military pension under the Armed Forces Pension Scheme </t>
  </si>
  <si>
    <t xml:space="preserve">All studies and/or reports and/or records in the possession, custody or control of the addressed body corporate describing the purification </t>
  </si>
  <si>
    <t>Number of properties notified to the council as being holiday lets/Second home as of 1st November 2021, 1st November 2020, 1st November 2019 and 1st November 2018 and total number of residential properties in the council area</t>
  </si>
  <si>
    <t xml:space="preserve">Which single street in your council area has produced the highest income from parking enforcement (income from just fines) in the 2020/2021 financial year? </t>
  </si>
  <si>
    <t xml:space="preserve">Information on the following schools who were all judged to be inadequate and have since been taken over but have yet to be graded. </t>
  </si>
  <si>
    <t xml:space="preserve">Does your organisation presently provide a Telecare operations centre to monitor personal alarms (e.g. Falls alarms) for your local vulnerable population? </t>
  </si>
  <si>
    <t>Details of all complaints recorded by the council during the the period 1st January 2020 to date , regarding motorhomes and campervans parking up overnight or for a few days along Cowbar Lane and on the adjacent grassland</t>
  </si>
  <si>
    <t>Number of housing disrepair court orders issued to the council under the Homes (Fitness for Human Habitation) Act 2018 for each of the years 2019-202;</t>
  </si>
  <si>
    <t>Number of local authority staff who are trade union representatives, the total number of trade union representatives who spend at least 50 per cent of their time on union duties and the number of days spent on union duties by authority staff.</t>
  </si>
  <si>
    <t>Most expensive hourly charge for Pay &amp; Display, Pay by Phone or Shared Use Bays in your authority? And, in total, how much did the authority or any authorised contractor or sub-contractor receive in parking charges last year?</t>
  </si>
  <si>
    <t xml:space="preserve">What is the number of speeding, red light safety and other traffic cameras operated by your local authority or any authorised contractor or sub-contractor operating in the authority? </t>
  </si>
  <si>
    <t>Each financial years 2018-19, 2019-20, 2020-21 and 2021-22 (to date) how much money was spent on the maintenance and development of the war memorial and its surrounding area in Easington and  other war memorials and environs in the rest of RCBC.</t>
  </si>
  <si>
    <t xml:space="preserve">Council bid for the Levelling up fund, if yes provide all bid documents submitted and correspondence between the Council and the Local MP about the bid </t>
  </si>
  <si>
    <t xml:space="preserve">Methods of disposal for rejected household recycling used by your authority, annual cost to dispose of rejected household recycling, main reasons for rejection, guidance or instructions under which recycling centres </t>
  </si>
  <si>
    <t xml:space="preserve">Number of council workers who went on strike, for whatever length of time, for the financial year 2020-2021 and The total number of hours lost to workers on strike for the financial year 2020-2021. </t>
  </si>
  <si>
    <t xml:space="preserve">Costs incurred by the Council for car and chauffeur services for council employees for (a) the financial year 2020-2021, and (b) the financial year 2021 - 2022 </t>
  </si>
  <si>
    <t xml:space="preserve">Money spent on external public relations for the financial year 2020-2021, and from the start of financial year 2021 to 31 December 2021. </t>
  </si>
  <si>
    <t xml:space="preserve">For the years 2019/20, 2020/21 and 2021/22 A full breakdown of any public artwork commissioned and funded by the council, including details on location and all costs including the cost of installation, commissioning and any incidentals. </t>
  </si>
  <si>
    <t xml:space="preserve">Breakdown of any periods of empty rate charges and empty property relief for the below hereditament (along with ratepayers) for the 2019/20 financial year: Turners Mill Greenstones Road Redcar, TS10 2RA </t>
  </si>
  <si>
    <t>Between the dates of 1st Jan 2021 and 30th of Jan 2022 how many safeguarding referrals* have been received from the following organisations "Department for Work &amp; Pensions"</t>
  </si>
  <si>
    <t xml:space="preserve">Transport software used for bus real time information, registrations and publicity, NaPTAN management, demand response, school transport, journey planning and traffic light priority for buses. </t>
  </si>
  <si>
    <t xml:space="preserve">Safeguarding investigations (section 47 investigations) or LADO investigations where an employee or contractor in a) a children's home and b) in a semi-independent homes or supported accommodation, was alleged to have had a sexual relationship with a child who was a resident of the home since January 2017 </t>
  </si>
  <si>
    <t>Documents relating to the building now known as a Nursing Home at Moordale Court, Fabian Road, Eston - specifically documents submitted to obtain Building Control approval for the structural element of this project</t>
  </si>
  <si>
    <t>How many social workers does the council need to run it's children's services department, how many of these roles have been vacant for each of the last 5 years</t>
  </si>
  <si>
    <t>How much has the council received in planning application fees for each of the last five calendar years, of that how much was spent as part of the planning budget department</t>
  </si>
  <si>
    <t>Number of fly tipping incidents in 2020/2021 and 2022 to date per area under your authority, if possible, Total cost of removal for fly-tipping incidents in 2020/2021 and 2022</t>
  </si>
  <si>
    <t xml:space="preserve">Number of  Education Health and Care Plans (EHCPs) young people had in 2020 and 2021, the number of children placed in provision in the boundaries of a different local authority and the number of pupils in receipt of SEND transport funded by the council </t>
  </si>
  <si>
    <t>How much housing benefit has been paid by the council directly to landlords to provide “exempt accommodation” for those in receipt of the benefits</t>
  </si>
  <si>
    <t>For the last 5 years, the fee charged for a first-time dog breeding licence, the number of approved applications, the number of establishments that had a quarantine or isolation facility, the number of multi-year licences issued,</t>
  </si>
  <si>
    <t xml:space="preserve">Does your local authority provide care leavers aged 18-25 with any financial assistance with the costs of local bus travel? </t>
  </si>
  <si>
    <t>Number of potholes reported to the council, the number repaired and the number of repairs outstanding for the last 24 months</t>
  </si>
  <si>
    <t>Total cost of spend on children's social worker agency staff in each of the past five calendar years, and the names of the companies the payments were made to?</t>
  </si>
  <si>
    <t xml:space="preserve">Case management system used for children's services.  Individuals responsible for FIS/SEND Offer sites withing your organisation. </t>
  </si>
  <si>
    <t xml:space="preserve">Planning applications submitted on or after 2nd October 2013 where no decision was made within 26 weeks (unless a longer period has/had been agreed in writing between the applicant and the Local Authority) </t>
  </si>
  <si>
    <t>Physical assaults on staff in 2021/22, all involving children with special educational needs "where the assailant will not have made a conscious decision to assault the staff member".</t>
  </si>
  <si>
    <t>I would like to know the number of staff who have accessed the council's cycle to work scheme and the value of individual cycle to work vouchers provided by the council</t>
  </si>
  <si>
    <t xml:space="preserve">How many licences for dog breeding have been issued under the Animal Welfare (Licencing of Activities Involving Animals) (England) Regulations 2018, </t>
  </si>
  <si>
    <t>In the last three financial years (18/19) (19/20) and (20/21) please state how much income has been accrued by your local authority from motorists for all types of motoring expenses</t>
  </si>
  <si>
    <t xml:space="preserve">Any public complaints regarding the discussed pizzeria including any previous incidents, pre and post investigations, or audits. </t>
  </si>
  <si>
    <t>Provide the name, direct telephone number and email address for the following senior management positions responsible for Social Care Finance and Commissioning Services</t>
  </si>
  <si>
    <t xml:space="preserve">Number of households on your council/social housing waiting list  The number of households on your council/social housing waiting list with children  </t>
  </si>
  <si>
    <t xml:space="preserve">Information on the total number of square meters of ‘green space’ (i.e. Grassed areas) in Newcomen Ward, that is owned by the Council. </t>
  </si>
  <si>
    <t xml:space="preserve">Whether the council has a written policy, procurement strategy, practice, order, direction or other document which sets out your policy on the procurement of refuse collection vehicles. </t>
  </si>
  <si>
    <t xml:space="preserve">Number of fines/Fixed Penalty Notices that have been issued by the local authority for non-attendance of children at school in the most recent academic year (2021-22)?
</t>
  </si>
  <si>
    <t>8 Questions around council tax arrears from 2019- to date</t>
  </si>
  <si>
    <t>Contact details for service managers and heads of service within Children's Services</t>
  </si>
  <si>
    <t>5 Questions about how Council tax is spent and legislation around council tax being paid.</t>
  </si>
  <si>
    <t xml:space="preserve">The number of homeless individuals who have been evicted from council-funded or council run spaces in accommodation within the council’s remit in order to make way for migrants and asylum seekers. </t>
  </si>
  <si>
    <t xml:space="preserve">The IT systems the Council uses to broker and contract with providers for the adult/children's social care packages it commissions:
</t>
  </si>
  <si>
    <t>Does the council provide adults and/or children services? If so, which case management system is used for each(e.g., Mosaic, Framework and Care Director).</t>
  </si>
  <si>
    <t>questions on drug and alcohol treatment services in the local authority, including budgets/forecast spend and referrals for the last 3 years</t>
  </si>
  <si>
    <t>The number of deaths from 01/01/21 - 31/12/21 for homeless people in Supported/Hostel rough sleeping, temporary, Supported accommodation</t>
  </si>
  <si>
    <t>Do you currently employ a Chief Data Officer, who do they report to, do you believe the demand for data insight and analysis has increased since the pandemic, job description of the person responsible for data governance and data strategy</t>
  </si>
  <si>
    <t>The number of potholes reported and repaired, the amount spent on repairs, the number of potholes awaiting repair and the number of compensation claims and value of payouts for the financial year 2020-21.</t>
  </si>
  <si>
    <t>8 questions relating to performance management and how the authority reports on it's performance</t>
  </si>
  <si>
    <t>Information regarding referrals to the Council's Channel Panel</t>
  </si>
  <si>
    <t>How many publicly owned buildings were sold off in each year from 2017/18. A copy of any strategy or policy in place for community ownership</t>
  </si>
  <si>
    <t>What software supplier is used for Council Tax, Business Rates and Council Tax Support, and the number of Council Tax and Business rates payers that pay by direct debit</t>
  </si>
  <si>
    <t xml:space="preserve">9 questions relating to trading standards officers specifically those who work on Animal Health And Welfare Enforcement, and complaints they have investigated </t>
  </si>
  <si>
    <t xml:space="preserve">13 questions about Direct Payments in Social Care (adults and children's) </t>
  </si>
  <si>
    <t>BT installation in New Marske, all planning minutes regarding this,  and were public information notices displayed, where they were displayed and the dates please?</t>
  </si>
  <si>
    <t xml:space="preserve">The number of days taken off by stadd reporting sickness with reasons of anxiety, stress, depression or other psychiatric illness in the last 5 calendar years. </t>
  </si>
  <si>
    <t xml:space="preserve">12 questions relating to refunds of credit on Council Tax accounts, including the total amount held to be refunded, the amount that has been refunded and approaches taken to refund </t>
  </si>
  <si>
    <t xml:space="preserve">Details of plastic waste recycled over the last 3 years, including total amount of plastic waste collected, the amount recycled in the UK and the amount recycled outside of the UK </t>
  </si>
  <si>
    <t>Information on road restraint systems, verge maintenance, highway boundary fences and temporary traffic management across Redcar &amp; Cleveland</t>
  </si>
  <si>
    <t xml:space="preserve">6 questions relating to the provision of electronic equipment to schools during the 2019/20 year </t>
  </si>
  <si>
    <t>Information regarding the work carried out in eston area, behind Grossmont road in whale hill</t>
  </si>
  <si>
    <t>8 questions relating to buildings the council is responsible for and those which it's staff occupy</t>
  </si>
  <si>
    <t xml:space="preserve">7 questions relating to the number of children's services social workers employed over the last 5 year, including the turn over rate and the number of agency staff </t>
  </si>
  <si>
    <t>How much Redcar &amp; Cleveland Council pay private/independent care homes for dementia care in 2021/22 and the average cost rise for the next financial year</t>
  </si>
  <si>
    <t>Number of children who attend different education settings across the borough, the total number of children in the borough and the number of 5-16 year olds in receipt of child benefits</t>
  </si>
  <si>
    <t>A list of all properties (commercial and residential) that are vacant, unoccupied or disrepair that are owned by companies or individuals</t>
  </si>
  <si>
    <t>The number interim assistant directors employed for children's services and the cost of these for the last 5 years. the council been ordered to pay out in awards for human rights’ breaches to children, their parents, family members and carers who have been involved in family court proceedings over the last 5 years. ) How many removals of newborns from their birth parents, within the first two weeks of birth for each year since 2012</t>
  </si>
  <si>
    <t>7 questions relating to placements for children under 18 with a learning disability as their primary SEN</t>
  </si>
  <si>
    <t>6 questions relating to the amount of C02 produced by the council, the budget for achieving net zero and the activities planned</t>
  </si>
  <si>
    <t>Details of the purchase/Procurement Card provider, Payroll and HR systems and contract renewal dates</t>
  </si>
  <si>
    <t xml:space="preserve">The Council’s policy for inspecting premises that serve food to the public such as bars, restaurants , hotels and takeaways, and details of inspections that have taken place since Jan 2017 </t>
  </si>
  <si>
    <t>Total Number of vehicles in the council fleet, total number with telematics and further details of the telematics provider and contract</t>
  </si>
  <si>
    <t xml:space="preserve">A follow up request to FOI/22/0150 relating to works carried out behind Grossmont road, whale hill. </t>
  </si>
  <si>
    <t xml:space="preserve">Details of Assaults on staff and customers, threats of violence against staff and customers, verbal abuse and alcohol/drug use in libraries and customer first centres since 2017 </t>
  </si>
  <si>
    <t>Information regarding the amount of money bus operators are reimbursed for acceptance of ENCTS passes</t>
  </si>
  <si>
    <t>Details of any transitional certificate applied to2 named businesses</t>
  </si>
  <si>
    <t xml:space="preserve">Information on the employment of  Social Workers in children's services over the last 3 years </t>
  </si>
  <si>
    <t>Details of planning applications which have been approved on land since January 2011 on a site containing archaeological remains of any type?</t>
  </si>
  <si>
    <t xml:space="preserve">An electronic copy of municipal waste compositional analysis for the waste generated within the council, which companies are responsible for the collection and disposal of collected Municipal waste, details of the waste transfer stations and treatment facilities used, and details of companies operating those waste treatment contracts </t>
  </si>
  <si>
    <t xml:space="preserve">Names and contact details of senior roles in the Adult's and Children's teams and details of the IT systems used in these services </t>
  </si>
  <si>
    <t>How many complaints were received in 2021 relating to barking dogs, chicken and cockerels, sexual noise and loud music or television?</t>
  </si>
  <si>
    <t>how much money central government provided you with under the Additional Restrictions Grant (ARG6) , how many applications you received and how much of the funding you were actually able to give out ?</t>
  </si>
  <si>
    <t xml:space="preserve">The number of libraries in Redcar and Cleveland at the end of each year since 2016/17 </t>
  </si>
  <si>
    <t>6 questions relating to Gypsy and traveller transit, residential/permanent and Travelling Show people pitches</t>
  </si>
  <si>
    <t>the 2012 and 2022 budget for expenditure on sport and leisure facilities, and the number of specified facilities owned by the council in these years</t>
  </si>
  <si>
    <t>A list communications that emanated from the Council (and responses) pre and post the triathlon event in 2021  including those relating to permission for the event, road closures, marshalling and security. And a copy of CCTV footage relating to an incident with a pedestrian</t>
  </si>
  <si>
    <t>How much money money was paid out by the council to providers to supply exempt accommodation, how many people were housed in exempt accommodation and the highest claim, for each of the last 3 financial years</t>
  </si>
  <si>
    <t xml:space="preserve">Details of buildings which have been identified as having aluminium composite cladding across the borough </t>
  </si>
  <si>
    <t>Special Educational needs &amp; Disability High needs top up &amp; Banking Allocations for mainstream &amp; Special Schools</t>
  </si>
  <si>
    <t>Adult Social Care Fund spent on immigrants from other countries in last 5 years</t>
  </si>
  <si>
    <t>Households eligible for the £150 council tax rebate incl those received and not yet received it.</t>
  </si>
  <si>
    <t>Money/budget spent on devices (i.e. laptop, mobile phone, tablet etc) and digital skills</t>
  </si>
  <si>
    <t xml:space="preserve">Transforming Care Partnerships with clinical commissioning groups, local authorities and NHS England's specialised commissioners. How plans work with people with learning disabilities, autism or both, their families and carers, and to agree and deliver local plans programme delivery </t>
  </si>
  <si>
    <t xml:space="preserve">Number of holiday lets registered as a  commercial business in Redcar and Cleveland and how many  commercial holiday lets pay for a commercial dustbin ? </t>
  </si>
  <si>
    <t>Discussion in Townhall about noise originating from front door closing / shutting in Victorian era party walled terraced properties?</t>
  </si>
  <si>
    <t xml:space="preserve">The total number of fly tipping fines served to businesses or commercial entities </t>
  </si>
  <si>
    <t xml:space="preserve">Has an enforceable order or decision been made to compulsory  purchase or acquire any properties/land within the borough?
</t>
  </si>
  <si>
    <t>Gathering data regarding ENCTS (English National Concessionary Travel Scheme) bus passes and I am looking for some data from you to help with my research.</t>
  </si>
  <si>
    <t>The number of registered home-schooled students within your jurisdiction</t>
  </si>
  <si>
    <t>into local government software usage for adult and children's' social care. Please could you let me know, for each system used in the delivery of adult and children's social care</t>
  </si>
  <si>
    <t>Please provide the team structure of the Children &amp; Families Commissioning Team, including but not limited to the names of Head of Children's Commissioning and the Commissiong Manager for Looked After Children.</t>
  </si>
  <si>
    <t>9 Questions relating to proposed changes to the Skelton Civic Hall and the impact it will have on the Grangeover Social Sequence Dance Group</t>
  </si>
  <si>
    <t>Questions around Financial support under section 17 of the Children Act from 2017 to date</t>
  </si>
  <si>
    <t>2 Questions relating to children with fixed periods of exclusion from school</t>
  </si>
  <si>
    <t xml:space="preserve">Software contracts that the organisation uses, for the following fields. Enterprise Resource Planning Software Solution (ERP), Primary Customer Relationship Management Solution (CRM),For example, Salesforce, Lagan CRM, Microsoft Dynamics, software of this nature.
Primary Human Resources (HR) and Payroll Software Solution:
For example, iTrent, Resource Link, Healthroster; software of this nature.
The organisation’s primary corporate Finance Software Solution:
For example, Agresso, Integra, Sapphire Systems; software of this nature.
1. Name of Supplier: Can you please provide me with the software provider for each contract?
2. The brand of the software: Can you please provide me with the actual name of the software. </t>
  </si>
  <si>
    <t>Organisational structure charts (including names, job tile and contact details) for the Education/Children's directorate covering the following job titles: Director, Assistant Director, Head of Service, Service Manager.</t>
  </si>
  <si>
    <t xml:space="preserve">Please could you provide me with a up-to-date list of the following business rates accounts in your billing area industrial i.e. Warehouses / Workshops but NOT Retail Warehouses properties that are occupied and not in receipt of any relief. 
</t>
  </si>
  <si>
    <t>How much money was your council granted by the Department for Work and Pensions during tranche 2 of the Household Support fund e.g. money granted for 1 April 2022 to 30 September 2022?</t>
  </si>
  <si>
    <t xml:space="preserve">Full-time equivalent children's’ social workers, the number of those social workers specifically allocated to disabled children and the vacancy rates and agency rates for both set of roles.  	</t>
  </si>
  <si>
    <t xml:space="preserve">Properties or areas of land within Redcar &amp; Cleveland are affected by a live Compulsory Purchase Order? If so, can you provide a list/map of the affected areas? </t>
  </si>
  <si>
    <t>Clarification sought</t>
  </si>
  <si>
    <t xml:space="preserve">Sought clarification </t>
  </si>
  <si>
    <t>sought clarification</t>
  </si>
  <si>
    <t>Sought Clarification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</si>
</sst>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5" x14ac:knownFonts="1">
    <font>
      <sz val="10"/>
      <name val="Arial"/>
    </font>
    <font>
      <sz val="8"/>
      <name val="Arial"/>
      <family val="2"/>
    </font>
    <font>
      <b/>
      <sz val="10"/>
      <name val="Arial"/>
      <family val="2"/>
    </font>
    <font>
      <b/>
      <sz val="12"/>
      <name val="Arial"/>
      <family val="2"/>
    </font>
    <font>
      <b/>
      <sz val="12"/>
      <name val="Arial"/>
      <family val="2"/>
    </font>
    <font>
      <b/>
      <sz val="8"/>
      <name val="Arial"/>
      <family val="2"/>
    </font>
    <font>
      <sz val="8"/>
      <name val="Arial"/>
      <family val="2"/>
    </font>
    <font>
      <sz val="12"/>
      <name val="Arial"/>
      <family val="2"/>
    </font>
    <font>
      <sz val="14"/>
      <name val="Arial"/>
      <family val="2"/>
    </font>
    <font>
      <sz val="10"/>
      <name val="Arial"/>
      <family val="2"/>
    </font>
    <font>
      <b/>
      <sz val="11"/>
      <name val="Arial"/>
      <family val="2"/>
    </font>
    <font>
      <sz val="11"/>
      <name val="Arial"/>
      <family val="2"/>
    </font>
    <font>
      <sz val="8"/>
      <name val="Arial"/>
      <family val="2"/>
    </font>
    <font>
      <sz val="12.7"/>
      <name val="Arial"/>
      <family val="2"/>
    </font>
    <font>
      <sz val="12"/>
      <color theme="1"/>
      <name val="Arial"/>
      <family val="2"/>
    </font>
  </fonts>
  <fills count="16">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15"/>
        <bgColor indexed="64"/>
      </patternFill>
    </fill>
    <fill>
      <patternFill patternType="solid">
        <fgColor indexed="41"/>
        <bgColor indexed="64"/>
      </patternFill>
    </fill>
    <fill>
      <patternFill patternType="solid">
        <fgColor rgb="FFCCFFFF"/>
        <bgColor indexed="64"/>
      </patternFill>
    </fill>
    <fill>
      <patternFill patternType="solid">
        <fgColor rgb="FFFFFFA3"/>
        <bgColor indexed="64"/>
      </patternFill>
    </fill>
    <fill>
      <patternFill patternType="solid">
        <fgColor rgb="FF66FFFF"/>
        <bgColor indexed="64"/>
      </patternFill>
    </fill>
    <fill>
      <patternFill patternType="solid">
        <fgColor rgb="FFFFFF99"/>
        <bgColor indexed="64"/>
      </patternFill>
    </fill>
    <fill>
      <patternFill patternType="solid">
        <fgColor rgb="FFFFFF00"/>
        <bgColor indexed="64"/>
      </patternFill>
    </fill>
    <fill>
      <patternFill patternType="solid">
        <fgColor rgb="FFFFC000"/>
        <bgColor indexed="64"/>
      </patternFill>
    </fill>
    <fill>
      <patternFill patternType="solid">
        <fgColor theme="0" tint="-0.3499862666707357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bottom/>
      <diagonal/>
    </border>
  </borders>
  <cellStyleXfs count="2">
    <xf numFmtId="0" fontId="0" fillId="0" borderId="0"/>
    <xf numFmtId="0" fontId="9" fillId="0" borderId="0"/>
  </cellStyleXfs>
  <cellXfs count="174">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vertical="center"/>
    </xf>
    <xf numFmtId="0" fontId="2" fillId="2"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0" xfId="0" applyFont="1" applyAlignment="1">
      <alignment horizontal="left"/>
    </xf>
    <xf numFmtId="0" fontId="4" fillId="0" borderId="0" xfId="0" applyFont="1"/>
    <xf numFmtId="10" fontId="3" fillId="0" borderId="0" xfId="0" applyNumberFormat="1" applyFont="1" applyAlignment="1">
      <alignment horizontal="left" vertical="center" wrapText="1"/>
    </xf>
    <xf numFmtId="0" fontId="0" fillId="0" borderId="0" xfId="0" applyAlignment="1">
      <alignment horizontal="left" vertical="top" wrapText="1"/>
    </xf>
    <xf numFmtId="0" fontId="0" fillId="4" borderId="0" xfId="0" applyFill="1" applyAlignment="1">
      <alignment horizontal="left" vertical="top" wrapText="1"/>
    </xf>
    <xf numFmtId="0" fontId="0" fillId="5" borderId="0" xfId="0" applyFill="1" applyAlignment="1">
      <alignment horizontal="left" vertical="top" wrapText="1"/>
    </xf>
    <xf numFmtId="0" fontId="0" fillId="0" borderId="0" xfId="0" applyAlignment="1">
      <alignment vertical="center"/>
    </xf>
    <xf numFmtId="0" fontId="2" fillId="0" borderId="0" xfId="0" applyFont="1" applyAlignment="1">
      <alignment vertical="center"/>
    </xf>
    <xf numFmtId="0" fontId="2" fillId="6" borderId="1" xfId="0" applyFont="1" applyFill="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3" fillId="7" borderId="1" xfId="0" applyFont="1" applyFill="1" applyBorder="1" applyAlignment="1">
      <alignment horizontal="left" vertical="top" wrapText="1"/>
    </xf>
    <xf numFmtId="0" fontId="3" fillId="7" borderId="2" xfId="0" applyFont="1" applyFill="1" applyBorder="1" applyAlignment="1">
      <alignment horizontal="left" vertical="top" wrapText="1"/>
    </xf>
    <xf numFmtId="0" fontId="3" fillId="5" borderId="2" xfId="0" applyFont="1" applyFill="1" applyBorder="1" applyAlignment="1">
      <alignment horizontal="left" vertical="top" wrapText="1"/>
    </xf>
    <xf numFmtId="0" fontId="7" fillId="5" borderId="1" xfId="0" applyFont="1" applyFill="1" applyBorder="1" applyAlignment="1">
      <alignment vertical="center" wrapText="1"/>
    </xf>
    <xf numFmtId="14" fontId="7" fillId="5" borderId="2" xfId="0" applyNumberFormat="1" applyFont="1" applyFill="1" applyBorder="1" applyAlignment="1">
      <alignment vertical="center" wrapText="1"/>
    </xf>
    <xf numFmtId="0" fontId="7" fillId="8" borderId="3" xfId="0" applyFont="1" applyFill="1" applyBorder="1" applyAlignment="1">
      <alignment vertical="center" wrapText="1"/>
    </xf>
    <xf numFmtId="0" fontId="7" fillId="5" borderId="4" xfId="0" applyFont="1" applyFill="1" applyBorder="1" applyAlignment="1">
      <alignment vertical="center" wrapText="1"/>
    </xf>
    <xf numFmtId="0" fontId="7" fillId="0" borderId="0" xfId="0" applyFont="1" applyAlignment="1">
      <alignment vertical="center"/>
    </xf>
    <xf numFmtId="0" fontId="3" fillId="5" borderId="4" xfId="0" applyFont="1" applyFill="1" applyBorder="1" applyAlignment="1">
      <alignment horizontal="left" vertical="top" wrapText="1"/>
    </xf>
    <xf numFmtId="0" fontId="3" fillId="0" borderId="0" xfId="0" applyFont="1" applyAlignment="1">
      <alignment vertical="center"/>
    </xf>
    <xf numFmtId="0" fontId="3" fillId="0" borderId="1" xfId="0" applyFont="1" applyBorder="1" applyAlignment="1">
      <alignment horizontal="right" vertical="center"/>
    </xf>
    <xf numFmtId="0" fontId="7" fillId="0" borderId="1" xfId="0" applyFont="1" applyBorder="1" applyAlignment="1">
      <alignment vertical="center"/>
    </xf>
    <xf numFmtId="0" fontId="0" fillId="0" borderId="0" xfId="0" applyAlignment="1">
      <alignment horizontal="center"/>
    </xf>
    <xf numFmtId="0" fontId="0" fillId="0" borderId="0" xfId="0" applyAlignment="1">
      <alignment horizontal="center" vertical="center"/>
    </xf>
    <xf numFmtId="0" fontId="7" fillId="0" borderId="0" xfId="0" applyFont="1" applyAlignment="1">
      <alignment horizontal="center" vertical="center"/>
    </xf>
    <xf numFmtId="0" fontId="3" fillId="7" borderId="1" xfId="0" applyFont="1" applyFill="1" applyBorder="1" applyAlignment="1">
      <alignment horizontal="center" vertical="top" wrapText="1"/>
    </xf>
    <xf numFmtId="0" fontId="0" fillId="0" borderId="0" xfId="0" applyAlignment="1">
      <alignment vertical="center" wrapText="1"/>
    </xf>
    <xf numFmtId="0" fontId="7" fillId="5" borderId="1" xfId="0" applyFont="1" applyFill="1" applyBorder="1" applyAlignment="1">
      <alignment vertical="top" wrapText="1"/>
    </xf>
    <xf numFmtId="0" fontId="3" fillId="7" borderId="4" xfId="0" applyFont="1" applyFill="1" applyBorder="1" applyAlignment="1">
      <alignment horizontal="center" vertical="top" wrapText="1"/>
    </xf>
    <xf numFmtId="0" fontId="7" fillId="8" borderId="3" xfId="0" applyFont="1" applyFill="1" applyBorder="1" applyAlignment="1">
      <alignment vertical="top" wrapText="1"/>
    </xf>
    <xf numFmtId="0" fontId="7" fillId="8" borderId="5" xfId="0" applyFont="1" applyFill="1" applyBorder="1" applyAlignment="1">
      <alignment vertical="top" wrapText="1"/>
    </xf>
    <xf numFmtId="0" fontId="3" fillId="0" borderId="0" xfId="0" applyFont="1" applyAlignment="1">
      <alignment horizontal="right" vertical="center"/>
    </xf>
    <xf numFmtId="0" fontId="3" fillId="0" borderId="0" xfId="0" applyFont="1" applyAlignment="1">
      <alignment vertical="center" wrapText="1"/>
    </xf>
    <xf numFmtId="0" fontId="7" fillId="9" borderId="1" xfId="0" applyFont="1" applyFill="1" applyBorder="1" applyAlignment="1">
      <alignment vertical="center" wrapText="1"/>
    </xf>
    <xf numFmtId="164" fontId="7" fillId="8" borderId="3" xfId="0" applyNumberFormat="1" applyFont="1" applyFill="1" applyBorder="1" applyAlignment="1">
      <alignment horizontal="left" vertical="center" wrapText="1"/>
    </xf>
    <xf numFmtId="14" fontId="7" fillId="8" borderId="3" xfId="0" applyNumberFormat="1" applyFont="1" applyFill="1" applyBorder="1" applyAlignment="1">
      <alignment vertical="center" wrapText="1"/>
    </xf>
    <xf numFmtId="0" fontId="7" fillId="10" borderId="1" xfId="0" applyFont="1" applyFill="1" applyBorder="1" applyAlignment="1">
      <alignment vertical="center" wrapText="1"/>
    </xf>
    <xf numFmtId="0" fontId="0" fillId="0" borderId="0" xfId="0" applyAlignment="1">
      <alignment horizontal="center" vertical="center" wrapText="1"/>
    </xf>
    <xf numFmtId="0" fontId="0" fillId="9" borderId="0" xfId="0" applyFill="1" applyAlignment="1">
      <alignment horizontal="left" vertical="top" wrapText="1"/>
    </xf>
    <xf numFmtId="164" fontId="7" fillId="9" borderId="1" xfId="0" applyNumberFormat="1" applyFont="1" applyFill="1" applyBorder="1" applyAlignment="1">
      <alignment horizontal="left" vertical="center" wrapText="1"/>
    </xf>
    <xf numFmtId="164" fontId="7" fillId="9" borderId="1" xfId="0" applyNumberFormat="1" applyFont="1" applyFill="1" applyBorder="1" applyAlignment="1">
      <alignment vertical="center" wrapText="1"/>
    </xf>
    <xf numFmtId="0" fontId="7" fillId="9" borderId="1" xfId="0" applyFont="1" applyFill="1" applyBorder="1" applyAlignment="1">
      <alignment vertical="center"/>
    </xf>
    <xf numFmtId="0" fontId="3" fillId="11" borderId="1" xfId="0" applyFont="1" applyFill="1" applyBorder="1" applyAlignment="1">
      <alignment horizontal="left" vertical="top" wrapText="1"/>
    </xf>
    <xf numFmtId="0" fontId="7" fillId="8" borderId="1" xfId="0" applyFont="1" applyFill="1" applyBorder="1" applyAlignment="1">
      <alignment vertical="center" wrapText="1"/>
    </xf>
    <xf numFmtId="14" fontId="7" fillId="9" borderId="1" xfId="0" applyNumberFormat="1" applyFont="1" applyFill="1" applyBorder="1" applyAlignment="1">
      <alignment vertical="center" wrapText="1"/>
    </xf>
    <xf numFmtId="49" fontId="7" fillId="9" borderId="1" xfId="0" applyNumberFormat="1" applyFont="1" applyFill="1" applyBorder="1" applyAlignment="1">
      <alignment vertical="center" wrapText="1"/>
    </xf>
    <xf numFmtId="0" fontId="7" fillId="9" borderId="1" xfId="0" applyFont="1" applyFill="1" applyBorder="1" applyAlignment="1">
      <alignment vertical="top" wrapText="1"/>
    </xf>
    <xf numFmtId="0" fontId="3" fillId="11" borderId="1" xfId="0" applyFont="1" applyFill="1" applyBorder="1" applyAlignment="1">
      <alignment horizontal="left" vertical="center" wrapText="1"/>
    </xf>
    <xf numFmtId="0" fontId="8" fillId="11" borderId="1" xfId="0" applyFont="1" applyFill="1" applyBorder="1"/>
    <xf numFmtId="0" fontId="8" fillId="0" borderId="0" xfId="0" applyFont="1"/>
    <xf numFmtId="0" fontId="0" fillId="9" borderId="1" xfId="0" applyFill="1" applyBorder="1" applyAlignment="1">
      <alignment vertical="top" wrapText="1"/>
    </xf>
    <xf numFmtId="0" fontId="9" fillId="9" borderId="1" xfId="0" applyFont="1" applyFill="1" applyBorder="1" applyAlignment="1">
      <alignment vertical="top" wrapText="1"/>
    </xf>
    <xf numFmtId="0" fontId="0" fillId="9" borderId="1" xfId="0" applyFill="1" applyBorder="1"/>
    <xf numFmtId="0" fontId="2" fillId="0" borderId="0" xfId="0" applyFont="1" applyAlignment="1">
      <alignment horizontal="left"/>
    </xf>
    <xf numFmtId="0" fontId="2" fillId="2" borderId="1" xfId="0" applyFont="1" applyFill="1" applyBorder="1" applyAlignment="1">
      <alignment horizontal="center" vertical="center"/>
    </xf>
    <xf numFmtId="0" fontId="2" fillId="8" borderId="1" xfId="0" applyFont="1" applyFill="1" applyBorder="1" applyAlignment="1">
      <alignment horizontal="center" vertical="center"/>
    </xf>
    <xf numFmtId="0" fontId="9" fillId="0" borderId="0" xfId="0" applyFont="1" applyAlignment="1">
      <alignment horizontal="left" vertical="center" wrapText="1"/>
    </xf>
    <xf numFmtId="10" fontId="10" fillId="0" borderId="0" xfId="0" applyNumberFormat="1" applyFont="1" applyAlignment="1">
      <alignment horizontal="right" vertical="center" wrapText="1"/>
    </xf>
    <xf numFmtId="0" fontId="9" fillId="0" borderId="0" xfId="0" applyFont="1" applyAlignment="1">
      <alignment horizontal="center" vertical="center"/>
    </xf>
    <xf numFmtId="49" fontId="7" fillId="9" borderId="1" xfId="0" applyNumberFormat="1" applyFont="1" applyFill="1" applyBorder="1" applyAlignment="1">
      <alignment horizontal="left" vertical="center" wrapText="1"/>
    </xf>
    <xf numFmtId="14" fontId="0" fillId="9" borderId="1" xfId="0" applyNumberFormat="1" applyFill="1" applyBorder="1" applyAlignment="1">
      <alignment horizontal="left" vertical="top" wrapText="1"/>
    </xf>
    <xf numFmtId="0" fontId="0" fillId="9" borderId="6" xfId="0" applyFill="1" applyBorder="1"/>
    <xf numFmtId="0" fontId="0" fillId="9" borderId="6" xfId="0" applyFill="1" applyBorder="1" applyAlignment="1">
      <alignment vertical="top" wrapText="1"/>
    </xf>
    <xf numFmtId="0" fontId="9" fillId="9" borderId="6" xfId="0" applyFont="1" applyFill="1" applyBorder="1" applyAlignment="1">
      <alignment vertical="top" wrapText="1"/>
    </xf>
    <xf numFmtId="14" fontId="0" fillId="9" borderId="6" xfId="0" applyNumberFormat="1" applyFill="1" applyBorder="1" applyAlignment="1">
      <alignment horizontal="left" vertical="top" wrapText="1"/>
    </xf>
    <xf numFmtId="14" fontId="7" fillId="9" borderId="6" xfId="0" applyNumberFormat="1" applyFont="1" applyFill="1" applyBorder="1" applyAlignment="1">
      <alignment horizontal="left" vertical="center" wrapText="1"/>
    </xf>
    <xf numFmtId="0" fontId="7" fillId="9" borderId="6" xfId="0" applyFont="1" applyFill="1" applyBorder="1" applyAlignment="1">
      <alignment horizontal="left" vertical="center"/>
    </xf>
    <xf numFmtId="164" fontId="7" fillId="9" borderId="6" xfId="0" applyNumberFormat="1" applyFont="1" applyFill="1" applyBorder="1" applyAlignment="1">
      <alignment horizontal="left" vertical="center" wrapText="1"/>
    </xf>
    <xf numFmtId="0" fontId="7" fillId="9" borderId="6" xfId="0" applyFont="1" applyFill="1" applyBorder="1" applyAlignment="1">
      <alignment horizontal="left" vertical="center" wrapText="1"/>
    </xf>
    <xf numFmtId="0" fontId="7" fillId="9" borderId="3" xfId="0" applyFont="1" applyFill="1" applyBorder="1" applyAlignment="1">
      <alignment vertical="center" wrapText="1"/>
    </xf>
    <xf numFmtId="0" fontId="7" fillId="9" borderId="3" xfId="0" applyFont="1" applyFill="1" applyBorder="1" applyAlignment="1">
      <alignment vertical="top" wrapText="1"/>
    </xf>
    <xf numFmtId="0" fontId="7" fillId="8" borderId="3" xfId="0" applyFont="1" applyFill="1" applyBorder="1" applyAlignment="1">
      <alignment horizontal="left" vertical="top" wrapText="1"/>
    </xf>
    <xf numFmtId="164" fontId="7" fillId="9" borderId="3" xfId="0" applyNumberFormat="1" applyFont="1" applyFill="1" applyBorder="1" applyAlignment="1">
      <alignment horizontal="left" vertical="center" wrapText="1"/>
    </xf>
    <xf numFmtId="164" fontId="7" fillId="9" borderId="3" xfId="0" applyNumberFormat="1" applyFont="1" applyFill="1" applyBorder="1" applyAlignment="1">
      <alignment vertical="center" wrapText="1"/>
    </xf>
    <xf numFmtId="14" fontId="7" fillId="9" borderId="3" xfId="0" applyNumberFormat="1" applyFont="1" applyFill="1" applyBorder="1" applyAlignment="1">
      <alignment vertical="center" wrapText="1"/>
    </xf>
    <xf numFmtId="14" fontId="7" fillId="9" borderId="2" xfId="0" applyNumberFormat="1" applyFont="1" applyFill="1" applyBorder="1" applyAlignment="1">
      <alignment vertical="center" wrapText="1"/>
    </xf>
    <xf numFmtId="14" fontId="7" fillId="8" borderId="3" xfId="0" applyNumberFormat="1" applyFont="1" applyFill="1" applyBorder="1" applyAlignment="1">
      <alignment horizontal="left" vertical="center" wrapText="1"/>
    </xf>
    <xf numFmtId="0" fontId="7" fillId="9" borderId="4" xfId="0" applyFont="1" applyFill="1" applyBorder="1" applyAlignment="1">
      <alignment vertical="center" wrapText="1"/>
    </xf>
    <xf numFmtId="0" fontId="7" fillId="9" borderId="0" xfId="0" applyFont="1" applyFill="1" applyAlignment="1">
      <alignment vertical="center"/>
    </xf>
    <xf numFmtId="0" fontId="7" fillId="9" borderId="5" xfId="0" applyFont="1" applyFill="1" applyBorder="1" applyAlignment="1">
      <alignment vertical="top" wrapText="1"/>
    </xf>
    <xf numFmtId="0" fontId="7" fillId="9" borderId="6" xfId="0" applyFont="1" applyFill="1" applyBorder="1" applyAlignment="1">
      <alignment horizontal="left" vertical="top" wrapText="1"/>
    </xf>
    <xf numFmtId="14" fontId="7" fillId="9" borderId="1" xfId="0" applyNumberFormat="1" applyFont="1" applyFill="1" applyBorder="1" applyAlignment="1">
      <alignment horizontal="left" vertical="center" wrapText="1"/>
    </xf>
    <xf numFmtId="0" fontId="7" fillId="9" borderId="1" xfId="0" applyFont="1" applyFill="1" applyBorder="1" applyAlignment="1">
      <alignment horizontal="left" vertical="center" wrapText="1"/>
    </xf>
    <xf numFmtId="0" fontId="7" fillId="12" borderId="4" xfId="0" applyFont="1" applyFill="1" applyBorder="1" applyAlignment="1">
      <alignment vertical="top" wrapText="1"/>
    </xf>
    <xf numFmtId="0" fontId="7" fillId="12" borderId="4" xfId="0" applyFont="1" applyFill="1" applyBorder="1" applyAlignment="1">
      <alignment vertical="center" wrapText="1"/>
    </xf>
    <xf numFmtId="0" fontId="7" fillId="0" borderId="0" xfId="0" applyFont="1" applyAlignment="1">
      <alignment vertical="center" wrapText="1"/>
    </xf>
    <xf numFmtId="0" fontId="7" fillId="9" borderId="1" xfId="0" applyFont="1" applyFill="1" applyBorder="1" applyAlignment="1">
      <alignment horizontal="center" vertical="top" wrapText="1"/>
    </xf>
    <xf numFmtId="14" fontId="14" fillId="12" borderId="2" xfId="0" applyNumberFormat="1" applyFont="1" applyFill="1" applyBorder="1" applyAlignment="1">
      <alignment vertical="center" wrapText="1"/>
    </xf>
    <xf numFmtId="14" fontId="7" fillId="12" borderId="2" xfId="0" applyNumberFormat="1" applyFont="1" applyFill="1" applyBorder="1" applyAlignment="1">
      <alignment vertical="center" wrapText="1"/>
    </xf>
    <xf numFmtId="49" fontId="7" fillId="12" borderId="1" xfId="0" applyNumberFormat="1" applyFont="1" applyFill="1" applyBorder="1" applyAlignment="1">
      <alignment vertical="center" wrapText="1"/>
    </xf>
    <xf numFmtId="49" fontId="7" fillId="12" borderId="1" xfId="0" applyNumberFormat="1" applyFont="1" applyFill="1" applyBorder="1" applyAlignment="1">
      <alignment vertical="center"/>
    </xf>
    <xf numFmtId="0" fontId="3" fillId="11" borderId="1" xfId="0" applyFont="1" applyFill="1" applyBorder="1" applyAlignment="1">
      <alignment vertical="top" wrapText="1"/>
    </xf>
    <xf numFmtId="49" fontId="3" fillId="11" borderId="1" xfId="0" applyNumberFormat="1" applyFont="1" applyFill="1" applyBorder="1" applyAlignment="1">
      <alignment horizontal="left" vertical="top" wrapText="1"/>
    </xf>
    <xf numFmtId="0" fontId="3" fillId="11" borderId="1" xfId="0" applyFont="1" applyFill="1" applyBorder="1" applyAlignment="1">
      <alignment horizontal="center" vertical="top" wrapText="1"/>
    </xf>
    <xf numFmtId="164" fontId="7" fillId="9" borderId="1" xfId="0" applyNumberFormat="1" applyFont="1" applyFill="1" applyBorder="1" applyAlignment="1">
      <alignment horizontal="center" vertical="center"/>
    </xf>
    <xf numFmtId="164" fontId="7" fillId="9" borderId="1" xfId="0" applyNumberFormat="1" applyFont="1" applyFill="1" applyBorder="1" applyAlignment="1">
      <alignment horizontal="center" vertical="center" wrapText="1"/>
    </xf>
    <xf numFmtId="14" fontId="14" fillId="12" borderId="7" xfId="0" applyNumberFormat="1" applyFont="1" applyFill="1" applyBorder="1" applyAlignment="1">
      <alignment vertical="center" wrapText="1"/>
    </xf>
    <xf numFmtId="14" fontId="7" fillId="12" borderId="7" xfId="0" applyNumberFormat="1" applyFont="1" applyFill="1" applyBorder="1" applyAlignment="1">
      <alignment vertical="center" wrapText="1"/>
    </xf>
    <xf numFmtId="0" fontId="7" fillId="9" borderId="3" xfId="0" quotePrefix="1" applyFont="1" applyFill="1" applyBorder="1" applyAlignment="1">
      <alignment vertical="top" wrapText="1"/>
    </xf>
    <xf numFmtId="0" fontId="7" fillId="10" borderId="0" xfId="0" applyFont="1" applyFill="1" applyAlignment="1">
      <alignment vertical="center"/>
    </xf>
    <xf numFmtId="0" fontId="7" fillId="10" borderId="2" xfId="0" applyFont="1" applyFill="1" applyBorder="1" applyAlignment="1">
      <alignment vertical="center"/>
    </xf>
    <xf numFmtId="0" fontId="7" fillId="10" borderId="2" xfId="0" applyFont="1" applyFill="1" applyBorder="1" applyAlignment="1">
      <alignment vertical="center" wrapText="1"/>
    </xf>
    <xf numFmtId="0" fontId="7" fillId="9" borderId="2" xfId="0" applyFont="1" applyFill="1" applyBorder="1" applyAlignment="1">
      <alignment vertical="center" wrapText="1"/>
    </xf>
    <xf numFmtId="14" fontId="7" fillId="13" borderId="2" xfId="0" applyNumberFormat="1" applyFont="1" applyFill="1" applyBorder="1" applyAlignment="1">
      <alignment vertical="center" wrapText="1"/>
    </xf>
    <xf numFmtId="0" fontId="7" fillId="13" borderId="2" xfId="0" applyFont="1" applyFill="1" applyBorder="1" applyAlignment="1">
      <alignment vertical="center" wrapText="1"/>
    </xf>
    <xf numFmtId="14" fontId="7" fillId="14" borderId="2" xfId="0" applyNumberFormat="1" applyFont="1" applyFill="1" applyBorder="1" applyAlignment="1">
      <alignment vertical="center" wrapText="1"/>
    </xf>
    <xf numFmtId="0" fontId="7" fillId="14" borderId="2" xfId="0" applyFont="1" applyFill="1" applyBorder="1" applyAlignment="1">
      <alignment vertical="center" wrapText="1"/>
    </xf>
    <xf numFmtId="14" fontId="7" fillId="9" borderId="7" xfId="0" applyNumberFormat="1" applyFont="1" applyFill="1" applyBorder="1" applyAlignment="1">
      <alignment vertical="center" wrapText="1"/>
    </xf>
    <xf numFmtId="0" fontId="7" fillId="8" borderId="3" xfId="0" quotePrefix="1" applyFont="1" applyFill="1" applyBorder="1" applyAlignment="1">
      <alignment vertical="top" wrapText="1"/>
    </xf>
    <xf numFmtId="14" fontId="7" fillId="0" borderId="2" xfId="0" applyNumberFormat="1" applyFont="1" applyBorder="1" applyAlignment="1">
      <alignment vertical="center" wrapText="1"/>
    </xf>
    <xf numFmtId="14" fontId="7" fillId="0" borderId="7" xfId="0" applyNumberFormat="1" applyFont="1" applyBorder="1" applyAlignment="1">
      <alignment vertical="center" wrapText="1"/>
    </xf>
    <xf numFmtId="0" fontId="7" fillId="9" borderId="2" xfId="0" applyFont="1" applyFill="1" applyBorder="1" applyAlignment="1">
      <alignment horizontal="left" vertical="top" wrapText="1"/>
    </xf>
    <xf numFmtId="0" fontId="7" fillId="9" borderId="4" xfId="0" applyFont="1" applyFill="1" applyBorder="1" applyAlignment="1">
      <alignment horizontal="left" vertical="top" wrapText="1"/>
    </xf>
    <xf numFmtId="0" fontId="7" fillId="9" borderId="3" xfId="0" applyFont="1" applyFill="1" applyBorder="1" applyAlignment="1">
      <alignment horizontal="left" vertical="top" wrapText="1"/>
    </xf>
    <xf numFmtId="14" fontId="7" fillId="9" borderId="1" xfId="0" applyNumberFormat="1" applyFont="1" applyFill="1" applyBorder="1" applyAlignment="1">
      <alignment horizontal="left" vertical="top" wrapText="1"/>
    </xf>
    <xf numFmtId="164" fontId="7" fillId="8" borderId="1" xfId="0" applyNumberFormat="1" applyFont="1" applyFill="1" applyBorder="1" applyAlignment="1">
      <alignment horizontal="left" vertical="center" wrapText="1"/>
    </xf>
    <xf numFmtId="0" fontId="3" fillId="7" borderId="2" xfId="0" applyFont="1" applyFill="1" applyBorder="1" applyAlignment="1">
      <alignment vertical="center" wrapText="1"/>
    </xf>
    <xf numFmtId="164" fontId="7" fillId="10" borderId="7" xfId="0" applyNumberFormat="1" applyFont="1" applyFill="1" applyBorder="1" applyAlignment="1">
      <alignment vertical="center" wrapText="1"/>
    </xf>
    <xf numFmtId="164" fontId="7" fillId="8" borderId="7" xfId="0" applyNumberFormat="1" applyFont="1" applyFill="1" applyBorder="1" applyAlignment="1">
      <alignment vertical="center" wrapText="1"/>
    </xf>
    <xf numFmtId="164" fontId="7" fillId="9" borderId="7" xfId="0" applyNumberFormat="1" applyFont="1" applyFill="1" applyBorder="1" applyAlignment="1">
      <alignment vertical="center" wrapText="1"/>
    </xf>
    <xf numFmtId="0" fontId="3" fillId="11" borderId="8" xfId="0" applyFont="1" applyFill="1" applyBorder="1" applyAlignment="1">
      <alignment horizontal="left" vertical="top" wrapText="1"/>
    </xf>
    <xf numFmtId="0" fontId="11" fillId="9" borderId="4" xfId="0" applyFont="1" applyFill="1" applyBorder="1" applyAlignment="1">
      <alignment vertical="center"/>
    </xf>
    <xf numFmtId="0" fontId="0" fillId="0" borderId="1" xfId="0" applyBorder="1" applyAlignment="1">
      <alignment horizontal="left" vertical="top" wrapText="1"/>
    </xf>
    <xf numFmtId="164" fontId="7" fillId="13" borderId="7" xfId="0" applyNumberFormat="1" applyFont="1" applyFill="1" applyBorder="1" applyAlignment="1">
      <alignment vertical="center" wrapText="1"/>
    </xf>
    <xf numFmtId="0" fontId="7" fillId="0" borderId="0" xfId="0" applyFont="1"/>
    <xf numFmtId="0" fontId="7" fillId="0" borderId="0" xfId="0" applyFont="1" applyAlignment="1">
      <alignment horizontal="center"/>
    </xf>
    <xf numFmtId="10" fontId="3" fillId="0" borderId="0" xfId="0" applyNumberFormat="1" applyFont="1" applyAlignment="1">
      <alignment vertical="center"/>
    </xf>
    <xf numFmtId="0" fontId="7" fillId="0" borderId="0" xfId="0" applyFont="1" applyAlignment="1">
      <alignment horizontal="left" vertical="center" wrapText="1"/>
    </xf>
    <xf numFmtId="0" fontId="7" fillId="0" borderId="0" xfId="0" applyFont="1" applyAlignment="1">
      <alignment horizontal="center" vertical="center" wrapText="1"/>
    </xf>
    <xf numFmtId="0" fontId="3" fillId="2"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15" borderId="3" xfId="0" applyFont="1" applyFill="1" applyBorder="1" applyAlignment="1">
      <alignment horizontal="center" vertical="center" wrapText="1"/>
    </xf>
    <xf numFmtId="0" fontId="3" fillId="15" borderId="3" xfId="0" applyFont="1" applyFill="1" applyBorder="1" applyAlignment="1">
      <alignment horizontal="center" vertical="center"/>
    </xf>
    <xf numFmtId="0" fontId="3" fillId="0" borderId="1" xfId="0" applyFont="1" applyBorder="1" applyAlignment="1">
      <alignment horizontal="center" vertical="center"/>
    </xf>
    <xf numFmtId="0" fontId="7" fillId="0" borderId="0" xfId="0" applyFont="1" applyAlignment="1">
      <alignment horizontal="left"/>
    </xf>
    <xf numFmtId="49" fontId="7" fillId="0" borderId="0" xfId="0" applyNumberFormat="1" applyFont="1"/>
    <xf numFmtId="0" fontId="7" fillId="9" borderId="0" xfId="0" applyFont="1" applyFill="1" applyAlignment="1">
      <alignment horizontal="center" vertical="center"/>
    </xf>
    <xf numFmtId="14" fontId="7" fillId="13" borderId="7" xfId="0" applyNumberFormat="1" applyFont="1" applyFill="1" applyBorder="1" applyAlignment="1">
      <alignment vertical="center" wrapText="1"/>
    </xf>
    <xf numFmtId="0" fontId="7" fillId="0" borderId="1" xfId="0" applyFont="1" applyBorder="1" applyAlignment="1">
      <alignment vertical="center" wrapText="1"/>
    </xf>
    <xf numFmtId="14" fontId="7" fillId="0" borderId="0" xfId="0" applyNumberFormat="1" applyFont="1" applyAlignment="1">
      <alignment vertical="center"/>
    </xf>
    <xf numFmtId="0" fontId="0" fillId="0" borderId="9" xfId="0" applyBorder="1" applyAlignment="1">
      <alignment horizontal="left" vertical="top" wrapText="1"/>
    </xf>
    <xf numFmtId="0" fontId="11" fillId="8" borderId="3" xfId="0" applyFont="1" applyFill="1" applyBorder="1" applyAlignment="1">
      <alignment vertical="top" wrapText="1"/>
    </xf>
    <xf numFmtId="14" fontId="0" fillId="0" borderId="0" xfId="0" applyNumberFormat="1" applyAlignment="1">
      <alignment horizontal="left" vertical="top" wrapText="1"/>
    </xf>
    <xf numFmtId="0" fontId="3" fillId="8" borderId="3" xfId="0" applyFont="1" applyFill="1" applyBorder="1" applyAlignment="1">
      <alignment vertical="top" wrapText="1"/>
    </xf>
    <xf numFmtId="0" fontId="13" fillId="8" borderId="3" xfId="0" applyFont="1" applyFill="1" applyBorder="1" applyAlignment="1">
      <alignment vertical="top" wrapText="1"/>
    </xf>
    <xf numFmtId="0" fontId="9" fillId="0" borderId="0" xfId="0" applyFont="1" applyAlignment="1">
      <alignment horizontal="left" vertical="top" wrapText="1"/>
    </xf>
    <xf numFmtId="0" fontId="9" fillId="0" borderId="0" xfId="0" applyFont="1"/>
    <xf numFmtId="0" fontId="2" fillId="2" borderId="2" xfId="0" applyFont="1" applyFill="1"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2" fillId="15" borderId="3" xfId="0" applyFont="1" applyFill="1" applyBorder="1" applyAlignment="1">
      <alignment horizontal="center" vertical="center"/>
    </xf>
    <xf numFmtId="0" fontId="2" fillId="15" borderId="6" xfId="0" applyFont="1" applyFill="1" applyBorder="1" applyAlignment="1">
      <alignment horizontal="center" vertical="center"/>
    </xf>
    <xf numFmtId="0" fontId="2"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15" borderId="6"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49" fontId="9" fillId="9" borderId="3" xfId="0" applyNumberFormat="1" applyFont="1" applyFill="1" applyBorder="1" applyAlignment="1">
      <alignment horizontal="left" vertical="center" wrapText="1"/>
    </xf>
    <xf numFmtId="49" fontId="0" fillId="9" borderId="6" xfId="0" applyNumberFormat="1" applyFill="1" applyBorder="1" applyAlignment="1">
      <alignment horizontal="left" vertical="center" wrapText="1"/>
    </xf>
    <xf numFmtId="49" fontId="0" fillId="9" borderId="3" xfId="0" applyNumberFormat="1" applyFill="1" applyBorder="1" applyAlignment="1">
      <alignment horizontal="left" vertical="center" wrapText="1"/>
    </xf>
    <xf numFmtId="14" fontId="0" fillId="9" borderId="1" xfId="0" applyNumberFormat="1" applyFill="1" applyBorder="1" applyAlignment="1">
      <alignment horizontal="left"/>
    </xf>
    <xf numFmtId="0" fontId="0" fillId="9" borderId="1" xfId="0" applyFill="1" applyBorder="1" applyAlignment="1">
      <alignment horizontal="left"/>
    </xf>
  </cellXfs>
  <cellStyles count="2">
    <cellStyle name="Normal" xfId="0" builtinId="0"/>
    <cellStyle name="Normal 2" xfId="1" xr:uid="{00000000-0005-0000-0000-000001000000}"/>
  </cellStyles>
  <dxfs count="10">
    <dxf>
      <fill>
        <patternFill>
          <bgColor rgb="FF00FF00"/>
        </patternFill>
      </fill>
    </dxf>
    <dxf>
      <fill>
        <patternFill>
          <bgColor rgb="FFFF0000"/>
        </patternFill>
      </fill>
    </dxf>
    <dxf>
      <fill>
        <patternFill>
          <bgColor theme="0" tint="-0.24994659260841701"/>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366679884438905E-2"/>
          <c:y val="6.2029643353404357E-2"/>
          <c:w val="0.79357389239265053"/>
          <c:h val="0.61190354172682315"/>
        </c:manualLayout>
      </c:layout>
      <c:barChart>
        <c:barDir val="col"/>
        <c:grouping val="stacked"/>
        <c:varyColors val="0"/>
        <c:ser>
          <c:idx val="0"/>
          <c:order val="0"/>
          <c:tx>
            <c:strRef>
              <c:f>'Metrics 2022'!$C$3</c:f>
              <c:strCache>
                <c:ptCount val="1"/>
                <c:pt idx="0">
                  <c:v>Full
Disclosure</c:v>
                </c:pt>
              </c:strCache>
            </c:strRef>
          </c:tx>
          <c:spPr>
            <a:solidFill>
              <a:srgbClr val="92D050"/>
            </a:solidFill>
            <a:ln w="12700">
              <a:solidFill>
                <a:srgbClr val="92D050"/>
              </a:solidFill>
              <a:prstDash val="solid"/>
            </a:ln>
          </c:spPr>
          <c:invertIfNegative val="0"/>
          <c:cat>
            <c:strRef>
              <c:f>'Metrics 2022'!$B$4:$B$15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2022'!$C$4:$C$15</c:f>
              <c:numCache>
                <c:formatCode>General</c:formatCode>
                <c:ptCount val="12"/>
                <c:pt idx="0">
                  <c:v>40</c:v>
                </c:pt>
                <c:pt idx="1">
                  <c:v>50</c:v>
                </c:pt>
                <c:pt idx="2">
                  <c:v>37</c:v>
                </c:pt>
                <c:pt idx="3">
                  <c:v>34</c:v>
                </c:pt>
                <c:pt idx="4">
                  <c:v>53</c:v>
                </c:pt>
                <c:pt idx="5">
                  <c:v>44</c:v>
                </c:pt>
                <c:pt idx="6">
                  <c:v>36</c:v>
                </c:pt>
                <c:pt idx="7">
                  <c:v>40</c:v>
                </c:pt>
                <c:pt idx="8">
                  <c:v>39</c:v>
                </c:pt>
                <c:pt idx="9">
                  <c:v>40</c:v>
                </c:pt>
                <c:pt idx="10">
                  <c:v>43</c:v>
                </c:pt>
                <c:pt idx="11">
                  <c:v>31</c:v>
                </c:pt>
              </c:numCache>
            </c:numRef>
          </c:val>
          <c:extLst>
            <c:ext xmlns:c16="http://schemas.microsoft.com/office/drawing/2014/chart" uri="{C3380CC4-5D6E-409C-BE32-E72D297353CC}">
              <c16:uniqueId val="{00000000-4165-4FB5-BA2A-A329B75239C3}"/>
            </c:ext>
          </c:extLst>
        </c:ser>
        <c:ser>
          <c:idx val="1"/>
          <c:order val="1"/>
          <c:tx>
            <c:strRef>
              <c:f>'Metrics 2022'!$D$3</c:f>
              <c:strCache>
                <c:ptCount val="1"/>
                <c:pt idx="0">
                  <c:v>Partial
Disclosure</c:v>
                </c:pt>
              </c:strCache>
            </c:strRef>
          </c:tx>
          <c:spPr>
            <a:solidFill>
              <a:srgbClr val="FFC000"/>
            </a:solidFill>
            <a:ln w="12700">
              <a:solidFill>
                <a:srgbClr val="FFC000"/>
              </a:solidFill>
              <a:prstDash val="solid"/>
            </a:ln>
          </c:spPr>
          <c:invertIfNegative val="0"/>
          <c:cat>
            <c:strRef>
              <c:f>'Metrics 2022'!$B$4:$B$15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2022'!$D$4:$D$15</c:f>
              <c:numCache>
                <c:formatCode>General</c:formatCode>
                <c:ptCount val="12"/>
                <c:pt idx="0">
                  <c:v>20</c:v>
                </c:pt>
                <c:pt idx="1">
                  <c:v>23</c:v>
                </c:pt>
                <c:pt idx="2">
                  <c:v>23</c:v>
                </c:pt>
                <c:pt idx="3">
                  <c:v>30</c:v>
                </c:pt>
                <c:pt idx="4">
                  <c:v>32</c:v>
                </c:pt>
                <c:pt idx="5">
                  <c:v>29</c:v>
                </c:pt>
                <c:pt idx="6">
                  <c:v>24</c:v>
                </c:pt>
                <c:pt idx="7">
                  <c:v>17</c:v>
                </c:pt>
                <c:pt idx="8">
                  <c:v>17</c:v>
                </c:pt>
                <c:pt idx="9">
                  <c:v>8</c:v>
                </c:pt>
                <c:pt idx="10">
                  <c:v>22</c:v>
                </c:pt>
                <c:pt idx="11">
                  <c:v>18</c:v>
                </c:pt>
              </c:numCache>
            </c:numRef>
          </c:val>
          <c:extLst>
            <c:ext xmlns:c16="http://schemas.microsoft.com/office/drawing/2014/chart" uri="{C3380CC4-5D6E-409C-BE32-E72D297353CC}">
              <c16:uniqueId val="{00000001-4165-4FB5-BA2A-A329B75239C3}"/>
            </c:ext>
          </c:extLst>
        </c:ser>
        <c:ser>
          <c:idx val="2"/>
          <c:order val="2"/>
          <c:tx>
            <c:strRef>
              <c:f>'Metrics 2022'!$E$3</c:f>
              <c:strCache>
                <c:ptCount val="1"/>
                <c:pt idx="0">
                  <c:v>Request
Refused</c:v>
                </c:pt>
              </c:strCache>
            </c:strRef>
          </c:tx>
          <c:spPr>
            <a:solidFill>
              <a:srgbClr val="FF0000"/>
            </a:solidFill>
            <a:ln w="12700">
              <a:solidFill>
                <a:srgbClr val="FF0000"/>
              </a:solidFill>
              <a:prstDash val="solid"/>
            </a:ln>
          </c:spPr>
          <c:invertIfNegative val="0"/>
          <c:cat>
            <c:strRef>
              <c:f>'Metrics 2022'!$B$4:$B$15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2022'!$E$4:$E$15</c:f>
              <c:numCache>
                <c:formatCode>General</c:formatCode>
                <c:ptCount val="12"/>
                <c:pt idx="0">
                  <c:v>8</c:v>
                </c:pt>
                <c:pt idx="1">
                  <c:v>3</c:v>
                </c:pt>
                <c:pt idx="2">
                  <c:v>4</c:v>
                </c:pt>
                <c:pt idx="3">
                  <c:v>10</c:v>
                </c:pt>
                <c:pt idx="4">
                  <c:v>4</c:v>
                </c:pt>
                <c:pt idx="5">
                  <c:v>3</c:v>
                </c:pt>
                <c:pt idx="6">
                  <c:v>2</c:v>
                </c:pt>
                <c:pt idx="7">
                  <c:v>2</c:v>
                </c:pt>
                <c:pt idx="8">
                  <c:v>3</c:v>
                </c:pt>
                <c:pt idx="9">
                  <c:v>3</c:v>
                </c:pt>
                <c:pt idx="10">
                  <c:v>2</c:v>
                </c:pt>
                <c:pt idx="11">
                  <c:v>1</c:v>
                </c:pt>
              </c:numCache>
            </c:numRef>
          </c:val>
          <c:extLst>
            <c:ext xmlns:c16="http://schemas.microsoft.com/office/drawing/2014/chart" uri="{C3380CC4-5D6E-409C-BE32-E72D297353CC}">
              <c16:uniqueId val="{00000002-4165-4FB5-BA2A-A329B75239C3}"/>
            </c:ext>
          </c:extLst>
        </c:ser>
        <c:ser>
          <c:idx val="3"/>
          <c:order val="3"/>
          <c:tx>
            <c:strRef>
              <c:f>'Metrics 2022'!$F$3</c:f>
              <c:strCache>
                <c:ptCount val="1"/>
                <c:pt idx="0">
                  <c:v>Information
Not Held</c:v>
                </c:pt>
              </c:strCache>
            </c:strRef>
          </c:tx>
          <c:spPr>
            <a:solidFill>
              <a:srgbClr val="00B0F0"/>
            </a:solidFill>
            <a:ln w="25400">
              <a:noFill/>
            </a:ln>
          </c:spPr>
          <c:invertIfNegative val="0"/>
          <c:cat>
            <c:strRef>
              <c:f>'Metrics 2022'!$B$4:$B$15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2022'!$F$4:$F$15</c:f>
              <c:numCache>
                <c:formatCode>General</c:formatCode>
                <c:ptCount val="12"/>
                <c:pt idx="0">
                  <c:v>10</c:v>
                </c:pt>
                <c:pt idx="1">
                  <c:v>5</c:v>
                </c:pt>
                <c:pt idx="2">
                  <c:v>8</c:v>
                </c:pt>
                <c:pt idx="3">
                  <c:v>7</c:v>
                </c:pt>
                <c:pt idx="4">
                  <c:v>7</c:v>
                </c:pt>
                <c:pt idx="5">
                  <c:v>7</c:v>
                </c:pt>
                <c:pt idx="6">
                  <c:v>7</c:v>
                </c:pt>
                <c:pt idx="7">
                  <c:v>6</c:v>
                </c:pt>
                <c:pt idx="8">
                  <c:v>7</c:v>
                </c:pt>
                <c:pt idx="9">
                  <c:v>10</c:v>
                </c:pt>
                <c:pt idx="10">
                  <c:v>12</c:v>
                </c:pt>
                <c:pt idx="11">
                  <c:v>5</c:v>
                </c:pt>
              </c:numCache>
            </c:numRef>
          </c:val>
          <c:extLst>
            <c:ext xmlns:c16="http://schemas.microsoft.com/office/drawing/2014/chart" uri="{C3380CC4-5D6E-409C-BE32-E72D297353CC}">
              <c16:uniqueId val="{00000003-4165-4FB5-BA2A-A329B75239C3}"/>
            </c:ext>
          </c:extLst>
        </c:ser>
        <c:ser>
          <c:idx val="4"/>
          <c:order val="4"/>
          <c:tx>
            <c:strRef>
              <c:f>'Metrics 2022'!$G$3</c:f>
              <c:strCache>
                <c:ptCount val="1"/>
                <c:pt idx="0">
                  <c:v>In Progress
/Clarification</c:v>
                </c:pt>
              </c:strCache>
            </c:strRef>
          </c:tx>
          <c:spPr>
            <a:solidFill>
              <a:srgbClr val="7030A0"/>
            </a:solidFill>
            <a:ln w="12700">
              <a:solidFill>
                <a:srgbClr val="7030A0"/>
              </a:solidFill>
              <a:prstDash val="solid"/>
            </a:ln>
          </c:spPr>
          <c:invertIfNegative val="0"/>
          <c:cat>
            <c:strRef>
              <c:f>'Metrics 2022'!$B$4:$B$15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2022'!$G$4:$G$15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4-4165-4FB5-BA2A-A329B75239C3}"/>
            </c:ext>
          </c:extLst>
        </c:ser>
        <c:ser>
          <c:idx val="5"/>
          <c:order val="5"/>
          <c:tx>
            <c:strRef>
              <c:f>'Metrics 2022'!$I$3</c:f>
              <c:strCache>
                <c:ptCount val="1"/>
                <c:pt idx="0">
                  <c:v>Withdrawn</c:v>
                </c:pt>
              </c:strCache>
            </c:strRef>
          </c:tx>
          <c:spPr>
            <a:solidFill>
              <a:srgbClr val="FFFF00"/>
            </a:solidFill>
            <a:ln w="12700">
              <a:solidFill>
                <a:srgbClr val="FFFF00"/>
              </a:solidFill>
              <a:prstDash val="solid"/>
            </a:ln>
          </c:spPr>
          <c:invertIfNegative val="0"/>
          <c:cat>
            <c:strRef>
              <c:f>'Metrics 2022'!$B$4:$B$15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2022'!$I$4:$I$15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4165-4FB5-BA2A-A329B75239C3}"/>
            </c:ext>
          </c:extLst>
        </c:ser>
        <c:dLbls>
          <c:showLegendKey val="0"/>
          <c:showVal val="0"/>
          <c:showCatName val="0"/>
          <c:showSerName val="0"/>
          <c:showPercent val="0"/>
          <c:showBubbleSize val="0"/>
        </c:dLbls>
        <c:gapWidth val="150"/>
        <c:overlap val="100"/>
        <c:axId val="700411231"/>
        <c:axId val="1"/>
      </c:barChart>
      <c:catAx>
        <c:axId val="700411231"/>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ysClr val="windowText" lastClr="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700411231"/>
        <c:crosses val="autoZero"/>
        <c:crossBetween val="between"/>
      </c:valAx>
      <c:spPr>
        <a:solidFill>
          <a:srgbClr val="C0C0C0"/>
        </a:solidFill>
        <a:ln w="12700">
          <a:solidFill>
            <a:schemeClr val="tx1"/>
          </a:solidFill>
          <a:prstDash val="solid"/>
        </a:ln>
      </c:spPr>
    </c:plotArea>
    <c:legend>
      <c:legendPos val="b"/>
      <c:legendEntry>
        <c:idx val="1"/>
        <c:txPr>
          <a:bodyPr/>
          <a:lstStyle/>
          <a:p>
            <a:pPr>
              <a:defRPr sz="460" b="0" i="0" u="none" strike="noStrike" baseline="0">
                <a:solidFill>
                  <a:srgbClr val="000000"/>
                </a:solidFill>
                <a:latin typeface="Arial"/>
                <a:ea typeface="Arial"/>
                <a:cs typeface="Arial"/>
              </a:defRPr>
            </a:pPr>
            <a:endParaRPr lang="en-US"/>
          </a:p>
        </c:txPr>
      </c:legendEntry>
      <c:layout>
        <c:manualLayout>
          <c:xMode val="edge"/>
          <c:yMode val="edge"/>
          <c:x val="0.16267635591810303"/>
          <c:y val="0.82370454611166255"/>
          <c:w val="0.74203231449295559"/>
          <c:h val="0.14735993986063856"/>
        </c:manualLayout>
      </c:layout>
      <c:overlay val="0"/>
      <c:spPr>
        <a:solidFill>
          <a:srgbClr val="FFFFFF"/>
        </a:solidFill>
        <a:ln w="3175">
          <a:solidFill>
            <a:srgbClr val="000000"/>
          </a:solidFill>
          <a:prstDash val="solid"/>
        </a:ln>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918143600145929E-2"/>
          <c:y val="5.8005405199116712E-2"/>
          <c:w val="0.71608118279882893"/>
          <c:h val="0.55525816495625735"/>
        </c:manualLayout>
      </c:layout>
      <c:barChart>
        <c:barDir val="col"/>
        <c:grouping val="stacked"/>
        <c:varyColors val="0"/>
        <c:ser>
          <c:idx val="6"/>
          <c:order val="0"/>
          <c:tx>
            <c:strRef>
              <c:f>'Metrics 2022'!$S$3</c:f>
              <c:strCache>
                <c:ptCount val="1"/>
                <c:pt idx="0">
                  <c:v>Withdrawn</c:v>
                </c:pt>
              </c:strCache>
            </c:strRef>
          </c:tx>
          <c:spPr>
            <a:solidFill>
              <a:srgbClr val="FFFF00"/>
            </a:solidFill>
            <a:ln w="12700">
              <a:solidFill>
                <a:srgbClr val="FFFF00"/>
              </a:solidFill>
              <a:prstDash val="solid"/>
            </a:ln>
          </c:spPr>
          <c:invertIfNegative val="0"/>
          <c:cat>
            <c:strRef>
              <c:f>'Metrics 2022'!$L$4:$L$15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2022'!$S$4:$S$15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DACC-43F1-A6BA-24A7CA205CC5}"/>
            </c:ext>
          </c:extLst>
        </c:ser>
        <c:ser>
          <c:idx val="4"/>
          <c:order val="1"/>
          <c:tx>
            <c:strRef>
              <c:f>'Metrics 2022'!$Q$3</c:f>
              <c:strCache>
                <c:ptCount val="1"/>
                <c:pt idx="0">
                  <c:v>In Progress
/Clarification</c:v>
                </c:pt>
              </c:strCache>
            </c:strRef>
          </c:tx>
          <c:spPr>
            <a:solidFill>
              <a:srgbClr val="7030A0"/>
            </a:solidFill>
            <a:ln>
              <a:solidFill>
                <a:srgbClr val="7030A0"/>
              </a:solidFill>
            </a:ln>
            <a:effectLst/>
          </c:spPr>
          <c:invertIfNegative val="0"/>
          <c:cat>
            <c:strRef>
              <c:f>'Metrics 2022'!$L$4:$L$15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2022'!$Q$4:$Q$15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1-DACC-43F1-A6BA-24A7CA205CC5}"/>
            </c:ext>
          </c:extLst>
        </c:ser>
        <c:ser>
          <c:idx val="3"/>
          <c:order val="2"/>
          <c:tx>
            <c:strRef>
              <c:f>'Metrics 2022'!$P$3</c:f>
              <c:strCache>
                <c:ptCount val="1"/>
                <c:pt idx="0">
                  <c:v>Information
Not Held</c:v>
                </c:pt>
              </c:strCache>
            </c:strRef>
          </c:tx>
          <c:spPr>
            <a:solidFill>
              <a:srgbClr val="00B0F0"/>
            </a:solidFill>
            <a:ln w="98425">
              <a:noFill/>
            </a:ln>
            <a:effectLst/>
          </c:spPr>
          <c:invertIfNegative val="0"/>
          <c:cat>
            <c:strRef>
              <c:f>'Metrics 2022'!$L$4:$L$15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2022'!$P$4:$P$15</c:f>
              <c:numCache>
                <c:formatCode>General</c:formatCode>
                <c:ptCount val="12"/>
                <c:pt idx="0">
                  <c:v>0</c:v>
                </c:pt>
                <c:pt idx="1">
                  <c:v>0</c:v>
                </c:pt>
                <c:pt idx="2">
                  <c:v>0</c:v>
                </c:pt>
                <c:pt idx="3">
                  <c:v>0</c:v>
                </c:pt>
                <c:pt idx="4">
                  <c:v>0</c:v>
                </c:pt>
                <c:pt idx="5">
                  <c:v>0</c:v>
                </c:pt>
                <c:pt idx="6">
                  <c:v>0</c:v>
                </c:pt>
                <c:pt idx="7">
                  <c:v>0</c:v>
                </c:pt>
                <c:pt idx="8">
                  <c:v>0</c:v>
                </c:pt>
                <c:pt idx="9">
                  <c:v>0</c:v>
                </c:pt>
                <c:pt idx="10">
                  <c:v>1</c:v>
                </c:pt>
                <c:pt idx="11">
                  <c:v>0</c:v>
                </c:pt>
              </c:numCache>
            </c:numRef>
          </c:val>
          <c:extLst>
            <c:ext xmlns:c16="http://schemas.microsoft.com/office/drawing/2014/chart" uri="{C3380CC4-5D6E-409C-BE32-E72D297353CC}">
              <c16:uniqueId val="{00000002-DACC-43F1-A6BA-24A7CA205CC5}"/>
            </c:ext>
          </c:extLst>
        </c:ser>
        <c:ser>
          <c:idx val="2"/>
          <c:order val="3"/>
          <c:tx>
            <c:strRef>
              <c:f>'Metrics 2022'!$O$3</c:f>
              <c:strCache>
                <c:ptCount val="1"/>
                <c:pt idx="0">
                  <c:v>Request
Refused</c:v>
                </c:pt>
              </c:strCache>
            </c:strRef>
          </c:tx>
          <c:spPr>
            <a:solidFill>
              <a:srgbClr val="FF0000"/>
            </a:solidFill>
            <a:ln w="12700">
              <a:solidFill>
                <a:srgbClr val="FF0000"/>
              </a:solidFill>
              <a:prstDash val="solid"/>
            </a:ln>
          </c:spPr>
          <c:invertIfNegative val="0"/>
          <c:cat>
            <c:strRef>
              <c:f>'Metrics 2022'!$L$4:$L$15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2022'!$O$4:$O$15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DACC-43F1-A6BA-24A7CA205CC5}"/>
            </c:ext>
          </c:extLst>
        </c:ser>
        <c:ser>
          <c:idx val="1"/>
          <c:order val="4"/>
          <c:tx>
            <c:strRef>
              <c:f>'Metrics 2022'!$N$3</c:f>
              <c:strCache>
                <c:ptCount val="1"/>
                <c:pt idx="0">
                  <c:v>Partial
Disclosure</c:v>
                </c:pt>
              </c:strCache>
            </c:strRef>
          </c:tx>
          <c:spPr>
            <a:solidFill>
              <a:srgbClr val="FFC000"/>
            </a:solidFill>
            <a:ln>
              <a:solidFill>
                <a:srgbClr val="FFC000"/>
              </a:solidFill>
            </a:ln>
            <a:effectLst/>
          </c:spPr>
          <c:invertIfNegative val="0"/>
          <c:cat>
            <c:strRef>
              <c:f>'Metrics 2022'!$L$4:$L$15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2022'!$N$4:$N$15</c:f>
              <c:numCache>
                <c:formatCode>General</c:formatCode>
                <c:ptCount val="12"/>
                <c:pt idx="0">
                  <c:v>0</c:v>
                </c:pt>
                <c:pt idx="1">
                  <c:v>1</c:v>
                </c:pt>
                <c:pt idx="2">
                  <c:v>0</c:v>
                </c:pt>
                <c:pt idx="3">
                  <c:v>0</c:v>
                </c:pt>
                <c:pt idx="4">
                  <c:v>1</c:v>
                </c:pt>
                <c:pt idx="5">
                  <c:v>0</c:v>
                </c:pt>
                <c:pt idx="6">
                  <c:v>0</c:v>
                </c:pt>
                <c:pt idx="7">
                  <c:v>1</c:v>
                </c:pt>
                <c:pt idx="8">
                  <c:v>0</c:v>
                </c:pt>
                <c:pt idx="9">
                  <c:v>0</c:v>
                </c:pt>
                <c:pt idx="10">
                  <c:v>0</c:v>
                </c:pt>
                <c:pt idx="11">
                  <c:v>0</c:v>
                </c:pt>
              </c:numCache>
            </c:numRef>
          </c:val>
          <c:extLst>
            <c:ext xmlns:c16="http://schemas.microsoft.com/office/drawing/2014/chart" uri="{C3380CC4-5D6E-409C-BE32-E72D297353CC}">
              <c16:uniqueId val="{00000004-DACC-43F1-A6BA-24A7CA205CC5}"/>
            </c:ext>
          </c:extLst>
        </c:ser>
        <c:ser>
          <c:idx val="0"/>
          <c:order val="5"/>
          <c:tx>
            <c:strRef>
              <c:f>'Metrics 2022'!$M$3</c:f>
              <c:strCache>
                <c:ptCount val="1"/>
                <c:pt idx="0">
                  <c:v>Full
Disclosure</c:v>
                </c:pt>
              </c:strCache>
            </c:strRef>
          </c:tx>
          <c:spPr>
            <a:solidFill>
              <a:srgbClr val="92D050"/>
            </a:solidFill>
            <a:ln>
              <a:solidFill>
                <a:srgbClr val="92D050"/>
              </a:solidFill>
            </a:ln>
            <a:effectLst/>
          </c:spPr>
          <c:invertIfNegative val="0"/>
          <c:cat>
            <c:strRef>
              <c:f>'Metrics 2022'!$L$4:$L$15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2022'!$M$4:$M$15</c:f>
              <c:numCache>
                <c:formatCode>General</c:formatCode>
                <c:ptCount val="12"/>
                <c:pt idx="0">
                  <c:v>1</c:v>
                </c:pt>
                <c:pt idx="1">
                  <c:v>0</c:v>
                </c:pt>
                <c:pt idx="2">
                  <c:v>0</c:v>
                </c:pt>
                <c:pt idx="3">
                  <c:v>0</c:v>
                </c:pt>
                <c:pt idx="4">
                  <c:v>0</c:v>
                </c:pt>
                <c:pt idx="5">
                  <c:v>0</c:v>
                </c:pt>
                <c:pt idx="6">
                  <c:v>0</c:v>
                </c:pt>
                <c:pt idx="7">
                  <c:v>0</c:v>
                </c:pt>
                <c:pt idx="8">
                  <c:v>1</c:v>
                </c:pt>
                <c:pt idx="9">
                  <c:v>0</c:v>
                </c:pt>
                <c:pt idx="10">
                  <c:v>0</c:v>
                </c:pt>
                <c:pt idx="11">
                  <c:v>1</c:v>
                </c:pt>
              </c:numCache>
            </c:numRef>
          </c:val>
          <c:extLst>
            <c:ext xmlns:c16="http://schemas.microsoft.com/office/drawing/2014/chart" uri="{C3380CC4-5D6E-409C-BE32-E72D297353CC}">
              <c16:uniqueId val="{00000005-DACC-43F1-A6BA-24A7CA205CC5}"/>
            </c:ext>
          </c:extLst>
        </c:ser>
        <c:dLbls>
          <c:showLegendKey val="0"/>
          <c:showVal val="0"/>
          <c:showCatName val="0"/>
          <c:showSerName val="0"/>
          <c:showPercent val="0"/>
          <c:showBubbleSize val="0"/>
        </c:dLbls>
        <c:gapWidth val="111"/>
        <c:overlap val="100"/>
        <c:axId val="299424319"/>
        <c:axId val="1"/>
      </c:barChart>
      <c:catAx>
        <c:axId val="299424319"/>
        <c:scaling>
          <c:orientation val="minMax"/>
        </c:scaling>
        <c:delete val="0"/>
        <c:axPos val="b"/>
        <c:numFmt formatCode="General" sourceLinked="1"/>
        <c:majorTickMark val="out"/>
        <c:minorTickMark val="none"/>
        <c:tickLblPos val="nextTo"/>
        <c:spPr>
          <a:noFill/>
          <a:ln w="9525" cap="flat" cmpd="sng" algn="ctr">
            <a:solidFill>
              <a:schemeClr val="tx1">
                <a:lumMod val="95000"/>
                <a:lumOff val="5000"/>
              </a:schemeClr>
            </a:solidFill>
            <a:round/>
          </a:ln>
          <a:effectLst/>
        </c:spPr>
        <c:txPr>
          <a:bodyPr rot="-2700000" vert="horz"/>
          <a:lstStyle/>
          <a:p>
            <a:pPr>
              <a:defRPr sz="105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Calibri"/>
                <a:ea typeface="Calibri"/>
                <a:cs typeface="Calibri"/>
              </a:defRPr>
            </a:pPr>
            <a:endParaRPr lang="en-US"/>
          </a:p>
        </c:txPr>
        <c:crossAx val="299424319"/>
        <c:crosses val="autoZero"/>
        <c:crossBetween val="between"/>
      </c:valAx>
      <c:spPr>
        <a:solidFill>
          <a:schemeClr val="bg1">
            <a:lumMod val="75000"/>
          </a:schemeClr>
        </a:solidFill>
        <a:ln w="12700" cap="flat">
          <a:solidFill>
            <a:srgbClr val="000000"/>
          </a:solidFill>
          <a:round/>
        </a:ln>
        <a:effectLst/>
      </c:spPr>
    </c:plotArea>
    <c:legend>
      <c:legendPos val="b"/>
      <c:layout>
        <c:manualLayout>
          <c:xMode val="edge"/>
          <c:yMode val="edge"/>
          <c:x val="0.18277976019146833"/>
          <c:y val="0.84688346456692909"/>
          <c:w val="0.64799183026508267"/>
          <c:h val="0.13371846019247591"/>
        </c:manualLayout>
      </c:layout>
      <c:overlay val="0"/>
      <c:spPr>
        <a:solidFill>
          <a:schemeClr val="bg1"/>
        </a:solidFill>
        <a:ln>
          <a:solidFill>
            <a:schemeClr val="tx1"/>
          </a:solidFill>
        </a:ln>
        <a:effectLst/>
      </c:spPr>
      <c:txPr>
        <a:bodyPr/>
        <a:lstStyle/>
        <a:p>
          <a:pPr>
            <a:defRPr sz="460"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20</xdr:row>
      <xdr:rowOff>139700</xdr:rowOff>
    </xdr:from>
    <xdr:to>
      <xdr:col>10</xdr:col>
      <xdr:colOff>44450</xdr:colOff>
      <xdr:row>52</xdr:row>
      <xdr:rowOff>82550</xdr:rowOff>
    </xdr:to>
    <xdr:graphicFrame macro="">
      <xdr:nvGraphicFramePr>
        <xdr:cNvPr id="37578052" name="Chart 1030">
          <a:extLst>
            <a:ext uri="{FF2B5EF4-FFF2-40B4-BE49-F238E27FC236}">
              <a16:creationId xmlns:a16="http://schemas.microsoft.com/office/drawing/2014/main" id="{69AC2C8A-8ACE-EF67-4F0A-3C0317D40C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1564822</xdr:colOff>
      <xdr:row>20</xdr:row>
      <xdr:rowOff>112939</xdr:rowOff>
    </xdr:from>
    <xdr:to>
      <xdr:col>21</xdr:col>
      <xdr:colOff>545647</xdr:colOff>
      <xdr:row>55</xdr:row>
      <xdr:rowOff>112939</xdr:rowOff>
    </xdr:to>
    <xdr:graphicFrame macro="">
      <xdr:nvGraphicFramePr>
        <xdr:cNvPr id="37578053" name="Chart 1">
          <a:extLst>
            <a:ext uri="{FF2B5EF4-FFF2-40B4-BE49-F238E27FC236}">
              <a16:creationId xmlns:a16="http://schemas.microsoft.com/office/drawing/2014/main" id="{E0B6E721-DA58-8D30-ED14-F21FAD490D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T20"/>
  <sheetViews>
    <sheetView tabSelected="1" zoomScale="70" zoomScaleNormal="70" zoomScaleSheetLayoutView="70" workbookViewId="0">
      <selection activeCell="B2" sqref="B2:J20"/>
    </sheetView>
  </sheetViews>
  <sheetFormatPr defaultRowHeight="12.5" x14ac:dyDescent="0.25"/>
  <cols>
    <col min="1" max="1" width="10.7265625" customWidth="1"/>
    <col min="2" max="2" width="15.7265625" customWidth="1"/>
    <col min="3" max="8" width="18.7265625" customWidth="1"/>
    <col min="9" max="9" width="12" customWidth="1"/>
    <col min="10" max="10" width="18.7265625" customWidth="1"/>
    <col min="11" max="11" width="23.7265625" customWidth="1"/>
    <col min="12" max="12" width="15.7265625" customWidth="1"/>
    <col min="13" max="18" width="18.7265625" customWidth="1"/>
    <col min="19" max="19" width="12" customWidth="1"/>
    <col min="20" max="20" width="18.7265625" customWidth="1"/>
  </cols>
  <sheetData>
    <row r="2" spans="2:20" ht="20.149999999999999" customHeight="1" x14ac:dyDescent="0.25">
      <c r="C2" s="153" t="s">
        <v>102</v>
      </c>
      <c r="D2" s="154"/>
      <c r="E2" s="154"/>
      <c r="F2" s="154"/>
      <c r="G2" s="154"/>
      <c r="H2" s="154"/>
      <c r="I2" s="155"/>
      <c r="M2" s="153" t="s">
        <v>103</v>
      </c>
      <c r="N2" s="154"/>
      <c r="O2" s="154"/>
      <c r="P2" s="154"/>
      <c r="Q2" s="154"/>
      <c r="R2" s="154"/>
      <c r="S2" s="155"/>
    </row>
    <row r="3" spans="2:20" ht="26" x14ac:dyDescent="0.25">
      <c r="B3" s="2" t="s">
        <v>48</v>
      </c>
      <c r="C3" s="1" t="s">
        <v>80</v>
      </c>
      <c r="D3" s="1" t="s">
        <v>81</v>
      </c>
      <c r="E3" s="1" t="s">
        <v>35</v>
      </c>
      <c r="F3" s="3" t="s">
        <v>7</v>
      </c>
      <c r="G3" s="3" t="s">
        <v>20</v>
      </c>
      <c r="H3" s="3" t="s">
        <v>91</v>
      </c>
      <c r="I3" s="1" t="s">
        <v>73</v>
      </c>
      <c r="J3" s="1" t="s">
        <v>47</v>
      </c>
      <c r="L3" s="2" t="s">
        <v>48</v>
      </c>
      <c r="M3" s="1" t="s">
        <v>80</v>
      </c>
      <c r="N3" s="1" t="s">
        <v>81</v>
      </c>
      <c r="O3" s="1" t="s">
        <v>35</v>
      </c>
      <c r="P3" s="3" t="s">
        <v>7</v>
      </c>
      <c r="Q3" s="3" t="s">
        <v>20</v>
      </c>
      <c r="R3" s="3" t="s">
        <v>91</v>
      </c>
      <c r="S3" s="1" t="s">
        <v>73</v>
      </c>
      <c r="T3" s="1" t="s">
        <v>47</v>
      </c>
    </row>
    <row r="4" spans="2:20" ht="16.5" customHeight="1" x14ac:dyDescent="0.25">
      <c r="B4" s="2" t="s">
        <v>36</v>
      </c>
      <c r="C4" s="13">
        <f>'FOI 2022'!W18</f>
        <v>40</v>
      </c>
      <c r="D4" s="13">
        <f>'FOI 2022'!X18</f>
        <v>20</v>
      </c>
      <c r="E4" s="13">
        <f>'FOI 2022'!Y18</f>
        <v>8</v>
      </c>
      <c r="F4" s="13">
        <f>'FOI 2022'!Z18</f>
        <v>10</v>
      </c>
      <c r="G4" s="13">
        <f>'FOI 2022'!AA18</f>
        <v>0</v>
      </c>
      <c r="H4" s="13">
        <f>'FOI 2022'!AB18</f>
        <v>4</v>
      </c>
      <c r="I4" s="13">
        <f>'FOI 2022'!AC18</f>
        <v>0</v>
      </c>
      <c r="J4" s="4">
        <f>'FOI 2022'!V18</f>
        <v>82</v>
      </c>
      <c r="L4" s="2" t="s">
        <v>36</v>
      </c>
      <c r="M4" s="13">
        <f>'EIR 2022'!V18</f>
        <v>1</v>
      </c>
      <c r="N4" s="13">
        <f>'EIR 2022'!W18</f>
        <v>0</v>
      </c>
      <c r="O4" s="13">
        <f>'EIR 2022'!X18</f>
        <v>0</v>
      </c>
      <c r="P4" s="13">
        <f>'EIR 2022'!Y18</f>
        <v>0</v>
      </c>
      <c r="Q4" s="13">
        <f>'EIR 2022'!Z18</f>
        <v>0</v>
      </c>
      <c r="R4" s="13">
        <f>'EIR 2022'!AA18</f>
        <v>0</v>
      </c>
      <c r="S4" s="13">
        <f>'EIR 2022'!AB18</f>
        <v>0</v>
      </c>
      <c r="T4" s="4">
        <f>'EIR 2022'!U18</f>
        <v>1</v>
      </c>
    </row>
    <row r="5" spans="2:20" ht="16.5" customHeight="1" x14ac:dyDescent="0.25">
      <c r="B5" s="2" t="s">
        <v>37</v>
      </c>
      <c r="C5" s="13">
        <f>'FOI 2022'!W19</f>
        <v>50</v>
      </c>
      <c r="D5" s="13">
        <f>'FOI 2022'!X19</f>
        <v>23</v>
      </c>
      <c r="E5" s="13">
        <f>'FOI 2022'!Y19</f>
        <v>3</v>
      </c>
      <c r="F5" s="13">
        <f>'FOI 2022'!Z19</f>
        <v>5</v>
      </c>
      <c r="G5" s="13">
        <f>'FOI 2022'!AA19</f>
        <v>0</v>
      </c>
      <c r="H5" s="13">
        <f>'FOI 2022'!AB19</f>
        <v>2</v>
      </c>
      <c r="I5" s="13">
        <f>'FOI 2022'!AC19</f>
        <v>0</v>
      </c>
      <c r="J5" s="4">
        <f>'FOI 2022'!V19</f>
        <v>83</v>
      </c>
      <c r="L5" s="2" t="s">
        <v>37</v>
      </c>
      <c r="M5" s="13">
        <f>'EIR 2022'!V19</f>
        <v>0</v>
      </c>
      <c r="N5" s="13">
        <f>'EIR 2022'!W19</f>
        <v>1</v>
      </c>
      <c r="O5" s="13">
        <f>'EIR 2022'!X19</f>
        <v>0</v>
      </c>
      <c r="P5" s="13">
        <f>'EIR 2022'!Y19</f>
        <v>0</v>
      </c>
      <c r="Q5" s="13">
        <f>'EIR 2022'!Z19</f>
        <v>0</v>
      </c>
      <c r="R5" s="13">
        <f>'EIR 2022'!AA19</f>
        <v>0</v>
      </c>
      <c r="S5" s="13">
        <f>'EIR 2022'!AB19</f>
        <v>0</v>
      </c>
      <c r="T5" s="4">
        <f>'EIR 2022'!U19</f>
        <v>1</v>
      </c>
    </row>
    <row r="6" spans="2:20" ht="16.5" customHeight="1" x14ac:dyDescent="0.25">
      <c r="B6" s="2" t="s">
        <v>38</v>
      </c>
      <c r="C6" s="13">
        <f>'FOI 2022'!W20</f>
        <v>37</v>
      </c>
      <c r="D6" s="13">
        <f>'FOI 2022'!X20</f>
        <v>23</v>
      </c>
      <c r="E6" s="13">
        <f>'FOI 2022'!Y20</f>
        <v>4</v>
      </c>
      <c r="F6" s="13">
        <f>'FOI 2022'!Z20</f>
        <v>8</v>
      </c>
      <c r="G6" s="13">
        <f>'FOI 2022'!AA20</f>
        <v>0</v>
      </c>
      <c r="H6" s="13">
        <f>'FOI 2022'!AB20</f>
        <v>3</v>
      </c>
      <c r="I6" s="13">
        <f>'FOI 2022'!AC20</f>
        <v>0</v>
      </c>
      <c r="J6" s="4">
        <f>'FOI 2022'!V20</f>
        <v>75</v>
      </c>
      <c r="L6" s="2" t="s">
        <v>38</v>
      </c>
      <c r="M6" s="13">
        <f>'EIR 2022'!V20</f>
        <v>0</v>
      </c>
      <c r="N6" s="13">
        <f>'EIR 2022'!W20</f>
        <v>0</v>
      </c>
      <c r="O6" s="13">
        <f>'EIR 2022'!X20</f>
        <v>0</v>
      </c>
      <c r="P6" s="13">
        <f>'EIR 2022'!Y20</f>
        <v>0</v>
      </c>
      <c r="Q6" s="13">
        <f>'EIR 2022'!Z20</f>
        <v>0</v>
      </c>
      <c r="R6" s="13">
        <f>'EIR 2022'!AA20</f>
        <v>0</v>
      </c>
      <c r="S6" s="13">
        <f>'EIR 2022'!AB20</f>
        <v>0</v>
      </c>
      <c r="T6" s="4">
        <f>'EIR 2022'!U20</f>
        <v>0</v>
      </c>
    </row>
    <row r="7" spans="2:20" ht="16.5" customHeight="1" x14ac:dyDescent="0.25">
      <c r="B7" s="2" t="s">
        <v>39</v>
      </c>
      <c r="C7" s="13">
        <f>'FOI 2022'!W21</f>
        <v>34</v>
      </c>
      <c r="D7" s="13">
        <f>'FOI 2022'!X21</f>
        <v>30</v>
      </c>
      <c r="E7" s="13">
        <f>'FOI 2022'!Y21</f>
        <v>10</v>
      </c>
      <c r="F7" s="13">
        <f>'FOI 2022'!Z21</f>
        <v>7</v>
      </c>
      <c r="G7" s="13">
        <f>'FOI 2022'!AA21</f>
        <v>0</v>
      </c>
      <c r="H7" s="13">
        <f>'FOI 2022'!AB21</f>
        <v>1</v>
      </c>
      <c r="I7" s="13">
        <f>'FOI 2022'!AC21</f>
        <v>0</v>
      </c>
      <c r="J7" s="4">
        <f>'FOI 2022'!V21</f>
        <v>82</v>
      </c>
      <c r="L7" s="2" t="s">
        <v>39</v>
      </c>
      <c r="M7" s="13">
        <f>'EIR 2022'!V21</f>
        <v>0</v>
      </c>
      <c r="N7" s="13">
        <f>'EIR 2022'!W21</f>
        <v>0</v>
      </c>
      <c r="O7" s="13">
        <f>'EIR 2022'!X21</f>
        <v>0</v>
      </c>
      <c r="P7" s="13">
        <f>'EIR 2022'!Y21</f>
        <v>0</v>
      </c>
      <c r="Q7" s="13">
        <f>'EIR 2022'!Z21</f>
        <v>0</v>
      </c>
      <c r="R7" s="13">
        <f>'EIR 2022'!AA21</f>
        <v>0</v>
      </c>
      <c r="S7" s="13">
        <f>'EIR 2022'!AB21</f>
        <v>0</v>
      </c>
      <c r="T7" s="4">
        <f>'EIR 2022'!U21</f>
        <v>0</v>
      </c>
    </row>
    <row r="8" spans="2:20" ht="16.5" customHeight="1" x14ac:dyDescent="0.25">
      <c r="B8" s="2" t="s">
        <v>27</v>
      </c>
      <c r="C8" s="13">
        <f>'FOI 2022'!W22</f>
        <v>53</v>
      </c>
      <c r="D8" s="13">
        <f>'FOI 2022'!X22</f>
        <v>32</v>
      </c>
      <c r="E8" s="13">
        <f>'FOI 2022'!Y22</f>
        <v>4</v>
      </c>
      <c r="F8" s="13">
        <f>'FOI 2022'!Z22</f>
        <v>7</v>
      </c>
      <c r="G8" s="13">
        <f>'FOI 2022'!AA22</f>
        <v>0</v>
      </c>
      <c r="H8" s="13">
        <f>'FOI 2022'!AB22</f>
        <v>1</v>
      </c>
      <c r="I8" s="13">
        <f>'FOI 2022'!AC22</f>
        <v>0</v>
      </c>
      <c r="J8" s="4">
        <f>'FOI 2022'!V22</f>
        <v>97</v>
      </c>
      <c r="L8" s="2" t="s">
        <v>27</v>
      </c>
      <c r="M8" s="13">
        <f>'EIR 2022'!V22</f>
        <v>0</v>
      </c>
      <c r="N8" s="13">
        <f>'EIR 2022'!W22</f>
        <v>1</v>
      </c>
      <c r="O8" s="13">
        <f>'EIR 2022'!X22</f>
        <v>0</v>
      </c>
      <c r="P8" s="13">
        <f>'EIR 2022'!Y22</f>
        <v>0</v>
      </c>
      <c r="Q8" s="13">
        <f>'EIR 2022'!Z22</f>
        <v>0</v>
      </c>
      <c r="R8" s="13">
        <f>'EIR 2022'!AA22</f>
        <v>0</v>
      </c>
      <c r="S8" s="13">
        <f>'EIR 2022'!AB22</f>
        <v>0</v>
      </c>
      <c r="T8" s="4">
        <f>'EIR 2022'!U22</f>
        <v>1</v>
      </c>
    </row>
    <row r="9" spans="2:20" ht="16.5" customHeight="1" x14ac:dyDescent="0.25">
      <c r="B9" s="2" t="s">
        <v>40</v>
      </c>
      <c r="C9" s="13">
        <f>'FOI 2022'!W23</f>
        <v>44</v>
      </c>
      <c r="D9" s="13">
        <f>'FOI 2022'!X23</f>
        <v>29</v>
      </c>
      <c r="E9" s="13">
        <f>'FOI 2022'!Y23</f>
        <v>3</v>
      </c>
      <c r="F9" s="13">
        <f>'FOI 2022'!Z23</f>
        <v>7</v>
      </c>
      <c r="G9" s="13">
        <f>'FOI 2022'!AA23</f>
        <v>0</v>
      </c>
      <c r="H9" s="13">
        <f>'FOI 2022'!AB23</f>
        <v>0</v>
      </c>
      <c r="I9" s="13">
        <f>'FOI 2022'!AC23</f>
        <v>0</v>
      </c>
      <c r="J9" s="4">
        <f>'FOI 2022'!V23</f>
        <v>83</v>
      </c>
      <c r="L9" s="2" t="s">
        <v>40</v>
      </c>
      <c r="M9" s="13">
        <f>'EIR 2022'!V23</f>
        <v>0</v>
      </c>
      <c r="N9" s="13">
        <f>'EIR 2022'!W23</f>
        <v>0</v>
      </c>
      <c r="O9" s="13">
        <f>'EIR 2022'!X23</f>
        <v>0</v>
      </c>
      <c r="P9" s="13">
        <f>'EIR 2022'!Y23</f>
        <v>0</v>
      </c>
      <c r="Q9" s="13">
        <f>'EIR 2022'!Z23</f>
        <v>0</v>
      </c>
      <c r="R9" s="13">
        <f>'EIR 2022'!AA23</f>
        <v>0</v>
      </c>
      <c r="S9" s="13">
        <f>'EIR 2022'!AB23</f>
        <v>0</v>
      </c>
      <c r="T9" s="4">
        <f>'EIR 2022'!U23</f>
        <v>0</v>
      </c>
    </row>
    <row r="10" spans="2:20" ht="16.5" customHeight="1" x14ac:dyDescent="0.25">
      <c r="B10" s="2" t="s">
        <v>41</v>
      </c>
      <c r="C10" s="13">
        <f>'FOI 2022'!W24</f>
        <v>36</v>
      </c>
      <c r="D10" s="13">
        <f>'FOI 2022'!X24</f>
        <v>24</v>
      </c>
      <c r="E10" s="13">
        <f>'FOI 2022'!Y24</f>
        <v>2</v>
      </c>
      <c r="F10" s="13">
        <f>'FOI 2022'!Z24</f>
        <v>7</v>
      </c>
      <c r="G10" s="13">
        <f>'FOI 2022'!AA24</f>
        <v>0</v>
      </c>
      <c r="H10" s="13">
        <f>'FOI 2022'!AB24</f>
        <v>1</v>
      </c>
      <c r="I10" s="13">
        <f>'FOI 2022'!AC24</f>
        <v>0</v>
      </c>
      <c r="J10" s="4">
        <f>'FOI 2022'!V24</f>
        <v>70</v>
      </c>
      <c r="L10" s="2" t="s">
        <v>41</v>
      </c>
      <c r="M10" s="13">
        <f>'EIR 2022'!V24</f>
        <v>0</v>
      </c>
      <c r="N10" s="13">
        <f>'EIR 2022'!W24</f>
        <v>0</v>
      </c>
      <c r="O10" s="13">
        <f>'EIR 2022'!X24</f>
        <v>0</v>
      </c>
      <c r="P10" s="13">
        <f>'EIR 2022'!Y24</f>
        <v>0</v>
      </c>
      <c r="Q10" s="13">
        <f>'EIR 2022'!Z24</f>
        <v>0</v>
      </c>
      <c r="R10" s="13">
        <f>'EIR 2022'!AA24</f>
        <v>0</v>
      </c>
      <c r="S10" s="13">
        <f>'EIR 2022'!AB24</f>
        <v>0</v>
      </c>
      <c r="T10" s="4">
        <f>'EIR 2022'!U24</f>
        <v>0</v>
      </c>
    </row>
    <row r="11" spans="2:20" ht="16.5" customHeight="1" x14ac:dyDescent="0.25">
      <c r="B11" s="2" t="s">
        <v>42</v>
      </c>
      <c r="C11" s="13">
        <f>'FOI 2022'!W25</f>
        <v>40</v>
      </c>
      <c r="D11" s="13">
        <f>'FOI 2022'!X25</f>
        <v>17</v>
      </c>
      <c r="E11" s="13">
        <f>'FOI 2022'!Y25</f>
        <v>2</v>
      </c>
      <c r="F11" s="13">
        <f>'FOI 2022'!Z25</f>
        <v>6</v>
      </c>
      <c r="G11" s="13">
        <f>'FOI 2022'!AA25</f>
        <v>0</v>
      </c>
      <c r="H11" s="13">
        <f>'FOI 2022'!AB25</f>
        <v>2</v>
      </c>
      <c r="I11" s="13">
        <f>'FOI 2022'!AC25</f>
        <v>0</v>
      </c>
      <c r="J11" s="4">
        <f>'FOI 2022'!V25</f>
        <v>67</v>
      </c>
      <c r="L11" s="2" t="s">
        <v>42</v>
      </c>
      <c r="M11" s="13">
        <f>'EIR 2022'!V25</f>
        <v>0</v>
      </c>
      <c r="N11" s="13">
        <f>'EIR 2022'!W25</f>
        <v>1</v>
      </c>
      <c r="O11" s="13">
        <f>'EIR 2022'!X25</f>
        <v>0</v>
      </c>
      <c r="P11" s="13">
        <f>'EIR 2022'!Y25</f>
        <v>0</v>
      </c>
      <c r="Q11" s="13">
        <f>'EIR 2022'!Z25</f>
        <v>0</v>
      </c>
      <c r="R11" s="13">
        <f>'EIR 2022'!AA25</f>
        <v>0</v>
      </c>
      <c r="S11" s="13">
        <f>'EIR 2022'!AB25</f>
        <v>0</v>
      </c>
      <c r="T11" s="4">
        <f>'EIR 2022'!U25</f>
        <v>1</v>
      </c>
    </row>
    <row r="12" spans="2:20" ht="16.5" customHeight="1" x14ac:dyDescent="0.25">
      <c r="B12" s="2" t="s">
        <v>43</v>
      </c>
      <c r="C12" s="13">
        <f>'FOI 2022'!W26</f>
        <v>39</v>
      </c>
      <c r="D12" s="13">
        <f>'FOI 2022'!X26</f>
        <v>17</v>
      </c>
      <c r="E12" s="13">
        <f>'FOI 2022'!Y26</f>
        <v>3</v>
      </c>
      <c r="F12" s="13">
        <f>'FOI 2022'!Z26</f>
        <v>7</v>
      </c>
      <c r="G12" s="13">
        <f>'FOI 2022'!AA26</f>
        <v>0</v>
      </c>
      <c r="H12" s="13">
        <f>'FOI 2022'!AB26</f>
        <v>0</v>
      </c>
      <c r="I12" s="13">
        <f>'FOI 2022'!AC26</f>
        <v>0</v>
      </c>
      <c r="J12" s="4">
        <f>'FOI 2022'!V26</f>
        <v>66</v>
      </c>
      <c r="L12" s="2" t="s">
        <v>43</v>
      </c>
      <c r="M12" s="13">
        <f>'EIR 2022'!V26</f>
        <v>1</v>
      </c>
      <c r="N12" s="13">
        <f>'EIR 2022'!W26</f>
        <v>0</v>
      </c>
      <c r="O12" s="13">
        <f>'EIR 2022'!X26</f>
        <v>0</v>
      </c>
      <c r="P12" s="13">
        <f>'EIR 2022'!Y26</f>
        <v>0</v>
      </c>
      <c r="Q12" s="13">
        <f>'EIR 2022'!Z26</f>
        <v>0</v>
      </c>
      <c r="R12" s="13">
        <f>'EIR 2022'!AA26</f>
        <v>0</v>
      </c>
      <c r="S12" s="13">
        <f>'EIR 2022'!AB26</f>
        <v>0</v>
      </c>
      <c r="T12" s="4">
        <f>'EIR 2022'!U26</f>
        <v>1</v>
      </c>
    </row>
    <row r="13" spans="2:20" ht="16.5" customHeight="1" x14ac:dyDescent="0.25">
      <c r="B13" s="2" t="s">
        <v>44</v>
      </c>
      <c r="C13" s="13">
        <f>'FOI 2022'!W27</f>
        <v>40</v>
      </c>
      <c r="D13" s="13">
        <f>'FOI 2022'!X27</f>
        <v>8</v>
      </c>
      <c r="E13" s="13">
        <f>'FOI 2022'!Y27</f>
        <v>3</v>
      </c>
      <c r="F13" s="13">
        <f>'FOI 2022'!Z27</f>
        <v>10</v>
      </c>
      <c r="G13" s="13">
        <f>'FOI 2022'!AA27</f>
        <v>0</v>
      </c>
      <c r="H13" s="13">
        <f>'FOI 2022'!AB27</f>
        <v>4</v>
      </c>
      <c r="I13" s="13">
        <f>'FOI 2022'!AC27</f>
        <v>0</v>
      </c>
      <c r="J13" s="4">
        <f>'FOI 2022'!V27</f>
        <v>65</v>
      </c>
      <c r="L13" s="2" t="s">
        <v>44</v>
      </c>
      <c r="M13" s="13">
        <f>'EIR 2022'!V27</f>
        <v>0</v>
      </c>
      <c r="N13" s="13">
        <f>'EIR 2022'!W27</f>
        <v>0</v>
      </c>
      <c r="O13" s="13">
        <f>'EIR 2022'!X27</f>
        <v>0</v>
      </c>
      <c r="P13" s="13">
        <f>'EIR 2022'!Y27</f>
        <v>0</v>
      </c>
      <c r="Q13" s="13">
        <f>'EIR 2022'!Z27</f>
        <v>0</v>
      </c>
      <c r="R13" s="13">
        <f>'EIR 2022'!AA27</f>
        <v>0</v>
      </c>
      <c r="S13" s="13">
        <f>'EIR 2022'!AB27</f>
        <v>0</v>
      </c>
      <c r="T13" s="4">
        <f>'EIR 2022'!U27</f>
        <v>0</v>
      </c>
    </row>
    <row r="14" spans="2:20" ht="16.5" customHeight="1" x14ac:dyDescent="0.25">
      <c r="B14" s="2" t="s">
        <v>45</v>
      </c>
      <c r="C14" s="13">
        <f>'FOI 2022'!W28</f>
        <v>43</v>
      </c>
      <c r="D14" s="13">
        <f>'FOI 2022'!X28</f>
        <v>22</v>
      </c>
      <c r="E14" s="13">
        <f>'FOI 2022'!Y28</f>
        <v>2</v>
      </c>
      <c r="F14" s="13">
        <f>'FOI 2022'!Z28</f>
        <v>12</v>
      </c>
      <c r="G14" s="13">
        <f>'FOI 2022'!AA28</f>
        <v>0</v>
      </c>
      <c r="H14" s="13">
        <f>'FOI 2022'!AB28</f>
        <v>4</v>
      </c>
      <c r="I14" s="13">
        <f>'FOI 2022'!AC28</f>
        <v>0</v>
      </c>
      <c r="J14" s="4">
        <f>'FOI 2022'!V28</f>
        <v>83</v>
      </c>
      <c r="L14" s="2" t="s">
        <v>45</v>
      </c>
      <c r="M14" s="13">
        <f>'EIR 2022'!V28</f>
        <v>0</v>
      </c>
      <c r="N14" s="13">
        <f>'EIR 2022'!W28</f>
        <v>0</v>
      </c>
      <c r="O14" s="13">
        <f>'EIR 2022'!X28</f>
        <v>0</v>
      </c>
      <c r="P14" s="13">
        <f>'EIR 2022'!Y28</f>
        <v>1</v>
      </c>
      <c r="Q14" s="13">
        <f>'EIR 2022'!Z28</f>
        <v>0</v>
      </c>
      <c r="R14" s="13">
        <f>'EIR 2022'!AA28</f>
        <v>0</v>
      </c>
      <c r="S14" s="13">
        <f>'EIR 2022'!AB28</f>
        <v>0</v>
      </c>
      <c r="T14" s="4">
        <f>'EIR 2022'!U28</f>
        <v>1</v>
      </c>
    </row>
    <row r="15" spans="2:20" ht="16.5" customHeight="1" x14ac:dyDescent="0.25">
      <c r="B15" s="2" t="s">
        <v>46</v>
      </c>
      <c r="C15" s="13">
        <f>'FOI 2022'!W29</f>
        <v>31</v>
      </c>
      <c r="D15" s="13">
        <f>'FOI 2022'!X29</f>
        <v>18</v>
      </c>
      <c r="E15" s="13">
        <f>'FOI 2022'!Y29</f>
        <v>1</v>
      </c>
      <c r="F15" s="13">
        <f>'FOI 2022'!Z29</f>
        <v>5</v>
      </c>
      <c r="G15" s="13">
        <f>'FOI 2022'!AA29</f>
        <v>0</v>
      </c>
      <c r="H15" s="13">
        <f>'FOI 2022'!AB29</f>
        <v>3</v>
      </c>
      <c r="I15" s="13">
        <f>'FOI 2022'!AC29</f>
        <v>0</v>
      </c>
      <c r="J15" s="4">
        <f>'FOI 2022'!V29</f>
        <v>58</v>
      </c>
      <c r="L15" s="2" t="s">
        <v>46</v>
      </c>
      <c r="M15" s="13">
        <f>'EIR 2022'!V29</f>
        <v>1</v>
      </c>
      <c r="N15" s="13">
        <f>'EIR 2022'!W29</f>
        <v>0</v>
      </c>
      <c r="O15" s="13">
        <f>'EIR 2022'!X29</f>
        <v>0</v>
      </c>
      <c r="P15" s="13">
        <f>'EIR 2022'!Y29</f>
        <v>0</v>
      </c>
      <c r="Q15" s="13">
        <f>'EIR 2022'!Z29</f>
        <v>0</v>
      </c>
      <c r="R15" s="13">
        <f>'EIR 2022'!AA29</f>
        <v>0</v>
      </c>
      <c r="S15" s="13">
        <f>'EIR 2022'!AB29</f>
        <v>0</v>
      </c>
      <c r="T15" s="4">
        <f>'EIR 2022'!U29</f>
        <v>1</v>
      </c>
    </row>
    <row r="16" spans="2:20" ht="9.75" customHeight="1" x14ac:dyDescent="0.25"/>
    <row r="17" spans="2:20" ht="6.75" customHeight="1" x14ac:dyDescent="0.3">
      <c r="B17" s="12"/>
      <c r="C17" s="59"/>
      <c r="D17" s="59"/>
      <c r="E17" s="59"/>
      <c r="F17" s="59"/>
      <c r="G17" s="59"/>
      <c r="H17" s="59"/>
      <c r="I17" s="59"/>
      <c r="J17" s="59"/>
      <c r="L17" s="12"/>
      <c r="M17" s="59"/>
      <c r="N17" s="59"/>
      <c r="O17" s="59"/>
      <c r="P17" s="59"/>
      <c r="Q17" s="59"/>
      <c r="R17" s="59"/>
      <c r="S17" s="59"/>
      <c r="T17" s="59"/>
    </row>
    <row r="18" spans="2:20" ht="24" customHeight="1" x14ac:dyDescent="0.25">
      <c r="B18" s="2" t="s">
        <v>19</v>
      </c>
      <c r="C18" s="61">
        <f>'FOI 2022'!W16</f>
        <v>487</v>
      </c>
      <c r="D18" s="61">
        <f>'FOI 2022'!X16</f>
        <v>263</v>
      </c>
      <c r="E18" s="61">
        <f>'FOI 2022'!Y16</f>
        <v>45</v>
      </c>
      <c r="F18" s="61">
        <f>'FOI 2022'!Z16</f>
        <v>91</v>
      </c>
      <c r="G18" s="61">
        <f>'FOI 2022'!AA16</f>
        <v>0</v>
      </c>
      <c r="H18" s="61">
        <f>'FOI 2022'!AB16</f>
        <v>25</v>
      </c>
      <c r="I18" s="61">
        <f>'FOI 2022'!AC16</f>
        <v>0</v>
      </c>
      <c r="J18" s="60">
        <f>SUM(J4:J15)</f>
        <v>911</v>
      </c>
      <c r="L18" s="2" t="s">
        <v>19</v>
      </c>
      <c r="M18" s="61">
        <f>'EIR 2022'!V16</f>
        <v>3</v>
      </c>
      <c r="N18" s="61">
        <f>'EIR 2022'!W16</f>
        <v>3</v>
      </c>
      <c r="O18" s="61">
        <f>'EIR 2022'!X16</f>
        <v>0</v>
      </c>
      <c r="P18" s="61">
        <f>'EIR 2022'!Y16</f>
        <v>1</v>
      </c>
      <c r="Q18" s="61">
        <f>'EIR 2022'!Z16</f>
        <v>0</v>
      </c>
      <c r="R18" s="61">
        <f>'EIR 2022'!AA16</f>
        <v>0</v>
      </c>
      <c r="S18" s="61">
        <f>'EIR 2022'!AB16</f>
        <v>0</v>
      </c>
      <c r="T18" s="60">
        <f>SUM(T4:T15)</f>
        <v>7</v>
      </c>
    </row>
    <row r="20" spans="2:20" ht="15.5" x14ac:dyDescent="0.35">
      <c r="C20" s="5" t="s">
        <v>104</v>
      </c>
      <c r="F20" s="7">
        <f>'FOI 2022'!W2</f>
        <v>0.82279909706546273</v>
      </c>
      <c r="G20" s="7"/>
      <c r="H20" s="7"/>
      <c r="I20" s="6"/>
      <c r="M20" s="5" t="s">
        <v>105</v>
      </c>
      <c r="P20" s="7">
        <f>'EIR 2022'!V2</f>
        <v>0.8571428571428571</v>
      </c>
      <c r="Q20" s="7"/>
      <c r="R20" s="7"/>
      <c r="S20" s="6"/>
    </row>
  </sheetData>
  <customSheetViews>
    <customSheetView guid="{EDEA0188-918A-4C73-A2B8-679F5F53E347}" scale="70" showPageBreaks="1" fitToPage="1" printArea="1">
      <selection activeCell="D58" sqref="D58"/>
      <pageMargins left="0.75" right="0.75" top="1" bottom="0.85" header="0.5" footer="0.5"/>
      <pageSetup paperSize="9" scale="68" orientation="landscape" r:id="rId1"/>
      <headerFooter alignWithMargins="0">
        <oddHeader>&amp;C&amp;"Arial,Bold"&amp;16FREEDOM OF INFORMATION
Requests 2011</oddHeader>
        <oddFooter>&amp;LRCBC Legal and Governance&amp;R&amp;D</oddFooter>
      </headerFooter>
    </customSheetView>
    <customSheetView guid="{13318ACA-4079-4744-89BF-3726E999225A}" scale="70" showPageBreaks="1" fitToPage="1" printArea="1">
      <selection activeCell="D58" sqref="D58"/>
      <pageMargins left="0.75" right="0.75" top="1" bottom="0.85" header="0.5" footer="0.5"/>
      <pageSetup paperSize="9" scale="68" orientation="landscape" r:id="rId2"/>
      <headerFooter alignWithMargins="0">
        <oddHeader>&amp;C&amp;"Arial,Bold"&amp;16FREEDOM OF INFORMATION
Requests 2011</oddHeader>
        <oddFooter>&amp;LRCBC Legal and Governance&amp;R&amp;D</oddFooter>
      </headerFooter>
    </customSheetView>
  </customSheetViews>
  <mergeCells count="2">
    <mergeCell ref="C2:I2"/>
    <mergeCell ref="M2:S2"/>
  </mergeCells>
  <phoneticPr fontId="1" type="noConversion"/>
  <pageMargins left="0.75" right="0.75" top="1" bottom="0.85" header="0.5" footer="0.5"/>
  <pageSetup paperSize="9" scale="68" orientation="landscape" r:id="rId3"/>
  <headerFooter alignWithMargins="0">
    <oddHeader>&amp;C&amp;"Arial,Bold"&amp;16FREEDOM OF INFORMATION
Requests 2011</oddHeader>
    <oddFooter>&amp;LRCBC Legal and Governance&amp;R&amp;D</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D5261"/>
  <sheetViews>
    <sheetView zoomScale="74" zoomScaleNormal="74" zoomScaleSheetLayoutView="75" workbookViewId="0">
      <pane ySplit="1" topLeftCell="A2" activePane="bottomLeft" state="frozen"/>
      <selection activeCell="R1" sqref="R1"/>
      <selection pane="bottomLeft" activeCell="R907" sqref="R907"/>
    </sheetView>
  </sheetViews>
  <sheetFormatPr defaultRowHeight="12.5" x14ac:dyDescent="0.25"/>
  <cols>
    <col min="1" max="1" width="17.453125" style="146" customWidth="1"/>
    <col min="2" max="2" width="38.453125" style="8" customWidth="1"/>
    <col min="3" max="3" width="15.7265625" style="8" customWidth="1"/>
    <col min="4" max="5" width="13.81640625" style="8" customWidth="1"/>
    <col min="6" max="6" width="14.26953125" style="8" customWidth="1"/>
    <col min="7" max="7" width="11.81640625" style="8" customWidth="1"/>
    <col min="8" max="8" width="28.7265625" style="32" hidden="1" customWidth="1"/>
    <col min="9" max="9" width="22.1796875" style="128" customWidth="1"/>
    <col min="10" max="10" width="18.453125" style="44" customWidth="1"/>
    <col min="11" max="11" width="12.81640625" style="10" hidden="1" customWidth="1"/>
    <col min="12" max="12" width="17.26953125" style="10" hidden="1" customWidth="1"/>
    <col min="13" max="13" width="20.7265625" style="8" customWidth="1"/>
    <col min="14" max="14" width="24.1796875" style="8" hidden="1" customWidth="1"/>
    <col min="15" max="15" width="22" style="8" bestFit="1" customWidth="1"/>
    <col min="16" max="16" width="27" style="9" hidden="1" customWidth="1"/>
    <col min="17" max="17" width="42.81640625" style="9" customWidth="1"/>
    <col min="18" max="18" width="55.1796875" style="9" customWidth="1"/>
    <col min="19" max="19" width="17.26953125" style="9" customWidth="1"/>
    <col min="20" max="20" width="18.26953125" customWidth="1"/>
    <col min="21" max="21" width="28" customWidth="1"/>
    <col min="22" max="24" width="12.7265625" customWidth="1"/>
    <col min="25" max="25" width="13" customWidth="1"/>
    <col min="26" max="27" width="12.7265625" style="28" customWidth="1"/>
    <col min="28" max="28" width="12.7265625" customWidth="1"/>
    <col min="29" max="29" width="13.26953125" customWidth="1"/>
    <col min="30" max="30" width="12.1796875" style="28" customWidth="1"/>
  </cols>
  <sheetData>
    <row r="1" spans="1:30" ht="48.75" customHeight="1" x14ac:dyDescent="0.25">
      <c r="A1" s="16" t="s">
        <v>2</v>
      </c>
      <c r="B1" s="16" t="s">
        <v>3</v>
      </c>
      <c r="C1" s="16" t="s">
        <v>106</v>
      </c>
      <c r="D1" s="16" t="s">
        <v>58</v>
      </c>
      <c r="E1" s="16" t="s">
        <v>93</v>
      </c>
      <c r="F1" s="16" t="s">
        <v>70</v>
      </c>
      <c r="G1" s="16" t="s">
        <v>107</v>
      </c>
      <c r="H1" s="122"/>
      <c r="I1" s="16" t="s">
        <v>28</v>
      </c>
      <c r="J1" s="126" t="s">
        <v>71</v>
      </c>
      <c r="K1" s="18" t="s">
        <v>86</v>
      </c>
      <c r="L1" s="18"/>
      <c r="M1" s="17" t="s">
        <v>49</v>
      </c>
      <c r="N1" s="18" t="s">
        <v>88</v>
      </c>
      <c r="O1" s="16" t="s">
        <v>85</v>
      </c>
      <c r="P1" s="24" t="s">
        <v>89</v>
      </c>
      <c r="Q1" s="31" t="s">
        <v>66</v>
      </c>
      <c r="R1" s="34" t="s">
        <v>9</v>
      </c>
      <c r="S1" s="24" t="s">
        <v>90</v>
      </c>
      <c r="T1" s="23"/>
      <c r="AC1" s="11"/>
    </row>
    <row r="2" spans="1:30" s="11" customFormat="1" ht="30" customHeight="1" x14ac:dyDescent="0.25">
      <c r="A2" s="75" t="s">
        <v>117</v>
      </c>
      <c r="B2" s="35" t="s">
        <v>1026</v>
      </c>
      <c r="C2" s="40">
        <v>44562</v>
      </c>
      <c r="D2" s="40">
        <v>44566</v>
      </c>
      <c r="E2" s="40">
        <v>44579</v>
      </c>
      <c r="F2" s="40">
        <v>44593</v>
      </c>
      <c r="G2" s="40" t="str">
        <f t="shared" ref="G2:G65" si="0">IF(ISBLANK(C2),"",TEXT(C2,"mmm"))</f>
        <v>Jan</v>
      </c>
      <c r="H2" s="123" t="s">
        <v>108</v>
      </c>
      <c r="I2" s="121">
        <v>44574</v>
      </c>
      <c r="J2" s="127" t="str">
        <f>IF(ISBLANK(I2),"",IF(I2&gt;F2,"No","Yes"))</f>
        <v>Yes</v>
      </c>
      <c r="K2" s="93" t="s">
        <v>115</v>
      </c>
      <c r="L2" s="102"/>
      <c r="M2" s="41" t="s">
        <v>72</v>
      </c>
      <c r="N2" s="20" t="s">
        <v>72</v>
      </c>
      <c r="O2" s="21" t="s">
        <v>8</v>
      </c>
      <c r="P2" s="105" t="s">
        <v>112</v>
      </c>
      <c r="Q2" s="49" t="s">
        <v>56</v>
      </c>
      <c r="R2" s="35"/>
      <c r="S2" s="19" t="s">
        <v>11</v>
      </c>
      <c r="T2" s="23"/>
      <c r="U2" s="25" t="s">
        <v>29</v>
      </c>
      <c r="V2" s="12">
        <f>COUNTIF(J$2:J$1000,"Yes")</f>
        <v>729</v>
      </c>
      <c r="W2" s="63">
        <f>V2/$V$5</f>
        <v>0.82279909706546273</v>
      </c>
      <c r="X2" s="11" t="s">
        <v>98</v>
      </c>
      <c r="AA2" s="29"/>
      <c r="AB2" s="29"/>
      <c r="AD2" s="29"/>
    </row>
    <row r="3" spans="1:30" s="11" customFormat="1" ht="30" customHeight="1" x14ac:dyDescent="0.25">
      <c r="A3" s="21" t="s">
        <v>118</v>
      </c>
      <c r="B3" s="35" t="s">
        <v>1866</v>
      </c>
      <c r="C3" s="40">
        <v>44563</v>
      </c>
      <c r="D3" s="40">
        <v>44566</v>
      </c>
      <c r="E3" s="40">
        <v>44579</v>
      </c>
      <c r="F3" s="40">
        <v>44593</v>
      </c>
      <c r="G3" s="40" t="str">
        <f t="shared" si="0"/>
        <v>Jan</v>
      </c>
      <c r="H3" s="123" t="s">
        <v>1016</v>
      </c>
      <c r="I3" s="121">
        <v>44572</v>
      </c>
      <c r="J3" s="127" t="str">
        <f>IF(ISBLANK(I3),"",IF(I3&gt;F3,"No","Yes"))</f>
        <v>Yes</v>
      </c>
      <c r="K3" s="94" t="s">
        <v>116</v>
      </c>
      <c r="L3" s="103"/>
      <c r="M3" s="41" t="s">
        <v>72</v>
      </c>
      <c r="N3" s="20" t="s">
        <v>68</v>
      </c>
      <c r="O3" s="21" t="s">
        <v>114</v>
      </c>
      <c r="P3" s="106" t="s">
        <v>113</v>
      </c>
      <c r="Q3" s="49"/>
      <c r="R3" s="36"/>
      <c r="S3" s="22" t="s">
        <v>96</v>
      </c>
      <c r="T3" s="23"/>
      <c r="U3" s="25" t="s">
        <v>67</v>
      </c>
      <c r="V3" s="12">
        <f>COUNTIF(J$2:J$1000,"No")</f>
        <v>157</v>
      </c>
      <c r="AA3" s="29"/>
      <c r="AB3" s="29"/>
      <c r="AD3" s="29"/>
    </row>
    <row r="4" spans="1:30" s="11" customFormat="1" ht="30" customHeight="1" x14ac:dyDescent="0.25">
      <c r="A4" s="21" t="s">
        <v>119</v>
      </c>
      <c r="B4" s="35" t="s">
        <v>1027</v>
      </c>
      <c r="C4" s="40">
        <v>44564</v>
      </c>
      <c r="D4" s="40">
        <v>44566</v>
      </c>
      <c r="E4" s="40">
        <v>44579</v>
      </c>
      <c r="F4" s="40">
        <v>44593</v>
      </c>
      <c r="G4" s="40" t="str">
        <f t="shared" si="0"/>
        <v>Jan</v>
      </c>
      <c r="H4" s="123" t="s">
        <v>109</v>
      </c>
      <c r="I4" s="121">
        <v>44636</v>
      </c>
      <c r="J4" s="127" t="s">
        <v>116</v>
      </c>
      <c r="K4" s="94"/>
      <c r="L4" s="103"/>
      <c r="M4" s="41" t="s">
        <v>72</v>
      </c>
      <c r="N4" s="20" t="s">
        <v>111</v>
      </c>
      <c r="O4" s="21" t="s">
        <v>114</v>
      </c>
      <c r="P4" s="106" t="s">
        <v>114</v>
      </c>
      <c r="Q4" s="49"/>
      <c r="R4" s="85"/>
      <c r="S4" s="22" t="s">
        <v>64</v>
      </c>
      <c r="T4" s="23"/>
      <c r="U4" s="25" t="s">
        <v>18</v>
      </c>
      <c r="V4" s="12">
        <f>COUNTIF(O$2:O$1000,"N/A")</f>
        <v>25</v>
      </c>
      <c r="W4" s="12"/>
      <c r="AA4" s="29"/>
      <c r="AB4" s="29"/>
      <c r="AD4" s="29"/>
    </row>
    <row r="5" spans="1:30" s="11" customFormat="1" ht="30" customHeight="1" x14ac:dyDescent="0.25">
      <c r="A5" s="21" t="s">
        <v>120</v>
      </c>
      <c r="B5" s="35" t="s">
        <v>1867</v>
      </c>
      <c r="C5" s="40">
        <v>44565</v>
      </c>
      <c r="D5" s="40">
        <v>44566</v>
      </c>
      <c r="E5" s="40">
        <v>44579</v>
      </c>
      <c r="F5" s="40">
        <v>44593</v>
      </c>
      <c r="G5" s="40" t="str">
        <f t="shared" si="0"/>
        <v>Jan</v>
      </c>
      <c r="H5" s="123" t="s">
        <v>1017</v>
      </c>
      <c r="I5" s="121">
        <v>44582</v>
      </c>
      <c r="J5" s="127" t="str">
        <f>IF(ISBLANK(I5),"",IF(I5&gt;F5,"No","Yes"))</f>
        <v>Yes</v>
      </c>
      <c r="K5" s="94"/>
      <c r="L5" s="103"/>
      <c r="M5" s="41" t="s">
        <v>72</v>
      </c>
      <c r="N5" s="20" t="s">
        <v>73</v>
      </c>
      <c r="O5" s="21" t="s">
        <v>114</v>
      </c>
      <c r="P5" s="106" t="s">
        <v>8</v>
      </c>
      <c r="Q5" s="49"/>
      <c r="R5" s="35"/>
      <c r="S5" s="22" t="s">
        <v>12</v>
      </c>
      <c r="T5" s="23"/>
      <c r="U5" s="62" t="s">
        <v>94</v>
      </c>
      <c r="V5" s="11">
        <f>SUM(V16-V4)</f>
        <v>886</v>
      </c>
      <c r="AA5" s="29"/>
      <c r="AB5" s="29"/>
      <c r="AD5" s="29"/>
    </row>
    <row r="6" spans="1:30" s="11" customFormat="1" ht="30" customHeight="1" x14ac:dyDescent="0.25">
      <c r="A6" s="21" t="s">
        <v>121</v>
      </c>
      <c r="B6" s="35" t="s">
        <v>1916</v>
      </c>
      <c r="C6" s="40">
        <v>44565</v>
      </c>
      <c r="D6" s="40">
        <v>44566</v>
      </c>
      <c r="E6" s="40">
        <v>44579</v>
      </c>
      <c r="F6" s="40">
        <v>44593</v>
      </c>
      <c r="G6" s="40" t="str">
        <f t="shared" si="0"/>
        <v>Jan</v>
      </c>
      <c r="H6" s="123" t="s">
        <v>1018</v>
      </c>
      <c r="I6" s="121">
        <v>44578</v>
      </c>
      <c r="J6" s="127" t="str">
        <f>IF(ISBLANK(I6),"",IF(I6&gt;F6,"No","Yes"))</f>
        <v>Yes</v>
      </c>
      <c r="K6" s="94"/>
      <c r="L6" s="103"/>
      <c r="M6" s="41" t="s">
        <v>72</v>
      </c>
      <c r="N6" s="20" t="s">
        <v>74</v>
      </c>
      <c r="O6" s="21" t="s">
        <v>113</v>
      </c>
      <c r="P6" s="106" t="s">
        <v>68</v>
      </c>
      <c r="Q6" s="49"/>
      <c r="R6" s="36" t="s">
        <v>1067</v>
      </c>
      <c r="S6" s="22" t="s">
        <v>5</v>
      </c>
      <c r="T6" s="23"/>
      <c r="AA6" s="29"/>
      <c r="AB6" s="29"/>
      <c r="AD6" s="29"/>
    </row>
    <row r="7" spans="1:30" s="11" customFormat="1" ht="30" customHeight="1" x14ac:dyDescent="0.25">
      <c r="A7" s="21" t="s">
        <v>122</v>
      </c>
      <c r="B7" s="35" t="s">
        <v>1868</v>
      </c>
      <c r="C7" s="40">
        <v>44565</v>
      </c>
      <c r="D7" s="40">
        <v>44566</v>
      </c>
      <c r="E7" s="40">
        <v>44579</v>
      </c>
      <c r="F7" s="40">
        <v>44593</v>
      </c>
      <c r="G7" s="40" t="str">
        <f t="shared" si="0"/>
        <v>Jan</v>
      </c>
      <c r="H7" s="123" t="s">
        <v>110</v>
      </c>
      <c r="I7" s="121">
        <v>44578</v>
      </c>
      <c r="J7" s="127" t="str">
        <f>IF(ISBLANK(I7),"",IF(I7&gt;F7,"No","Yes"))</f>
        <v>Yes</v>
      </c>
      <c r="K7" s="94"/>
      <c r="L7" s="103"/>
      <c r="M7" s="41" t="s">
        <v>72</v>
      </c>
      <c r="N7" s="20"/>
      <c r="O7" s="21" t="s">
        <v>112</v>
      </c>
      <c r="P7" s="107" t="s">
        <v>18</v>
      </c>
      <c r="Q7" s="49"/>
      <c r="R7" s="36"/>
      <c r="S7" s="22" t="s">
        <v>65</v>
      </c>
      <c r="T7" s="23"/>
      <c r="U7" s="25" t="s">
        <v>72</v>
      </c>
      <c r="V7" s="12">
        <f>COUNTIF(M$2:M1000,"Complete")</f>
        <v>886</v>
      </c>
      <c r="W7" s="12"/>
      <c r="AA7" s="29"/>
      <c r="AB7" s="29"/>
      <c r="AD7" s="29"/>
    </row>
    <row r="8" spans="1:30" s="11" customFormat="1" ht="30" customHeight="1" x14ac:dyDescent="0.25">
      <c r="A8" s="75" t="s">
        <v>123</v>
      </c>
      <c r="B8" s="35" t="s">
        <v>1869</v>
      </c>
      <c r="C8" s="40">
        <v>44565</v>
      </c>
      <c r="D8" s="40">
        <v>44566</v>
      </c>
      <c r="E8" s="40">
        <v>44579</v>
      </c>
      <c r="F8" s="40">
        <v>44593</v>
      </c>
      <c r="G8" s="40" t="str">
        <f t="shared" si="0"/>
        <v>Jan</v>
      </c>
      <c r="H8" s="125"/>
      <c r="I8" s="121">
        <v>44574</v>
      </c>
      <c r="J8" s="127" t="str">
        <f>IF(ISBLANK(I8),"",IF(I8&gt;F8,"No","Yes"))</f>
        <v>Yes</v>
      </c>
      <c r="K8" s="94"/>
      <c r="L8" s="103"/>
      <c r="M8" s="41" t="s">
        <v>72</v>
      </c>
      <c r="N8" s="20"/>
      <c r="O8" s="21" t="s">
        <v>112</v>
      </c>
      <c r="P8" s="107"/>
      <c r="Q8" s="49"/>
      <c r="R8" s="35"/>
      <c r="S8" s="22" t="s">
        <v>63</v>
      </c>
      <c r="T8" s="23"/>
      <c r="U8" s="25" t="s">
        <v>68</v>
      </c>
      <c r="V8" s="12">
        <f>COUNTIF(M$2:M1000,"In Progress")</f>
        <v>0</v>
      </c>
      <c r="W8" s="12"/>
      <c r="X8" s="12"/>
      <c r="AA8" s="29"/>
      <c r="AB8" s="29"/>
      <c r="AD8" s="29"/>
    </row>
    <row r="9" spans="1:30" s="11" customFormat="1" ht="30" customHeight="1" x14ac:dyDescent="0.25">
      <c r="A9" s="75" t="s">
        <v>124</v>
      </c>
      <c r="B9" s="35" t="s">
        <v>1028</v>
      </c>
      <c r="C9" s="40">
        <v>44565</v>
      </c>
      <c r="D9" s="40">
        <v>44566</v>
      </c>
      <c r="E9" s="40">
        <v>44579</v>
      </c>
      <c r="F9" s="40">
        <v>44593</v>
      </c>
      <c r="G9" s="40" t="str">
        <f t="shared" si="0"/>
        <v>Jan</v>
      </c>
      <c r="H9" s="124"/>
      <c r="I9" s="121">
        <v>44585</v>
      </c>
      <c r="J9" s="127" t="str">
        <f>IF(ISBLANK(I9),"",IF(I9&gt;F9,"No","Yes"))</f>
        <v>Yes</v>
      </c>
      <c r="K9" s="94"/>
      <c r="L9" s="103"/>
      <c r="M9" s="41" t="s">
        <v>72</v>
      </c>
      <c r="N9" s="20"/>
      <c r="O9" s="21" t="s">
        <v>8</v>
      </c>
      <c r="P9" s="107"/>
      <c r="Q9" s="49"/>
      <c r="R9" s="36"/>
      <c r="S9" s="19" t="s">
        <v>78</v>
      </c>
      <c r="T9" s="23"/>
      <c r="U9" s="25" t="s">
        <v>13</v>
      </c>
      <c r="V9" s="12">
        <f>COUNTIF(M$2:M$1000,"Clarification - Pending")</f>
        <v>0</v>
      </c>
      <c r="AA9" s="29"/>
      <c r="AB9" s="29"/>
      <c r="AD9" s="29"/>
    </row>
    <row r="10" spans="1:30" s="11" customFormat="1" ht="30" customHeight="1" x14ac:dyDescent="0.25">
      <c r="A10" s="75" t="s">
        <v>125</v>
      </c>
      <c r="B10" s="35" t="s">
        <v>1029</v>
      </c>
      <c r="C10" s="40">
        <v>44566</v>
      </c>
      <c r="D10" s="40">
        <v>44567</v>
      </c>
      <c r="E10" s="40">
        <v>44580</v>
      </c>
      <c r="F10" s="40">
        <v>44594</v>
      </c>
      <c r="G10" s="40" t="str">
        <f t="shared" si="0"/>
        <v>Jan</v>
      </c>
      <c r="H10" s="124"/>
      <c r="I10" s="121">
        <v>44572</v>
      </c>
      <c r="J10" s="127" t="str">
        <f>IF(ISBLANK(I10),"",IF(I10&gt;F10,"No","Yes"))</f>
        <v>Yes</v>
      </c>
      <c r="K10" s="94"/>
      <c r="L10" s="103"/>
      <c r="M10" s="41" t="s">
        <v>72</v>
      </c>
      <c r="N10" s="20"/>
      <c r="O10" s="21" t="s">
        <v>112</v>
      </c>
      <c r="P10" s="107"/>
      <c r="Q10" s="49"/>
      <c r="R10" s="36"/>
      <c r="S10" s="22" t="s">
        <v>62</v>
      </c>
      <c r="T10" s="23"/>
      <c r="U10" s="25" t="s">
        <v>73</v>
      </c>
      <c r="V10" s="12">
        <f>COUNTIF(M$2:M$1000,"Withdrawn")</f>
        <v>0</v>
      </c>
      <c r="X10" s="12"/>
      <c r="AA10" s="29"/>
      <c r="AB10" s="29"/>
      <c r="AD10" s="29"/>
    </row>
    <row r="11" spans="1:30" s="11" customFormat="1" ht="30" customHeight="1" x14ac:dyDescent="0.25">
      <c r="A11" s="21" t="s">
        <v>126</v>
      </c>
      <c r="B11" s="35" t="s">
        <v>1030</v>
      </c>
      <c r="C11" s="40">
        <v>44566</v>
      </c>
      <c r="D11" s="40">
        <v>44567</v>
      </c>
      <c r="E11" s="40">
        <v>44580</v>
      </c>
      <c r="F11" s="40">
        <v>44594</v>
      </c>
      <c r="G11" s="40" t="str">
        <f t="shared" si="0"/>
        <v>Jan</v>
      </c>
      <c r="H11" s="124"/>
      <c r="I11" s="121">
        <v>44588</v>
      </c>
      <c r="J11" s="127" t="str">
        <f>IF(ISBLANK(I11),"",IF(I11&gt;F11,"No","Yes"))</f>
        <v>Yes</v>
      </c>
      <c r="K11" s="94"/>
      <c r="L11" s="103"/>
      <c r="M11" s="41" t="s">
        <v>72</v>
      </c>
      <c r="N11" s="20"/>
      <c r="O11" s="21" t="s">
        <v>114</v>
      </c>
      <c r="P11" s="107"/>
      <c r="Q11" s="49"/>
      <c r="R11" s="35"/>
      <c r="S11" s="22" t="s">
        <v>79</v>
      </c>
      <c r="T11" s="23"/>
      <c r="U11" s="25" t="s">
        <v>74</v>
      </c>
      <c r="V11" s="12">
        <f>COUNTIF(M$2:M$1000,"Elapsed")</f>
        <v>25</v>
      </c>
      <c r="AA11" s="29"/>
      <c r="AB11" s="29"/>
      <c r="AD11" s="29"/>
    </row>
    <row r="12" spans="1:30" s="11" customFormat="1" ht="30" customHeight="1" x14ac:dyDescent="0.25">
      <c r="A12" s="75" t="s">
        <v>127</v>
      </c>
      <c r="B12" s="35" t="s">
        <v>1031</v>
      </c>
      <c r="C12" s="40">
        <v>44566</v>
      </c>
      <c r="D12" s="40">
        <f>IF(C12="","",WORKDAY(C12,1))</f>
        <v>44567</v>
      </c>
      <c r="E12" s="40">
        <f>IF(C12="","",WORKDAY(C12,10))</f>
        <v>44580</v>
      </c>
      <c r="F12" s="40">
        <f>IF(C12="","",WORKDAY(C12,20))</f>
        <v>44594</v>
      </c>
      <c r="G12" s="40" t="str">
        <f t="shared" si="0"/>
        <v>Jan</v>
      </c>
      <c r="H12" s="124"/>
      <c r="I12" s="121">
        <v>44574</v>
      </c>
      <c r="J12" s="127" t="str">
        <f>IF(ISBLANK(I12),"",IF(I12&gt;F12,"No","Yes"))</f>
        <v>Yes</v>
      </c>
      <c r="K12" s="94"/>
      <c r="L12" s="103"/>
      <c r="M12" s="41" t="s">
        <v>72</v>
      </c>
      <c r="N12" s="20"/>
      <c r="O12" s="21" t="s">
        <v>8</v>
      </c>
      <c r="P12" s="107"/>
      <c r="Q12" s="49" t="s">
        <v>64</v>
      </c>
      <c r="R12" s="36"/>
      <c r="S12" s="22" t="s">
        <v>4</v>
      </c>
      <c r="T12" s="23"/>
      <c r="U12" s="23"/>
      <c r="AA12" s="29"/>
      <c r="AB12" s="29"/>
      <c r="AD12" s="29"/>
    </row>
    <row r="13" spans="1:30" s="11" customFormat="1" ht="30" customHeight="1" x14ac:dyDescent="0.25">
      <c r="A13" s="21" t="s">
        <v>128</v>
      </c>
      <c r="B13" s="35" t="s">
        <v>1032</v>
      </c>
      <c r="C13" s="40">
        <v>44566</v>
      </c>
      <c r="D13" s="40">
        <v>44567</v>
      </c>
      <c r="E13" s="40">
        <v>44580</v>
      </c>
      <c r="F13" s="40">
        <v>44594</v>
      </c>
      <c r="G13" s="40" t="str">
        <f t="shared" si="0"/>
        <v>Jan</v>
      </c>
      <c r="H13" s="124"/>
      <c r="I13" s="121">
        <v>44595</v>
      </c>
      <c r="J13" s="127" t="str">
        <f>IF(ISBLANK(I13),"",IF(I13&gt;F13,"No","Yes"))</f>
        <v>No</v>
      </c>
      <c r="K13" s="94"/>
      <c r="L13" s="103"/>
      <c r="M13" s="41" t="s">
        <v>72</v>
      </c>
      <c r="N13" s="20"/>
      <c r="O13" s="21" t="s">
        <v>113</v>
      </c>
      <c r="P13" s="107"/>
      <c r="Q13" s="49"/>
      <c r="R13" s="36"/>
      <c r="S13" s="22" t="s">
        <v>24</v>
      </c>
      <c r="T13" s="23"/>
      <c r="U13" s="23"/>
      <c r="W13" s="158" t="s">
        <v>77</v>
      </c>
      <c r="X13" s="154"/>
      <c r="Y13" s="154"/>
      <c r="Z13" s="154"/>
      <c r="AA13" s="155"/>
      <c r="AB13" s="43"/>
      <c r="AD13" s="29"/>
    </row>
    <row r="14" spans="1:30" s="11" customFormat="1" ht="30" customHeight="1" x14ac:dyDescent="0.25">
      <c r="A14" s="21" t="s">
        <v>129</v>
      </c>
      <c r="B14" s="35" t="s">
        <v>1917</v>
      </c>
      <c r="C14" s="40">
        <v>44566</v>
      </c>
      <c r="D14" s="40">
        <f>IF(C14="","",WORKDAY(C14,1))</f>
        <v>44567</v>
      </c>
      <c r="E14" s="40">
        <f>IF(C14="","",WORKDAY(C14,10))</f>
        <v>44580</v>
      </c>
      <c r="F14" s="40">
        <f>IF(C14="","",WORKDAY(C14,20))</f>
        <v>44594</v>
      </c>
      <c r="G14" s="40" t="str">
        <f t="shared" si="0"/>
        <v>Jan</v>
      </c>
      <c r="H14" s="124"/>
      <c r="I14" s="121">
        <v>44575</v>
      </c>
      <c r="J14" s="127" t="str">
        <f>IF(ISBLANK(I14),"",IF(I14&gt;F14,"No","Yes"))</f>
        <v>Yes</v>
      </c>
      <c r="K14" s="94"/>
      <c r="L14" s="103"/>
      <c r="M14" s="41" t="s">
        <v>72</v>
      </c>
      <c r="N14" s="20"/>
      <c r="O14" s="21" t="s">
        <v>112</v>
      </c>
      <c r="P14" s="107"/>
      <c r="Q14" s="49"/>
      <c r="R14" s="35"/>
      <c r="S14" s="22" t="s">
        <v>25</v>
      </c>
      <c r="T14" s="23"/>
      <c r="U14" s="23"/>
      <c r="V14" s="164" t="s">
        <v>14</v>
      </c>
      <c r="W14" s="159" t="s">
        <v>15</v>
      </c>
      <c r="X14" s="159" t="s">
        <v>16</v>
      </c>
      <c r="Y14" s="159" t="s">
        <v>8</v>
      </c>
      <c r="Z14" s="159" t="s">
        <v>30</v>
      </c>
      <c r="AA14" s="159" t="s">
        <v>68</v>
      </c>
      <c r="AB14" s="161" t="s">
        <v>74</v>
      </c>
      <c r="AC14" s="156" t="s">
        <v>73</v>
      </c>
      <c r="AD14" s="29"/>
    </row>
    <row r="15" spans="1:30" s="11" customFormat="1" ht="30" customHeight="1" x14ac:dyDescent="0.25">
      <c r="A15" s="21" t="s">
        <v>130</v>
      </c>
      <c r="B15" s="35" t="s">
        <v>1033</v>
      </c>
      <c r="C15" s="40">
        <v>44566</v>
      </c>
      <c r="D15" s="40">
        <v>44567</v>
      </c>
      <c r="E15" s="40">
        <v>44580</v>
      </c>
      <c r="F15" s="40">
        <v>44594</v>
      </c>
      <c r="G15" s="40" t="str">
        <f t="shared" si="0"/>
        <v>Jan</v>
      </c>
      <c r="H15" s="124"/>
      <c r="I15" s="121">
        <v>44592</v>
      </c>
      <c r="J15" s="127" t="str">
        <f>IF(ISBLANK(I15),"",IF(I15&gt;F15,"No","Yes"))</f>
        <v>Yes</v>
      </c>
      <c r="K15" s="94"/>
      <c r="L15" s="103"/>
      <c r="M15" s="41" t="s">
        <v>72</v>
      </c>
      <c r="N15" s="20"/>
      <c r="O15" s="21" t="s">
        <v>113</v>
      </c>
      <c r="P15" s="107"/>
      <c r="Q15" s="49" t="s">
        <v>64</v>
      </c>
      <c r="R15" s="36" t="s">
        <v>1067</v>
      </c>
      <c r="S15" s="19" t="s">
        <v>56</v>
      </c>
      <c r="T15" s="23"/>
      <c r="U15" s="23"/>
      <c r="V15" s="165"/>
      <c r="W15" s="160"/>
      <c r="X15" s="160"/>
      <c r="Y15" s="160"/>
      <c r="Z15" s="160"/>
      <c r="AA15" s="163"/>
      <c r="AB15" s="162"/>
      <c r="AC15" s="157"/>
      <c r="AD15" s="64" t="s">
        <v>95</v>
      </c>
    </row>
    <row r="16" spans="1:30" s="11" customFormat="1" ht="30" customHeight="1" x14ac:dyDescent="0.25">
      <c r="A16" s="21" t="s">
        <v>131</v>
      </c>
      <c r="B16" s="35" t="s">
        <v>1034</v>
      </c>
      <c r="C16" s="40">
        <v>44567</v>
      </c>
      <c r="D16" s="40">
        <f t="shared" ref="D16:D47" si="1">IF(C16="","",WORKDAY(C16,1))</f>
        <v>44568</v>
      </c>
      <c r="E16" s="40">
        <f t="shared" ref="E16:E79" si="2">IF(C16="","",WORKDAY(C16,10))</f>
        <v>44581</v>
      </c>
      <c r="F16" s="40">
        <f>IF(C16="","",WORKDAY(C16,20))</f>
        <v>44595</v>
      </c>
      <c r="G16" s="40" t="str">
        <f t="shared" si="0"/>
        <v>Jan</v>
      </c>
      <c r="H16" s="124"/>
      <c r="I16" s="121">
        <v>44574</v>
      </c>
      <c r="J16" s="127" t="str">
        <f>IF(ISBLANK(I16),"",IF(I16&gt;F16,"No","Yes"))</f>
        <v>Yes</v>
      </c>
      <c r="K16" s="94"/>
      <c r="L16" s="103"/>
      <c r="M16" s="41" t="s">
        <v>72</v>
      </c>
      <c r="N16" s="20"/>
      <c r="O16" s="21" t="s">
        <v>112</v>
      </c>
      <c r="P16" s="107"/>
      <c r="Q16" s="49"/>
      <c r="R16" s="36"/>
      <c r="S16" s="22" t="s">
        <v>61</v>
      </c>
      <c r="T16" s="23"/>
      <c r="U16" s="26" t="s">
        <v>31</v>
      </c>
      <c r="V16" s="14">
        <f>SUM(V18:V29)</f>
        <v>911</v>
      </c>
      <c r="W16" s="14">
        <f>COUNTIF(O$2:O$1000,"Full Disclosure")</f>
        <v>487</v>
      </c>
      <c r="X16" s="14">
        <f>COUNTIF(O$2:O$1000,"Partial Disclosure")</f>
        <v>263</v>
      </c>
      <c r="Y16" s="14">
        <f>COUNTIF(O$2:O$1000,"Refused")</f>
        <v>45</v>
      </c>
      <c r="Z16" s="14">
        <f>COUNTIF(O$2:O$1000,"Information Not Held")</f>
        <v>91</v>
      </c>
      <c r="AA16" s="14">
        <f>COUNTIFS(O$2:O$1000,"In Progress")</f>
        <v>0</v>
      </c>
      <c r="AB16" s="14">
        <f>COUNTIF(M$2:M$1500,"Elapsed")</f>
        <v>25</v>
      </c>
      <c r="AC16" s="14">
        <f>COUNTIF(M$2:M$1000,"withdrawn")</f>
        <v>0</v>
      </c>
      <c r="AD16" s="29">
        <f>SUM(W16:AC16)</f>
        <v>911</v>
      </c>
    </row>
    <row r="17" spans="1:30" s="11" customFormat="1" ht="30" customHeight="1" x14ac:dyDescent="0.25">
      <c r="A17" s="21" t="s">
        <v>132</v>
      </c>
      <c r="B17" s="35" t="s">
        <v>1035</v>
      </c>
      <c r="C17" s="40">
        <v>44568</v>
      </c>
      <c r="D17" s="40">
        <f t="shared" si="1"/>
        <v>44571</v>
      </c>
      <c r="E17" s="40">
        <f t="shared" si="2"/>
        <v>44582</v>
      </c>
      <c r="F17" s="40">
        <f>IF(C17="","",WORKDAY(C17,20))</f>
        <v>44596</v>
      </c>
      <c r="G17" s="40" t="str">
        <f t="shared" si="0"/>
        <v>Jan</v>
      </c>
      <c r="H17" s="124"/>
      <c r="I17" s="121">
        <v>44586</v>
      </c>
      <c r="J17" s="127" t="str">
        <f>IF(ISBLANK(I17),"",IF(I17&gt;F17,"No","Yes"))</f>
        <v>Yes</v>
      </c>
      <c r="K17" s="94"/>
      <c r="L17" s="103"/>
      <c r="M17" s="41" t="s">
        <v>72</v>
      </c>
      <c r="N17" s="20"/>
      <c r="O17" s="21" t="s">
        <v>112</v>
      </c>
      <c r="P17" s="107"/>
      <c r="Q17" s="49"/>
      <c r="R17" s="35"/>
      <c r="S17" s="22" t="s">
        <v>22</v>
      </c>
      <c r="T17" s="23"/>
      <c r="U17" s="27"/>
      <c r="V17" s="15"/>
      <c r="W17" s="15"/>
      <c r="X17" s="15"/>
      <c r="Y17" s="15"/>
      <c r="Z17" s="15"/>
      <c r="AA17" s="15"/>
      <c r="AB17" s="15"/>
      <c r="AC17" s="15"/>
      <c r="AD17" s="29"/>
    </row>
    <row r="18" spans="1:30" s="11" customFormat="1" ht="30" customHeight="1" x14ac:dyDescent="0.25">
      <c r="A18" s="21" t="s">
        <v>133</v>
      </c>
      <c r="B18" s="35" t="s">
        <v>1870</v>
      </c>
      <c r="C18" s="40">
        <v>44568</v>
      </c>
      <c r="D18" s="40">
        <f t="shared" si="1"/>
        <v>44571</v>
      </c>
      <c r="E18" s="40">
        <f t="shared" si="2"/>
        <v>44582</v>
      </c>
      <c r="F18" s="40">
        <f>IF(C18="","",WORKDAY(C18,20))</f>
        <v>44596</v>
      </c>
      <c r="G18" s="40" t="str">
        <f t="shared" si="0"/>
        <v>Jan</v>
      </c>
      <c r="H18" s="124"/>
      <c r="I18" s="121">
        <v>44593</v>
      </c>
      <c r="J18" s="127" t="str">
        <f>IF(ISBLANK(I18),"",IF(I18&gt;F18,"No","Yes"))</f>
        <v>Yes</v>
      </c>
      <c r="K18" s="20"/>
      <c r="L18" s="103"/>
      <c r="M18" s="41" t="s">
        <v>72</v>
      </c>
      <c r="N18" s="20"/>
      <c r="O18" s="21" t="s">
        <v>114</v>
      </c>
      <c r="P18" s="107"/>
      <c r="Q18" s="49"/>
      <c r="R18" s="36"/>
      <c r="S18" s="22" t="s">
        <v>75</v>
      </c>
      <c r="T18" s="23"/>
      <c r="U18" s="26" t="s">
        <v>36</v>
      </c>
      <c r="V18" s="14">
        <f>COUNTIF(G2:G1500,"Jan")</f>
        <v>82</v>
      </c>
      <c r="W18" s="14">
        <f>COUNTIFS(G2:G1500,"Jan",O2:O1500,"Full Disclosure")</f>
        <v>40</v>
      </c>
      <c r="X18" s="14">
        <f>COUNTIFS(G2:G1500,"Jan",O2:O1500,"Partial Disclosure")</f>
        <v>20</v>
      </c>
      <c r="Y18" s="14">
        <f>COUNTIFS(G2:G1500,"Jan",O2:O1500,"Refused")</f>
        <v>8</v>
      </c>
      <c r="Z18" s="14">
        <f>COUNTIFS(G2:G1500,"Jan",O2:O1500,"Information not held")</f>
        <v>10</v>
      </c>
      <c r="AA18" s="14">
        <f>COUNTIFS(G2:G1500,"Jan",O2:O1500,"In Progress")</f>
        <v>0</v>
      </c>
      <c r="AB18" s="14">
        <f>COUNTIFS(G2:G1500,"Jan",M2:M1500,"elapsed")</f>
        <v>4</v>
      </c>
      <c r="AC18" s="14">
        <f>COUNTIFS(G2:G1500,"Jan",M2:M1500,"withdrawn")</f>
        <v>0</v>
      </c>
      <c r="AD18" s="29">
        <f>SUM(W18:AC18)</f>
        <v>82</v>
      </c>
    </row>
    <row r="19" spans="1:30" s="11" customFormat="1" ht="30" customHeight="1" x14ac:dyDescent="0.25">
      <c r="A19" s="21" t="s">
        <v>134</v>
      </c>
      <c r="B19" s="35" t="s">
        <v>1036</v>
      </c>
      <c r="C19" s="40">
        <v>44571</v>
      </c>
      <c r="D19" s="40">
        <f t="shared" si="1"/>
        <v>44572</v>
      </c>
      <c r="E19" s="40">
        <f t="shared" si="2"/>
        <v>44585</v>
      </c>
      <c r="F19" s="40">
        <v>44599</v>
      </c>
      <c r="G19" s="40" t="str">
        <f t="shared" si="0"/>
        <v>Jan</v>
      </c>
      <c r="H19" s="124"/>
      <c r="I19" s="121">
        <v>44586</v>
      </c>
      <c r="J19" s="127" t="str">
        <f>IF(ISBLANK(I19),"",IF(I19&gt;F19,"No","Yes"))</f>
        <v>Yes</v>
      </c>
      <c r="K19" s="20"/>
      <c r="L19" s="103"/>
      <c r="M19" s="41" t="s">
        <v>72</v>
      </c>
      <c r="N19" s="20"/>
      <c r="O19" s="21" t="s">
        <v>114</v>
      </c>
      <c r="P19" s="107"/>
      <c r="Q19" s="49"/>
      <c r="R19" s="36"/>
      <c r="S19" s="22" t="s">
        <v>76</v>
      </c>
      <c r="T19" s="23"/>
      <c r="U19" s="26" t="s">
        <v>37</v>
      </c>
      <c r="V19" s="14">
        <f>COUNTIF(G2:G1500,"Feb")</f>
        <v>83</v>
      </c>
      <c r="W19" s="14">
        <f>COUNTIFS(G2:G1500,"Feb",O2:O1500,"Full Disclosure")</f>
        <v>50</v>
      </c>
      <c r="X19" s="14">
        <f>COUNTIFS(G2:G1500,"Feb",O2:O1500,"Partial Disclosure")</f>
        <v>23</v>
      </c>
      <c r="Y19" s="14">
        <f>COUNTIFS(G2:G1500,"Feb",O2:O1500,"Refused")</f>
        <v>3</v>
      </c>
      <c r="Z19" s="14">
        <f>COUNTIFS(G2:G1500,"Feb",O2:O1500,"Information not held")</f>
        <v>5</v>
      </c>
      <c r="AA19" s="14">
        <f>COUNTIFS(G2:G1500,"Feb",O2:O1500,"In Progress")</f>
        <v>0</v>
      </c>
      <c r="AB19" s="14">
        <f>COUNTIFS(G2:G1500,"Feb",M2:M1500,"elapsed")</f>
        <v>2</v>
      </c>
      <c r="AC19" s="14">
        <f>COUNTIFS(G2:G1500,"Feb",M2:M1500,"withdrawn")</f>
        <v>0</v>
      </c>
      <c r="AD19" s="29">
        <f t="shared" ref="AD19:AD29" si="3">SUM(W19:AC19)</f>
        <v>83</v>
      </c>
    </row>
    <row r="20" spans="1:30" s="11" customFormat="1" ht="30" customHeight="1" x14ac:dyDescent="0.25">
      <c r="A20" s="21" t="s">
        <v>135</v>
      </c>
      <c r="B20" s="35" t="s">
        <v>1037</v>
      </c>
      <c r="C20" s="40">
        <v>44571</v>
      </c>
      <c r="D20" s="40">
        <f t="shared" si="1"/>
        <v>44572</v>
      </c>
      <c r="E20" s="40">
        <f t="shared" si="2"/>
        <v>44585</v>
      </c>
      <c r="F20" s="40">
        <v>44599</v>
      </c>
      <c r="G20" s="40" t="str">
        <f t="shared" si="0"/>
        <v>Jan</v>
      </c>
      <c r="H20" s="124"/>
      <c r="I20" s="121">
        <v>44574</v>
      </c>
      <c r="J20" s="127" t="str">
        <f>IF(ISBLANK(I20),"",IF(I20&gt;F20,"No","Yes"))</f>
        <v>Yes</v>
      </c>
      <c r="K20" s="20"/>
      <c r="L20" s="103"/>
      <c r="M20" s="41" t="s">
        <v>72</v>
      </c>
      <c r="N20" s="20"/>
      <c r="O20" s="21" t="s">
        <v>112</v>
      </c>
      <c r="P20" s="107"/>
      <c r="Q20" s="49"/>
      <c r="R20" s="35"/>
      <c r="S20" s="22" t="s">
        <v>23</v>
      </c>
      <c r="T20" s="23"/>
      <c r="U20" s="26" t="s">
        <v>38</v>
      </c>
      <c r="V20" s="14">
        <f>COUNTIF(G2:G1502,"Mar")</f>
        <v>75</v>
      </c>
      <c r="W20" s="14">
        <f>COUNTIFS(G2:G1500,"Mar",O2:O1500,"Full Disclosure")</f>
        <v>37</v>
      </c>
      <c r="X20" s="14">
        <f>COUNTIFS(G2:G1500,"Mar",O2:O1500,"Partial Disclosure")</f>
        <v>23</v>
      </c>
      <c r="Y20" s="14">
        <f>COUNTIFS(G2:G1500,"Mar",O2:O1500,"Refused")</f>
        <v>4</v>
      </c>
      <c r="Z20" s="14">
        <f>COUNTIFS(G2:G1500,"Mar",O2:O1500,"Information not held")</f>
        <v>8</v>
      </c>
      <c r="AA20" s="14">
        <f>COUNTIFS(G2:G1500,"Mar",O2:O1500,"In Progress")</f>
        <v>0</v>
      </c>
      <c r="AB20" s="14">
        <f>COUNTIFS(G2:G1500,"Mar",M2:M1500,"elapsed")</f>
        <v>3</v>
      </c>
      <c r="AC20" s="14">
        <f>COUNTIFS(G2:G1500,"Mar",M2:M1500,"withdrawn")</f>
        <v>0</v>
      </c>
      <c r="AD20" s="29">
        <f t="shared" si="3"/>
        <v>75</v>
      </c>
    </row>
    <row r="21" spans="1:30" s="11" customFormat="1" ht="30" customHeight="1" x14ac:dyDescent="0.25">
      <c r="A21" s="21" t="s">
        <v>136</v>
      </c>
      <c r="B21" s="35" t="s">
        <v>1038</v>
      </c>
      <c r="C21" s="40">
        <v>44571</v>
      </c>
      <c r="D21" s="40">
        <f t="shared" si="1"/>
        <v>44572</v>
      </c>
      <c r="E21" s="40">
        <f t="shared" si="2"/>
        <v>44585</v>
      </c>
      <c r="F21" s="40">
        <v>44599</v>
      </c>
      <c r="G21" s="40" t="str">
        <f t="shared" si="0"/>
        <v>Jan</v>
      </c>
      <c r="H21" s="124"/>
      <c r="I21" s="121">
        <v>44581</v>
      </c>
      <c r="J21" s="127" t="str">
        <f>IF(ISBLANK(I21),"",IF(I21&gt;F21,"No","Yes"))</f>
        <v>Yes</v>
      </c>
      <c r="K21" s="20"/>
      <c r="L21" s="103"/>
      <c r="M21" s="41" t="s">
        <v>72</v>
      </c>
      <c r="N21" s="20"/>
      <c r="O21" s="21" t="s">
        <v>112</v>
      </c>
      <c r="P21" s="107"/>
      <c r="Q21" s="49"/>
      <c r="R21" s="36"/>
      <c r="S21" s="19" t="s">
        <v>59</v>
      </c>
      <c r="T21" s="23"/>
      <c r="U21" s="26" t="s">
        <v>39</v>
      </c>
      <c r="V21" s="14">
        <f>COUNTIF(G2:G1502,"Apr")</f>
        <v>82</v>
      </c>
      <c r="W21" s="14">
        <f>COUNTIFS(G2:G1500,"Apr",O2:O1500,"Full Disclosure")</f>
        <v>34</v>
      </c>
      <c r="X21" s="14">
        <f>COUNTIFS(G2:G1500,"Apr",O2:O1500,"Partial Disclosure")</f>
        <v>30</v>
      </c>
      <c r="Y21" s="14">
        <f>COUNTIFS(G2:G1500,"Apr",O2:O1500,"Refused")</f>
        <v>10</v>
      </c>
      <c r="Z21" s="14">
        <f>COUNTIFS(G5:G1503,"Apr",O5:O1503,"Information not held")</f>
        <v>7</v>
      </c>
      <c r="AA21" s="14">
        <f>COUNTIFS(G2:G1500,"Apr",O2:O1500,"In Progress")</f>
        <v>0</v>
      </c>
      <c r="AB21" s="14">
        <f>COUNTIFS(G2:G1500,"Apr",M2:M1500,"elapsed")</f>
        <v>1</v>
      </c>
      <c r="AC21" s="14">
        <f>COUNTIFS(G2:G1500,"Apr",M2:M1500,"withdrawn")</f>
        <v>0</v>
      </c>
      <c r="AD21" s="29">
        <f t="shared" si="3"/>
        <v>82</v>
      </c>
    </row>
    <row r="22" spans="1:30" s="11" customFormat="1" ht="30" customHeight="1" x14ac:dyDescent="0.25">
      <c r="A22" s="21" t="s">
        <v>137</v>
      </c>
      <c r="B22" s="35" t="s">
        <v>1039</v>
      </c>
      <c r="C22" s="40">
        <v>44571</v>
      </c>
      <c r="D22" s="40">
        <f t="shared" si="1"/>
        <v>44572</v>
      </c>
      <c r="E22" s="40">
        <f t="shared" si="2"/>
        <v>44585</v>
      </c>
      <c r="F22" s="40">
        <f t="shared" ref="F22:F35" si="4">IF(C22="","",WORKDAY(C22,20))</f>
        <v>44599</v>
      </c>
      <c r="G22" s="40" t="str">
        <f t="shared" si="0"/>
        <v>Jan</v>
      </c>
      <c r="H22" s="124"/>
      <c r="I22" s="121">
        <v>44586</v>
      </c>
      <c r="J22" s="127" t="str">
        <f>IF(ISBLANK(I22),"",IF(I22&gt;F22,"No","Yes"))</f>
        <v>Yes</v>
      </c>
      <c r="K22" s="20"/>
      <c r="L22" s="103"/>
      <c r="M22" s="41" t="s">
        <v>72</v>
      </c>
      <c r="N22" s="20"/>
      <c r="O22" s="21" t="s">
        <v>112</v>
      </c>
      <c r="P22" s="107"/>
      <c r="Q22" s="49"/>
      <c r="R22" s="36"/>
      <c r="S22" s="22" t="s">
        <v>60</v>
      </c>
      <c r="T22" s="23"/>
      <c r="U22" s="26" t="s">
        <v>27</v>
      </c>
      <c r="V22" s="14">
        <f>COUNTIF(G2:G1504,"May")</f>
        <v>97</v>
      </c>
      <c r="W22" s="14">
        <f>COUNTIFS(G2:G1500,"May",O2:O1500,"Full Disclosure")</f>
        <v>53</v>
      </c>
      <c r="X22" s="14">
        <f>COUNTIFS(G2:G1504,"May",O2:O1504,"Partial Disclosure")</f>
        <v>32</v>
      </c>
      <c r="Y22" s="14">
        <f>COUNTIFS(G2:G1504,"May",O2:O1504,"Refused")</f>
        <v>4</v>
      </c>
      <c r="Z22" s="14">
        <f>COUNTIFS(G2:G1503,"May",O2:O1503,"Information not held")</f>
        <v>7</v>
      </c>
      <c r="AA22" s="14">
        <f>COUNTIFS(G2:G1503,"May",O2:O1503,"In Progress")</f>
        <v>0</v>
      </c>
      <c r="AB22" s="14">
        <f>COUNTIFS(G2:G1500,"May",M2:M1500,"elapsed")</f>
        <v>1</v>
      </c>
      <c r="AC22" s="14">
        <f>COUNTIFS(G2:G1500,"May",M2:M1500,"withdrawn")</f>
        <v>0</v>
      </c>
      <c r="AD22" s="29">
        <f t="shared" si="3"/>
        <v>97</v>
      </c>
    </row>
    <row r="23" spans="1:30" s="11" customFormat="1" ht="30" customHeight="1" x14ac:dyDescent="0.25">
      <c r="A23" s="21" t="s">
        <v>138</v>
      </c>
      <c r="B23" s="35" t="s">
        <v>1871</v>
      </c>
      <c r="C23" s="40">
        <v>44571</v>
      </c>
      <c r="D23" s="40">
        <f t="shared" si="1"/>
        <v>44572</v>
      </c>
      <c r="E23" s="40">
        <f t="shared" si="2"/>
        <v>44585</v>
      </c>
      <c r="F23" s="40">
        <f t="shared" si="4"/>
        <v>44599</v>
      </c>
      <c r="G23" s="40" t="str">
        <f t="shared" si="0"/>
        <v>Jan</v>
      </c>
      <c r="H23" s="124"/>
      <c r="I23" s="121">
        <v>44582</v>
      </c>
      <c r="J23" s="127" t="str">
        <f>IF(ISBLANK(I23),"",IF(I23&gt;F23,"No","Yes"))</f>
        <v>Yes</v>
      </c>
      <c r="K23" s="20"/>
      <c r="L23" s="103"/>
      <c r="M23" s="41" t="s">
        <v>72</v>
      </c>
      <c r="N23" s="20"/>
      <c r="O23" s="21" t="s">
        <v>112</v>
      </c>
      <c r="P23" s="107"/>
      <c r="Q23" s="49"/>
      <c r="R23" s="35"/>
      <c r="S23" s="22" t="s">
        <v>17</v>
      </c>
      <c r="T23" s="23"/>
      <c r="U23" s="26" t="s">
        <v>40</v>
      </c>
      <c r="V23" s="14">
        <f>COUNTIF(G2:G1504,"Jun")</f>
        <v>83</v>
      </c>
      <c r="W23" s="14">
        <f>COUNTIFS(G2:G1504,"Jun",O2:O1504,"Full Disclosure")</f>
        <v>44</v>
      </c>
      <c r="X23" s="14">
        <f>COUNTIFS(G2:G1504,"Jun",O2:O1504,"Partial Disclosure")</f>
        <v>29</v>
      </c>
      <c r="Y23" s="14">
        <f>COUNTIFS(G2:G1504,"Jun",O2:O1504,"Refused")</f>
        <v>3</v>
      </c>
      <c r="Z23" s="14">
        <f>COUNTIFS(G2:G1503,"Jun",O2:O1503,"Information not held")</f>
        <v>7</v>
      </c>
      <c r="AA23" s="14">
        <f>COUNTIFS(G2:G1503,"Jun",O2:O1503,"In Progress")</f>
        <v>0</v>
      </c>
      <c r="AB23" s="14">
        <f>COUNTIFS(G2:G1500,"Jun",M2:M1500,"elapsed")</f>
        <v>0</v>
      </c>
      <c r="AC23" s="14">
        <f>COUNTIFS(G2:G1500,"Jun",M2:M1500,"withdrawn")</f>
        <v>0</v>
      </c>
      <c r="AD23" s="29">
        <f t="shared" si="3"/>
        <v>83</v>
      </c>
    </row>
    <row r="24" spans="1:30" s="11" customFormat="1" ht="30" customHeight="1" x14ac:dyDescent="0.25">
      <c r="A24" s="21" t="s">
        <v>139</v>
      </c>
      <c r="B24" s="35" t="s">
        <v>1043</v>
      </c>
      <c r="C24" s="40">
        <v>44572</v>
      </c>
      <c r="D24" s="40">
        <f t="shared" si="1"/>
        <v>44573</v>
      </c>
      <c r="E24" s="40">
        <f t="shared" si="2"/>
        <v>44586</v>
      </c>
      <c r="F24" s="40">
        <f t="shared" si="4"/>
        <v>44600</v>
      </c>
      <c r="G24" s="40" t="str">
        <f t="shared" si="0"/>
        <v>Jan</v>
      </c>
      <c r="H24" s="124"/>
      <c r="I24" s="121">
        <v>44586</v>
      </c>
      <c r="J24" s="127" t="str">
        <f>IF(ISBLANK(I24),"",IF(I24&gt;F24,"No","Yes"))</f>
        <v>Yes</v>
      </c>
      <c r="K24" s="20"/>
      <c r="L24" s="103"/>
      <c r="M24" s="41" t="s">
        <v>72</v>
      </c>
      <c r="N24" s="20"/>
      <c r="O24" s="21" t="s">
        <v>113</v>
      </c>
      <c r="P24" s="107"/>
      <c r="Q24" s="49"/>
      <c r="R24" s="35" t="s">
        <v>1067</v>
      </c>
      <c r="S24" s="22" t="s">
        <v>32</v>
      </c>
      <c r="T24" s="23"/>
      <c r="U24" s="26" t="s">
        <v>41</v>
      </c>
      <c r="V24" s="14">
        <f>COUNTIF(G2:G1506,"Jul")</f>
        <v>70</v>
      </c>
      <c r="W24" s="14">
        <f>COUNTIFS(G2:G1504,"Jul",O2:O1504,"Full Disclosure")</f>
        <v>36</v>
      </c>
      <c r="X24" s="14">
        <f>COUNTIFS(G2:G1504,"Jul",O2:O1504,"Partial Disclosure")</f>
        <v>24</v>
      </c>
      <c r="Y24" s="14">
        <f>COUNTIFS(G2:G1504,"Jul",O2:O1504,"Refused")</f>
        <v>2</v>
      </c>
      <c r="Z24" s="14">
        <f>COUNTIFS(G2:G1506,"Jul",O2:O1506,"Information not held")</f>
        <v>7</v>
      </c>
      <c r="AA24" s="14">
        <f>COUNTIFS(G2:G1503,"Jul",O2:O1503,"In Progress")</f>
        <v>0</v>
      </c>
      <c r="AB24" s="14">
        <f>COUNTIFS(G2:G1500,"Jul",M2:M1500,"elapsed")</f>
        <v>1</v>
      </c>
      <c r="AC24" s="14">
        <f>COUNTIFS(G2:G1500,"Jul",M2:M1500,"withdrawn")</f>
        <v>0</v>
      </c>
      <c r="AD24" s="29">
        <f t="shared" si="3"/>
        <v>70</v>
      </c>
    </row>
    <row r="25" spans="1:30" s="11" customFormat="1" ht="30" customHeight="1" x14ac:dyDescent="0.25">
      <c r="A25" s="21" t="s">
        <v>140</v>
      </c>
      <c r="B25" s="35" t="s">
        <v>1872</v>
      </c>
      <c r="C25" s="40">
        <v>44567</v>
      </c>
      <c r="D25" s="40">
        <f t="shared" si="1"/>
        <v>44568</v>
      </c>
      <c r="E25" s="40">
        <f t="shared" si="2"/>
        <v>44581</v>
      </c>
      <c r="F25" s="40">
        <f t="shared" si="4"/>
        <v>44595</v>
      </c>
      <c r="G25" s="40" t="str">
        <f t="shared" si="0"/>
        <v>Jan</v>
      </c>
      <c r="H25" s="124"/>
      <c r="I25" s="121">
        <v>44596</v>
      </c>
      <c r="J25" s="127" t="str">
        <f>IF(ISBLANK(I25),"",IF(I25&gt;F25,"No","Yes"))</f>
        <v>No</v>
      </c>
      <c r="K25" s="20"/>
      <c r="L25" s="103"/>
      <c r="M25" s="41" t="s">
        <v>72</v>
      </c>
      <c r="N25" s="20"/>
      <c r="O25" s="21" t="s">
        <v>113</v>
      </c>
      <c r="P25" s="107"/>
      <c r="Q25" s="49" t="s">
        <v>17</v>
      </c>
      <c r="R25" s="36"/>
      <c r="S25" s="22" t="s">
        <v>57</v>
      </c>
      <c r="T25" s="23"/>
      <c r="U25" s="26" t="s">
        <v>42</v>
      </c>
      <c r="V25" s="14">
        <f>COUNTIF(G2:G1506,"Aug")</f>
        <v>67</v>
      </c>
      <c r="W25" s="14">
        <f>COUNTIFS(G2:G1504,"Aug",O2:O1504,"Full Disclosure")</f>
        <v>40</v>
      </c>
      <c r="X25" s="14">
        <f>COUNTIFS(G2:G1504,"Aug",O2:O1504,"Partial Disclosure")</f>
        <v>17</v>
      </c>
      <c r="Y25" s="14">
        <f>COUNTIFS(G2:G1504,"Aug",O2:O1504,"Refused")</f>
        <v>2</v>
      </c>
      <c r="Z25" s="14">
        <f>COUNTIFS(G2:G1506,"Aug",O2:O1506,"Information not held")</f>
        <v>6</v>
      </c>
      <c r="AA25" s="14">
        <f>COUNTIFS(G2:G1506,"Aug",O2:O1506,"In Progress")</f>
        <v>0</v>
      </c>
      <c r="AB25" s="14">
        <f>COUNTIFS(G2:G1500,"Aug",M2:M1500,"elapsed")</f>
        <v>2</v>
      </c>
      <c r="AC25" s="14">
        <f>COUNTIFS(G2:G1500,"Aug",M2:M1500,"withdrawn")</f>
        <v>0</v>
      </c>
      <c r="AD25" s="29">
        <f t="shared" si="3"/>
        <v>67</v>
      </c>
    </row>
    <row r="26" spans="1:30" s="11" customFormat="1" ht="30" customHeight="1" x14ac:dyDescent="0.25">
      <c r="A26" s="21" t="s">
        <v>141</v>
      </c>
      <c r="B26" s="35" t="s">
        <v>1040</v>
      </c>
      <c r="C26" s="40">
        <v>44574</v>
      </c>
      <c r="D26" s="40">
        <f t="shared" si="1"/>
        <v>44575</v>
      </c>
      <c r="E26" s="40">
        <f t="shared" si="2"/>
        <v>44588</v>
      </c>
      <c r="F26" s="40">
        <f t="shared" si="4"/>
        <v>44602</v>
      </c>
      <c r="G26" s="40" t="str">
        <f t="shared" si="0"/>
        <v>Jan</v>
      </c>
      <c r="H26" s="124"/>
      <c r="I26" s="121">
        <v>44580</v>
      </c>
      <c r="J26" s="127" t="str">
        <f>IF(ISBLANK(I26),"",IF(I26&gt;F26,"No","Yes"))</f>
        <v>Yes</v>
      </c>
      <c r="K26" s="20"/>
      <c r="L26" s="103"/>
      <c r="M26" s="41" t="s">
        <v>72</v>
      </c>
      <c r="N26" s="20"/>
      <c r="O26" s="21" t="s">
        <v>112</v>
      </c>
      <c r="P26" s="107"/>
      <c r="Q26" s="49"/>
      <c r="R26" s="35"/>
      <c r="S26" s="22" t="s">
        <v>33</v>
      </c>
      <c r="T26" s="23"/>
      <c r="U26" s="26" t="s">
        <v>43</v>
      </c>
      <c r="V26" s="14">
        <f>COUNTIF(G2:G1508,"Sep")</f>
        <v>66</v>
      </c>
      <c r="W26" s="14">
        <f>COUNTIFS(G2:G1504,"Sep",O2:O1504,"Full Disclosure")</f>
        <v>39</v>
      </c>
      <c r="X26" s="14">
        <f>COUNTIFS(G2:G1508,"Sep",O2:O1508,"Partial Disclosure")</f>
        <v>17</v>
      </c>
      <c r="Y26" s="14">
        <f>COUNTIFS(G2:G1508,"Sep",O2:O1508,"Refused")</f>
        <v>3</v>
      </c>
      <c r="Z26" s="14">
        <f>COUNTIFS(G2:G1506,"Sep",O2:O1506,"Information not held")</f>
        <v>7</v>
      </c>
      <c r="AA26" s="14">
        <f>COUNTIFS(G2:G1506,"Sep",O2:O1506,"In Progress")</f>
        <v>0</v>
      </c>
      <c r="AB26" s="14">
        <f>COUNTIFS(G2:G1500,"Sep",M2:M1500,"elapsed")</f>
        <v>0</v>
      </c>
      <c r="AC26" s="14">
        <f>COUNTIFS(G2:G1500,"Sep",M2:M1500,"withdrawn")</f>
        <v>0</v>
      </c>
      <c r="AD26" s="29">
        <f t="shared" si="3"/>
        <v>66</v>
      </c>
    </row>
    <row r="27" spans="1:30" s="11" customFormat="1" ht="30" customHeight="1" x14ac:dyDescent="0.25">
      <c r="A27" s="21" t="s">
        <v>142</v>
      </c>
      <c r="B27" s="35" t="s">
        <v>1041</v>
      </c>
      <c r="C27" s="40">
        <v>44575</v>
      </c>
      <c r="D27" s="40">
        <f t="shared" si="1"/>
        <v>44578</v>
      </c>
      <c r="E27" s="40">
        <f t="shared" si="2"/>
        <v>44589</v>
      </c>
      <c r="F27" s="40">
        <f t="shared" si="4"/>
        <v>44603</v>
      </c>
      <c r="G27" s="40" t="str">
        <f t="shared" si="0"/>
        <v>Jan</v>
      </c>
      <c r="H27" s="124"/>
      <c r="I27" s="121">
        <v>44595</v>
      </c>
      <c r="J27" s="127" t="str">
        <f>IF(ISBLANK(I27),"",IF(I27&gt;F27,"No","Yes"))</f>
        <v>Yes</v>
      </c>
      <c r="K27" s="20"/>
      <c r="L27" s="103"/>
      <c r="M27" s="41" t="s">
        <v>72</v>
      </c>
      <c r="N27" s="20"/>
      <c r="O27" s="21" t="s">
        <v>113</v>
      </c>
      <c r="P27" s="107"/>
      <c r="Q27" s="49" t="s">
        <v>11</v>
      </c>
      <c r="R27" s="36"/>
      <c r="S27" s="19" t="s">
        <v>34</v>
      </c>
      <c r="T27" s="23"/>
      <c r="U27" s="26" t="s">
        <v>44</v>
      </c>
      <c r="V27" s="14">
        <f>COUNTIF(G2:G1508,"oct")</f>
        <v>65</v>
      </c>
      <c r="W27" s="14">
        <f>COUNTIFS(G2:G1508,"Oct",O2:O1508,"Full Disclosure")</f>
        <v>40</v>
      </c>
      <c r="X27" s="14">
        <f>COUNTIFS(G2:G1508,"Oct",O2:O1508,"Partial Disclosure")</f>
        <v>8</v>
      </c>
      <c r="Y27" s="14">
        <f>COUNTIFS(G2:G1508,"Oct",O2:O1508,"Refused")</f>
        <v>3</v>
      </c>
      <c r="Z27" s="14">
        <f>COUNTIFS(G2:G1509,"Oct",O2:O1509,"Information not held")</f>
        <v>10</v>
      </c>
      <c r="AA27" s="14">
        <f>COUNTIFS(G2:G1506,"Oct",O2:O1506,"In Progress")</f>
        <v>0</v>
      </c>
      <c r="AB27" s="14">
        <f>COUNTIFS(G2:G1500,"Oct",M2:M1500,"elapsed")</f>
        <v>4</v>
      </c>
      <c r="AC27" s="14">
        <f>COUNTIFS(G2:G1500,"Oct",M2:M1500,"withdrawn")</f>
        <v>0</v>
      </c>
      <c r="AD27" s="29">
        <f t="shared" si="3"/>
        <v>65</v>
      </c>
    </row>
    <row r="28" spans="1:30" s="11" customFormat="1" ht="30" customHeight="1" x14ac:dyDescent="0.25">
      <c r="A28" s="21" t="s">
        <v>143</v>
      </c>
      <c r="B28" s="35" t="s">
        <v>1918</v>
      </c>
      <c r="C28" s="40">
        <v>44578</v>
      </c>
      <c r="D28" s="40">
        <f t="shared" si="1"/>
        <v>44579</v>
      </c>
      <c r="E28" s="40">
        <f t="shared" si="2"/>
        <v>44592</v>
      </c>
      <c r="F28" s="40">
        <f t="shared" si="4"/>
        <v>44606</v>
      </c>
      <c r="G28" s="40" t="str">
        <f t="shared" si="0"/>
        <v>Jan</v>
      </c>
      <c r="H28" s="124"/>
      <c r="I28" s="121"/>
      <c r="J28" s="127" t="str">
        <f>IF(ISBLANK(I28),"",IF(I28&gt;F28,"No","Yes"))</f>
        <v/>
      </c>
      <c r="K28" s="20"/>
      <c r="L28" s="103"/>
      <c r="M28" s="41" t="s">
        <v>74</v>
      </c>
      <c r="N28" s="20"/>
      <c r="O28" s="21" t="s">
        <v>18</v>
      </c>
      <c r="P28" s="107"/>
      <c r="Q28" s="49"/>
      <c r="R28" s="36" t="s">
        <v>1807</v>
      </c>
      <c r="S28" s="22"/>
      <c r="T28" s="23"/>
      <c r="U28" s="26" t="s">
        <v>45</v>
      </c>
      <c r="V28" s="14">
        <f>COUNTIF(G2:G1510,"Nov")</f>
        <v>83</v>
      </c>
      <c r="W28" s="14">
        <f>COUNTIFS(G2:G1508,"Nov",O2:O1508,"Full Disclosure")</f>
        <v>43</v>
      </c>
      <c r="X28" s="14">
        <f>COUNTIFS(G2:G1508,"Nov",O2:O1508,"Partial Disclosure")</f>
        <v>22</v>
      </c>
      <c r="Y28" s="14">
        <f>COUNTIFS(G2:G1508,"Nov",O2:O1508,"Refused")</f>
        <v>2</v>
      </c>
      <c r="Z28" s="14">
        <f>COUNTIFS(G2:G1509,"Nov",O2:O1509,"Information not held")</f>
        <v>12</v>
      </c>
      <c r="AA28" s="14">
        <f>COUNTIFS(G2:G1509,"Nov",O2:O1509,"In Progress")</f>
        <v>0</v>
      </c>
      <c r="AB28" s="14">
        <f>COUNTIFS(G2:G1500,"Nov",M2:M1500,"elapsed")</f>
        <v>4</v>
      </c>
      <c r="AC28" s="14">
        <f>COUNTIFS(G2:G1500,"Nov",M2:M1500,"withdrawn")</f>
        <v>0</v>
      </c>
      <c r="AD28" s="29">
        <f t="shared" si="3"/>
        <v>83</v>
      </c>
    </row>
    <row r="29" spans="1:30" s="11" customFormat="1" ht="30" customHeight="1" x14ac:dyDescent="0.25">
      <c r="A29" s="21" t="s">
        <v>144</v>
      </c>
      <c r="B29" s="35" t="s">
        <v>1042</v>
      </c>
      <c r="C29" s="40">
        <v>44578</v>
      </c>
      <c r="D29" s="40">
        <f t="shared" si="1"/>
        <v>44579</v>
      </c>
      <c r="E29" s="40">
        <f t="shared" si="2"/>
        <v>44592</v>
      </c>
      <c r="F29" s="40">
        <f t="shared" si="4"/>
        <v>44606</v>
      </c>
      <c r="G29" s="40" t="str">
        <f t="shared" si="0"/>
        <v>Jan</v>
      </c>
      <c r="H29" s="124"/>
      <c r="I29" s="121">
        <v>44789</v>
      </c>
      <c r="J29" s="127" t="s">
        <v>116</v>
      </c>
      <c r="K29" s="20"/>
      <c r="L29" s="103"/>
      <c r="M29" s="41" t="s">
        <v>72</v>
      </c>
      <c r="N29" s="20"/>
      <c r="O29" s="21" t="s">
        <v>112</v>
      </c>
      <c r="P29" s="107"/>
      <c r="Q29" s="49"/>
      <c r="R29" s="35"/>
      <c r="S29" s="19"/>
      <c r="T29" s="23"/>
      <c r="U29" s="26" t="s">
        <v>46</v>
      </c>
      <c r="V29" s="14">
        <f>COUNTIF(G2:G1510,"Dec")</f>
        <v>58</v>
      </c>
      <c r="W29" s="14">
        <f>COUNTIFS(G2:G1508,"Dec",O2:O1508,"Full Disclosure")</f>
        <v>31</v>
      </c>
      <c r="X29" s="14">
        <f>COUNTIFS(G2:G1508,"Dec",O2:O1508,"Partial Disclosure")</f>
        <v>18</v>
      </c>
      <c r="Y29" s="14">
        <f>COUNTIFS(G2:G1508,"Dec",O2:O1508,"Refused")</f>
        <v>1</v>
      </c>
      <c r="Z29" s="14">
        <f>COUNTIFS(G2:G1509,"Dec",O2:O1509,"Information not held")</f>
        <v>5</v>
      </c>
      <c r="AA29" s="14">
        <f>COUNTIFS(G2:G1509,"Dec",O2:O1509,"In Progress")</f>
        <v>0</v>
      </c>
      <c r="AB29" s="14">
        <f>COUNTIFS(G2:G1500,"Dec",M2:M1500,"elapsed")</f>
        <v>3</v>
      </c>
      <c r="AC29" s="14">
        <f>COUNTIFS(G2:G1500,"Dec",M2:M1500,"withdrawn")</f>
        <v>0</v>
      </c>
      <c r="AD29" s="29">
        <f t="shared" si="3"/>
        <v>58</v>
      </c>
    </row>
    <row r="30" spans="1:30" s="11" customFormat="1" ht="30" customHeight="1" x14ac:dyDescent="0.25">
      <c r="A30" s="21" t="s">
        <v>145</v>
      </c>
      <c r="B30" s="35" t="s">
        <v>1873</v>
      </c>
      <c r="C30" s="40">
        <v>44578</v>
      </c>
      <c r="D30" s="40">
        <f t="shared" si="1"/>
        <v>44579</v>
      </c>
      <c r="E30" s="40">
        <f t="shared" si="2"/>
        <v>44592</v>
      </c>
      <c r="F30" s="40">
        <f t="shared" si="4"/>
        <v>44606</v>
      </c>
      <c r="G30" s="40" t="str">
        <f t="shared" si="0"/>
        <v>Jan</v>
      </c>
      <c r="H30" s="124"/>
      <c r="I30" s="121">
        <v>44610</v>
      </c>
      <c r="J30" s="127" t="str">
        <f>IF(ISBLANK(I30),"",IF(I30&gt;F30,"No","Yes"))</f>
        <v>No</v>
      </c>
      <c r="K30" s="20"/>
      <c r="L30" s="103"/>
      <c r="M30" s="41" t="s">
        <v>72</v>
      </c>
      <c r="N30" s="20"/>
      <c r="O30" s="21" t="s">
        <v>112</v>
      </c>
      <c r="P30" s="107"/>
      <c r="Q30" s="49"/>
      <c r="R30" s="36"/>
      <c r="S30" s="22"/>
      <c r="T30" s="23"/>
      <c r="U30" s="23" t="s">
        <v>97</v>
      </c>
      <c r="AA30" s="29"/>
      <c r="AB30" s="29"/>
      <c r="AC30" s="29"/>
      <c r="AD30" s="29"/>
    </row>
    <row r="31" spans="1:30" s="11" customFormat="1" ht="30" customHeight="1" x14ac:dyDescent="0.25">
      <c r="A31" s="21" t="s">
        <v>146</v>
      </c>
      <c r="B31" s="35" t="s">
        <v>1044</v>
      </c>
      <c r="C31" s="40">
        <v>44579</v>
      </c>
      <c r="D31" s="40">
        <f t="shared" si="1"/>
        <v>44580</v>
      </c>
      <c r="E31" s="40">
        <f t="shared" si="2"/>
        <v>44593</v>
      </c>
      <c r="F31" s="40">
        <f t="shared" si="4"/>
        <v>44607</v>
      </c>
      <c r="G31" s="40" t="str">
        <f t="shared" si="0"/>
        <v>Jan</v>
      </c>
      <c r="H31" s="124"/>
      <c r="I31" s="121">
        <v>44580</v>
      </c>
      <c r="J31" s="127" t="str">
        <f>IF(ISBLANK(I31),"",IF(I31&gt;F31,"No","Yes"))</f>
        <v>Yes</v>
      </c>
      <c r="K31" s="20"/>
      <c r="L31" s="103"/>
      <c r="M31" s="41" t="s">
        <v>72</v>
      </c>
      <c r="N31" s="20"/>
      <c r="O31" s="21" t="s">
        <v>112</v>
      </c>
      <c r="P31" s="107"/>
      <c r="Q31" s="49"/>
      <c r="R31" s="36"/>
      <c r="S31" s="22"/>
      <c r="T31" s="23"/>
      <c r="U31" s="23"/>
      <c r="AA31" s="29"/>
      <c r="AB31" s="29"/>
      <c r="AC31" s="29"/>
      <c r="AD31" s="29"/>
    </row>
    <row r="32" spans="1:30" s="11" customFormat="1" ht="30" customHeight="1" x14ac:dyDescent="0.25">
      <c r="A32" s="21" t="s">
        <v>147</v>
      </c>
      <c r="B32" s="35" t="s">
        <v>1045</v>
      </c>
      <c r="C32" s="40">
        <v>44579</v>
      </c>
      <c r="D32" s="40">
        <f t="shared" si="1"/>
        <v>44580</v>
      </c>
      <c r="E32" s="40">
        <f t="shared" si="2"/>
        <v>44593</v>
      </c>
      <c r="F32" s="40">
        <f t="shared" si="4"/>
        <v>44607</v>
      </c>
      <c r="G32" s="40" t="str">
        <f t="shared" si="0"/>
        <v>Jan</v>
      </c>
      <c r="H32" s="124"/>
      <c r="I32" s="121">
        <v>44594</v>
      </c>
      <c r="J32" s="127" t="str">
        <f>IF(ISBLANK(I32),"",IF(I32&gt;F32,"No","Yes"))</f>
        <v>Yes</v>
      </c>
      <c r="K32" s="20"/>
      <c r="L32" s="103"/>
      <c r="M32" s="41" t="s">
        <v>72</v>
      </c>
      <c r="N32" s="20"/>
      <c r="O32" s="21" t="s">
        <v>112</v>
      </c>
      <c r="P32" s="107"/>
      <c r="Q32" s="49"/>
      <c r="R32" s="35"/>
      <c r="S32" s="22"/>
      <c r="T32" s="23"/>
      <c r="U32" s="23"/>
      <c r="V32" s="23"/>
      <c r="W32" s="23"/>
      <c r="X32" s="23"/>
      <c r="Y32" s="23"/>
      <c r="Z32" s="23"/>
      <c r="AA32" s="23"/>
      <c r="AB32" s="23"/>
      <c r="AD32" s="29"/>
    </row>
    <row r="33" spans="1:30" s="23" customFormat="1" ht="30" customHeight="1" x14ac:dyDescent="0.25">
      <c r="A33" s="21" t="s">
        <v>148</v>
      </c>
      <c r="B33" s="35" t="s">
        <v>1046</v>
      </c>
      <c r="C33" s="40">
        <v>44579</v>
      </c>
      <c r="D33" s="40">
        <f t="shared" si="1"/>
        <v>44580</v>
      </c>
      <c r="E33" s="40">
        <f t="shared" si="2"/>
        <v>44593</v>
      </c>
      <c r="F33" s="40">
        <f t="shared" si="4"/>
        <v>44607</v>
      </c>
      <c r="G33" s="40" t="str">
        <f t="shared" si="0"/>
        <v>Jan</v>
      </c>
      <c r="H33" s="124"/>
      <c r="I33" s="121">
        <v>44580</v>
      </c>
      <c r="J33" s="127" t="str">
        <f>IF(ISBLANK(I33),"",IF(I33&gt;F33,"No","Yes"))</f>
        <v>Yes</v>
      </c>
      <c r="K33" s="20"/>
      <c r="L33" s="103"/>
      <c r="M33" s="41" t="s">
        <v>72</v>
      </c>
      <c r="N33" s="20"/>
      <c r="O33" s="21" t="s">
        <v>112</v>
      </c>
      <c r="P33" s="107"/>
      <c r="Q33" s="49" t="s">
        <v>64</v>
      </c>
      <c r="R33" s="36"/>
      <c r="S33" s="22"/>
      <c r="U33" s="145">
        <v>44666</v>
      </c>
      <c r="AC33" s="11"/>
      <c r="AD33" s="30"/>
    </row>
    <row r="34" spans="1:30" s="23" customFormat="1" ht="30" customHeight="1" x14ac:dyDescent="0.25">
      <c r="A34" s="21" t="s">
        <v>149</v>
      </c>
      <c r="B34" s="35" t="s">
        <v>1047</v>
      </c>
      <c r="C34" s="40">
        <v>44579</v>
      </c>
      <c r="D34" s="40">
        <f t="shared" si="1"/>
        <v>44580</v>
      </c>
      <c r="E34" s="40">
        <f t="shared" si="2"/>
        <v>44593</v>
      </c>
      <c r="F34" s="40">
        <f t="shared" si="4"/>
        <v>44607</v>
      </c>
      <c r="G34" s="40" t="str">
        <f t="shared" si="0"/>
        <v>Jan</v>
      </c>
      <c r="H34" s="124"/>
      <c r="I34" s="121">
        <v>44580</v>
      </c>
      <c r="J34" s="127" t="str">
        <f>IF(ISBLANK(I34),"",IF(I34&gt;F34,"No","Yes"))</f>
        <v>Yes</v>
      </c>
      <c r="K34" s="20"/>
      <c r="L34" s="103"/>
      <c r="M34" s="41" t="s">
        <v>72</v>
      </c>
      <c r="N34" s="20"/>
      <c r="O34" s="21" t="s">
        <v>114</v>
      </c>
      <c r="P34" s="107"/>
      <c r="Q34" s="49"/>
      <c r="R34" s="36"/>
      <c r="S34" s="22"/>
      <c r="U34" s="145">
        <v>44669</v>
      </c>
      <c r="AD34" s="30"/>
    </row>
    <row r="35" spans="1:30" s="23" customFormat="1" ht="30" customHeight="1" x14ac:dyDescent="0.25">
      <c r="A35" s="21" t="s">
        <v>150</v>
      </c>
      <c r="B35" s="35" t="s">
        <v>1874</v>
      </c>
      <c r="C35" s="40">
        <v>44579</v>
      </c>
      <c r="D35" s="40">
        <f t="shared" si="1"/>
        <v>44580</v>
      </c>
      <c r="E35" s="40">
        <f t="shared" si="2"/>
        <v>44593</v>
      </c>
      <c r="F35" s="40">
        <f t="shared" si="4"/>
        <v>44607</v>
      </c>
      <c r="G35" s="40" t="str">
        <f t="shared" si="0"/>
        <v>Jan</v>
      </c>
      <c r="H35" s="124"/>
      <c r="I35" s="121">
        <v>44585</v>
      </c>
      <c r="J35" s="127" t="str">
        <f>IF(ISBLANK(I35),"",IF(I35&gt;F35,"No","Yes"))</f>
        <v>Yes</v>
      </c>
      <c r="K35" s="20"/>
      <c r="L35" s="103"/>
      <c r="M35" s="41" t="s">
        <v>72</v>
      </c>
      <c r="N35" s="20"/>
      <c r="O35" s="21" t="s">
        <v>8</v>
      </c>
      <c r="P35" s="107"/>
      <c r="Q35" s="49" t="s">
        <v>64</v>
      </c>
      <c r="R35" s="35"/>
      <c r="S35" s="19"/>
      <c r="U35" s="145">
        <v>44683</v>
      </c>
      <c r="AD35" s="30"/>
    </row>
    <row r="36" spans="1:30" s="23" customFormat="1" ht="30" customHeight="1" x14ac:dyDescent="0.25">
      <c r="A36" s="21" t="s">
        <v>151</v>
      </c>
      <c r="B36" s="35" t="s">
        <v>1875</v>
      </c>
      <c r="C36" s="40">
        <v>44579</v>
      </c>
      <c r="D36" s="40">
        <f t="shared" si="1"/>
        <v>44580</v>
      </c>
      <c r="E36" s="40">
        <f t="shared" si="2"/>
        <v>44593</v>
      </c>
      <c r="F36" s="40">
        <v>44650</v>
      </c>
      <c r="G36" s="40" t="str">
        <f t="shared" si="0"/>
        <v>Jan</v>
      </c>
      <c r="H36" s="124"/>
      <c r="I36" s="121">
        <v>44624</v>
      </c>
      <c r="J36" s="127" t="str">
        <f>IF(ISBLANK(I36),"",IF(I36&gt;F36,"No","Yes"))</f>
        <v>Yes</v>
      </c>
      <c r="K36" s="20"/>
      <c r="L36" s="103"/>
      <c r="M36" s="41" t="s">
        <v>72</v>
      </c>
      <c r="N36" s="20"/>
      <c r="O36" s="21" t="s">
        <v>112</v>
      </c>
      <c r="P36" s="107"/>
      <c r="Q36" s="49"/>
      <c r="R36" s="36"/>
      <c r="S36" s="22"/>
      <c r="U36" s="145">
        <v>44714</v>
      </c>
      <c r="AD36" s="30"/>
    </row>
    <row r="37" spans="1:30" s="23" customFormat="1" ht="30" customHeight="1" x14ac:dyDescent="0.25">
      <c r="A37" s="21" t="s">
        <v>152</v>
      </c>
      <c r="B37" s="35" t="s">
        <v>1876</v>
      </c>
      <c r="C37" s="40">
        <v>44579</v>
      </c>
      <c r="D37" s="40">
        <f t="shared" si="1"/>
        <v>44580</v>
      </c>
      <c r="E37" s="40">
        <f t="shared" si="2"/>
        <v>44593</v>
      </c>
      <c r="F37" s="40">
        <v>44650</v>
      </c>
      <c r="G37" s="40" t="str">
        <f t="shared" si="0"/>
        <v>Jan</v>
      </c>
      <c r="H37" s="124"/>
      <c r="I37" s="121">
        <v>44641</v>
      </c>
      <c r="J37" s="127" t="str">
        <f>IF(ISBLANK(I37),"",IF(I37&gt;F37,"No","Yes"))</f>
        <v>Yes</v>
      </c>
      <c r="K37" s="20"/>
      <c r="L37" s="103"/>
      <c r="M37" s="41" t="s">
        <v>72</v>
      </c>
      <c r="N37" s="20"/>
      <c r="O37" s="21" t="s">
        <v>112</v>
      </c>
      <c r="P37" s="107"/>
      <c r="Q37" s="49"/>
      <c r="R37" s="36"/>
      <c r="S37" s="22"/>
      <c r="U37" s="145">
        <v>44715</v>
      </c>
      <c r="AD37" s="30"/>
    </row>
    <row r="38" spans="1:30" s="23" customFormat="1" ht="30" customHeight="1" x14ac:dyDescent="0.25">
      <c r="A38" s="21" t="s">
        <v>153</v>
      </c>
      <c r="B38" s="35" t="s">
        <v>1048</v>
      </c>
      <c r="C38" s="40">
        <v>44579</v>
      </c>
      <c r="D38" s="40">
        <f t="shared" si="1"/>
        <v>44580</v>
      </c>
      <c r="E38" s="40">
        <f t="shared" si="2"/>
        <v>44593</v>
      </c>
      <c r="F38" s="40">
        <f t="shared" ref="F38:F69" si="5">IF(C38="","",WORKDAY(C38,20))</f>
        <v>44607</v>
      </c>
      <c r="G38" s="40" t="str">
        <f t="shared" si="0"/>
        <v>Jan</v>
      </c>
      <c r="H38" s="124"/>
      <c r="I38" s="121">
        <v>44592</v>
      </c>
      <c r="J38" s="127" t="str">
        <f>IF(ISBLANK(I38),"",IF(I38&gt;F38,"No","Yes"))</f>
        <v>Yes</v>
      </c>
      <c r="K38" s="20"/>
      <c r="L38" s="103"/>
      <c r="M38" s="41" t="s">
        <v>72</v>
      </c>
      <c r="N38" s="20"/>
      <c r="O38" s="21" t="s">
        <v>112</v>
      </c>
      <c r="P38" s="107"/>
      <c r="Q38" s="49"/>
      <c r="R38" s="36"/>
      <c r="S38" s="19"/>
      <c r="U38" s="145">
        <v>44802</v>
      </c>
      <c r="Z38" s="30"/>
      <c r="AA38" s="30"/>
      <c r="AD38" s="30"/>
    </row>
    <row r="39" spans="1:30" s="23" customFormat="1" ht="30" customHeight="1" x14ac:dyDescent="0.25">
      <c r="A39" s="21" t="s">
        <v>154</v>
      </c>
      <c r="B39" s="35" t="s">
        <v>1049</v>
      </c>
      <c r="C39" s="40">
        <v>44580</v>
      </c>
      <c r="D39" s="40">
        <f t="shared" si="1"/>
        <v>44581</v>
      </c>
      <c r="E39" s="40">
        <f t="shared" si="2"/>
        <v>44594</v>
      </c>
      <c r="F39" s="40">
        <f t="shared" si="5"/>
        <v>44608</v>
      </c>
      <c r="G39" s="40" t="str">
        <f t="shared" si="0"/>
        <v>Jan</v>
      </c>
      <c r="H39" s="124"/>
      <c r="I39" s="121"/>
      <c r="J39" s="127" t="str">
        <f>IF(ISBLANK(I39),"",IF(I39&gt;F39,"No","Yes"))</f>
        <v/>
      </c>
      <c r="K39" s="20"/>
      <c r="L39" s="103"/>
      <c r="M39" s="41" t="s">
        <v>74</v>
      </c>
      <c r="N39" s="20"/>
      <c r="O39" s="21" t="s">
        <v>18</v>
      </c>
      <c r="P39" s="107"/>
      <c r="Q39" s="49"/>
      <c r="R39" s="36" t="s">
        <v>1982</v>
      </c>
      <c r="S39" s="19"/>
      <c r="U39" s="145">
        <v>44921</v>
      </c>
      <c r="Z39" s="30"/>
      <c r="AA39" s="30"/>
      <c r="AD39" s="30"/>
    </row>
    <row r="40" spans="1:30" s="23" customFormat="1" ht="30" customHeight="1" x14ac:dyDescent="0.25">
      <c r="A40" s="21" t="s">
        <v>155</v>
      </c>
      <c r="B40" s="35" t="s">
        <v>1050</v>
      </c>
      <c r="C40" s="40">
        <v>44580</v>
      </c>
      <c r="D40" s="40">
        <f t="shared" si="1"/>
        <v>44581</v>
      </c>
      <c r="E40" s="40">
        <f t="shared" si="2"/>
        <v>44594</v>
      </c>
      <c r="F40" s="40">
        <f t="shared" si="5"/>
        <v>44608</v>
      </c>
      <c r="G40" s="40" t="str">
        <f t="shared" si="0"/>
        <v>Jan</v>
      </c>
      <c r="H40" s="124"/>
      <c r="I40" s="121">
        <v>44585</v>
      </c>
      <c r="J40" s="127" t="str">
        <f>IF(ISBLANK(I40),"",IF(I40&gt;F40,"No","Yes"))</f>
        <v>Yes</v>
      </c>
      <c r="K40" s="20"/>
      <c r="L40" s="103"/>
      <c r="M40" s="41" t="s">
        <v>72</v>
      </c>
      <c r="N40" s="20"/>
      <c r="O40" s="21" t="s">
        <v>113</v>
      </c>
      <c r="P40" s="107"/>
      <c r="Q40" s="49"/>
      <c r="R40" s="36" t="s">
        <v>1070</v>
      </c>
      <c r="S40" s="19"/>
      <c r="U40" s="145">
        <v>44922</v>
      </c>
      <c r="Z40" s="30"/>
      <c r="AA40" s="30"/>
      <c r="AD40" s="30"/>
    </row>
    <row r="41" spans="1:30" s="23" customFormat="1" ht="30" customHeight="1" x14ac:dyDescent="0.25">
      <c r="A41" s="21" t="s">
        <v>156</v>
      </c>
      <c r="B41" s="35" t="s">
        <v>1877</v>
      </c>
      <c r="C41" s="40">
        <v>44580</v>
      </c>
      <c r="D41" s="40">
        <f t="shared" si="1"/>
        <v>44581</v>
      </c>
      <c r="E41" s="40">
        <f t="shared" si="2"/>
        <v>44594</v>
      </c>
      <c r="F41" s="40">
        <f t="shared" si="5"/>
        <v>44608</v>
      </c>
      <c r="G41" s="40" t="str">
        <f t="shared" si="0"/>
        <v>Jan</v>
      </c>
      <c r="H41" s="124"/>
      <c r="I41" s="121">
        <v>44607</v>
      </c>
      <c r="J41" s="127" t="str">
        <f>IF(ISBLANK(I41),"",IF(I41&gt;F41,"No","Yes"))</f>
        <v>Yes</v>
      </c>
      <c r="K41" s="20"/>
      <c r="L41" s="103"/>
      <c r="M41" s="41" t="s">
        <v>72</v>
      </c>
      <c r="N41" s="20"/>
      <c r="O41" s="21" t="s">
        <v>113</v>
      </c>
      <c r="P41" s="107"/>
      <c r="Q41" s="49"/>
      <c r="R41" s="76"/>
      <c r="S41" s="19"/>
      <c r="U41" s="145">
        <v>44928</v>
      </c>
      <c r="Z41" s="30"/>
      <c r="AA41" s="30"/>
      <c r="AD41" s="30"/>
    </row>
    <row r="42" spans="1:30" s="23" customFormat="1" ht="30" customHeight="1" x14ac:dyDescent="0.25">
      <c r="A42" s="21" t="s">
        <v>157</v>
      </c>
      <c r="B42" s="35" t="s">
        <v>1878</v>
      </c>
      <c r="C42" s="40">
        <v>44580</v>
      </c>
      <c r="D42" s="40">
        <f t="shared" si="1"/>
        <v>44581</v>
      </c>
      <c r="E42" s="40">
        <f t="shared" si="2"/>
        <v>44594</v>
      </c>
      <c r="F42" s="40">
        <f t="shared" si="5"/>
        <v>44608</v>
      </c>
      <c r="G42" s="40" t="str">
        <f t="shared" si="0"/>
        <v>Jan</v>
      </c>
      <c r="H42" s="124"/>
      <c r="I42" s="121">
        <v>44645</v>
      </c>
      <c r="J42" s="127" t="s">
        <v>116</v>
      </c>
      <c r="K42" s="20"/>
      <c r="L42" s="103"/>
      <c r="M42" s="41" t="s">
        <v>72</v>
      </c>
      <c r="N42" s="20"/>
      <c r="O42" s="21" t="s">
        <v>8</v>
      </c>
      <c r="P42" s="107"/>
      <c r="Q42" s="49" t="s">
        <v>64</v>
      </c>
      <c r="R42" s="36"/>
      <c r="S42" s="19"/>
      <c r="Z42" s="30"/>
      <c r="AA42" s="30"/>
      <c r="AD42" s="30"/>
    </row>
    <row r="43" spans="1:30" s="23" customFormat="1" ht="30" customHeight="1" x14ac:dyDescent="0.25">
      <c r="A43" s="21" t="s">
        <v>158</v>
      </c>
      <c r="B43" s="35" t="s">
        <v>1919</v>
      </c>
      <c r="C43" s="40">
        <v>44580</v>
      </c>
      <c r="D43" s="40">
        <f t="shared" si="1"/>
        <v>44581</v>
      </c>
      <c r="E43" s="40">
        <f t="shared" si="2"/>
        <v>44594</v>
      </c>
      <c r="F43" s="40">
        <f t="shared" si="5"/>
        <v>44608</v>
      </c>
      <c r="G43" s="40" t="str">
        <f t="shared" si="0"/>
        <v>Jan</v>
      </c>
      <c r="H43" s="124"/>
      <c r="I43" s="121">
        <v>44600</v>
      </c>
      <c r="J43" s="127" t="str">
        <f>IF(ISBLANK(I43),"",IF(I43&gt;F43,"No","Yes"))</f>
        <v>Yes</v>
      </c>
      <c r="K43" s="20"/>
      <c r="L43" s="103"/>
      <c r="M43" s="41" t="s">
        <v>72</v>
      </c>
      <c r="N43" s="20"/>
      <c r="O43" s="21" t="s">
        <v>113</v>
      </c>
      <c r="P43" s="107"/>
      <c r="Q43" s="49"/>
      <c r="R43" s="36" t="s">
        <v>1067</v>
      </c>
      <c r="S43" s="19"/>
      <c r="Z43" s="30"/>
      <c r="AA43" s="30"/>
      <c r="AD43" s="30"/>
    </row>
    <row r="44" spans="1:30" s="23" customFormat="1" ht="30" customHeight="1" x14ac:dyDescent="0.25">
      <c r="A44" s="21" t="s">
        <v>159</v>
      </c>
      <c r="B44" s="35" t="s">
        <v>1051</v>
      </c>
      <c r="C44" s="40">
        <v>44580</v>
      </c>
      <c r="D44" s="40">
        <f t="shared" si="1"/>
        <v>44581</v>
      </c>
      <c r="E44" s="40">
        <f t="shared" si="2"/>
        <v>44594</v>
      </c>
      <c r="F44" s="40">
        <f t="shared" si="5"/>
        <v>44608</v>
      </c>
      <c r="G44" s="40" t="str">
        <f t="shared" si="0"/>
        <v>Jan</v>
      </c>
      <c r="H44" s="125"/>
      <c r="I44" s="121">
        <v>44585</v>
      </c>
      <c r="J44" s="127" t="str">
        <f>IF(ISBLANK(I44),"",IF(I44&gt;F44,"No","Yes"))</f>
        <v>Yes</v>
      </c>
      <c r="K44" s="20"/>
      <c r="L44" s="103"/>
      <c r="M44" s="41" t="s">
        <v>72</v>
      </c>
      <c r="N44" s="81"/>
      <c r="O44" s="21" t="s">
        <v>112</v>
      </c>
      <c r="P44" s="108"/>
      <c r="Q44" s="49"/>
      <c r="R44" s="35"/>
      <c r="S44" s="19"/>
      <c r="Z44" s="30"/>
      <c r="AA44" s="30"/>
      <c r="AD44" s="30"/>
    </row>
    <row r="45" spans="1:30" s="23" customFormat="1" ht="30" customHeight="1" x14ac:dyDescent="0.25">
      <c r="A45" s="21" t="s">
        <v>160</v>
      </c>
      <c r="B45" s="35" t="s">
        <v>1052</v>
      </c>
      <c r="C45" s="40">
        <v>44580</v>
      </c>
      <c r="D45" s="40">
        <f t="shared" si="1"/>
        <v>44581</v>
      </c>
      <c r="E45" s="40">
        <f t="shared" si="2"/>
        <v>44594</v>
      </c>
      <c r="F45" s="40">
        <f t="shared" si="5"/>
        <v>44608</v>
      </c>
      <c r="G45" s="40" t="str">
        <f t="shared" si="0"/>
        <v>Jan</v>
      </c>
      <c r="H45" s="125"/>
      <c r="I45" s="121">
        <v>44607</v>
      </c>
      <c r="J45" s="127" t="str">
        <f>IF(ISBLANK(I45),"",IF(I45&gt;F45,"No","Yes"))</f>
        <v>Yes</v>
      </c>
      <c r="K45" s="20"/>
      <c r="L45" s="103"/>
      <c r="M45" s="41" t="s">
        <v>72</v>
      </c>
      <c r="N45" s="81"/>
      <c r="O45" s="21" t="s">
        <v>112</v>
      </c>
      <c r="P45" s="108"/>
      <c r="Q45" s="49"/>
      <c r="R45" s="36"/>
      <c r="S45" s="19"/>
      <c r="Z45" s="30"/>
      <c r="AA45" s="30"/>
      <c r="AD45" s="30"/>
    </row>
    <row r="46" spans="1:30" s="23" customFormat="1" ht="30" customHeight="1" x14ac:dyDescent="0.25">
      <c r="A46" s="21" t="s">
        <v>161</v>
      </c>
      <c r="B46" s="76" t="s">
        <v>1053</v>
      </c>
      <c r="C46" s="40">
        <v>44581</v>
      </c>
      <c r="D46" s="40">
        <f t="shared" si="1"/>
        <v>44582</v>
      </c>
      <c r="E46" s="40">
        <f t="shared" si="2"/>
        <v>44595</v>
      </c>
      <c r="F46" s="40">
        <f t="shared" si="5"/>
        <v>44609</v>
      </c>
      <c r="G46" s="40" t="str">
        <f t="shared" si="0"/>
        <v>Jan</v>
      </c>
      <c r="H46" s="124"/>
      <c r="I46" s="121">
        <v>44588</v>
      </c>
      <c r="J46" s="127" t="str">
        <f>IF(ISBLANK(I46),"",IF(I46&gt;F46,"No","Yes"))</f>
        <v>Yes</v>
      </c>
      <c r="K46" s="20"/>
      <c r="L46" s="103"/>
      <c r="M46" s="41" t="s">
        <v>72</v>
      </c>
      <c r="N46" s="81"/>
      <c r="O46" s="21" t="s">
        <v>112</v>
      </c>
      <c r="P46" s="107"/>
      <c r="Q46" s="49"/>
      <c r="R46" s="36"/>
      <c r="S46" s="19"/>
      <c r="Z46" s="30"/>
      <c r="AA46" s="30"/>
      <c r="AD46" s="30"/>
    </row>
    <row r="47" spans="1:30" s="23" customFormat="1" ht="30" customHeight="1" x14ac:dyDescent="0.25">
      <c r="A47" s="21" t="s">
        <v>162</v>
      </c>
      <c r="B47" s="35" t="s">
        <v>1879</v>
      </c>
      <c r="C47" s="40">
        <v>44581</v>
      </c>
      <c r="D47" s="40">
        <f t="shared" si="1"/>
        <v>44582</v>
      </c>
      <c r="E47" s="40">
        <f t="shared" si="2"/>
        <v>44595</v>
      </c>
      <c r="F47" s="40">
        <f t="shared" si="5"/>
        <v>44609</v>
      </c>
      <c r="G47" s="40" t="str">
        <f t="shared" si="0"/>
        <v>Jan</v>
      </c>
      <c r="H47" s="124"/>
      <c r="I47" s="121">
        <v>44588</v>
      </c>
      <c r="J47" s="127" t="str">
        <f>IF(ISBLANK(I47),"",IF(I47&gt;F47,"No","Yes"))</f>
        <v>Yes</v>
      </c>
      <c r="K47" s="20"/>
      <c r="L47" s="103"/>
      <c r="M47" s="41" t="s">
        <v>72</v>
      </c>
      <c r="N47" s="81"/>
      <c r="O47" s="21" t="s">
        <v>113</v>
      </c>
      <c r="P47" s="107"/>
      <c r="Q47" s="49"/>
      <c r="R47" s="35" t="s">
        <v>1067</v>
      </c>
      <c r="S47" s="19"/>
      <c r="Z47" s="30"/>
      <c r="AA47" s="30"/>
      <c r="AD47" s="30"/>
    </row>
    <row r="48" spans="1:30" s="23" customFormat="1" ht="30" customHeight="1" x14ac:dyDescent="0.25">
      <c r="A48" s="21" t="s">
        <v>163</v>
      </c>
      <c r="B48" s="77" t="s">
        <v>1054</v>
      </c>
      <c r="C48" s="40">
        <v>44581</v>
      </c>
      <c r="D48" s="40">
        <f t="shared" ref="D48:D79" si="6">IF(C48="","",WORKDAY(C48,1))</f>
        <v>44582</v>
      </c>
      <c r="E48" s="40">
        <f t="shared" si="2"/>
        <v>44595</v>
      </c>
      <c r="F48" s="40">
        <f t="shared" si="5"/>
        <v>44609</v>
      </c>
      <c r="G48" s="40" t="str">
        <f t="shared" si="0"/>
        <v>Jan</v>
      </c>
      <c r="H48" s="124"/>
      <c r="I48" s="121">
        <v>44600</v>
      </c>
      <c r="J48" s="127" t="str">
        <f>IF(ISBLANK(I48),"",IF(I48&gt;F48,"No","Yes"))</f>
        <v>Yes</v>
      </c>
      <c r="K48" s="20"/>
      <c r="L48" s="103"/>
      <c r="M48" s="41" t="s">
        <v>72</v>
      </c>
      <c r="N48" s="81"/>
      <c r="O48" s="21" t="s">
        <v>113</v>
      </c>
      <c r="P48" s="107"/>
      <c r="Q48" s="49" t="s">
        <v>33</v>
      </c>
      <c r="R48" s="36"/>
      <c r="S48" s="19"/>
      <c r="Z48" s="30"/>
      <c r="AA48" s="30"/>
      <c r="AD48" s="30"/>
    </row>
    <row r="49" spans="1:30" s="23" customFormat="1" ht="30" customHeight="1" x14ac:dyDescent="0.25">
      <c r="A49" s="21" t="s">
        <v>164</v>
      </c>
      <c r="B49" s="35" t="s">
        <v>1055</v>
      </c>
      <c r="C49" s="40">
        <v>44581</v>
      </c>
      <c r="D49" s="40">
        <f t="shared" si="6"/>
        <v>44582</v>
      </c>
      <c r="E49" s="40">
        <f t="shared" si="2"/>
        <v>44595</v>
      </c>
      <c r="F49" s="40">
        <f t="shared" si="5"/>
        <v>44609</v>
      </c>
      <c r="G49" s="40" t="str">
        <f t="shared" si="0"/>
        <v>Jan</v>
      </c>
      <c r="H49" s="124"/>
      <c r="I49" s="121">
        <v>44582</v>
      </c>
      <c r="J49" s="127" t="str">
        <f>IF(ISBLANK(I49),"",IF(I49&gt;F49,"No","Yes"))</f>
        <v>Yes</v>
      </c>
      <c r="K49" s="20"/>
      <c r="L49" s="103"/>
      <c r="M49" s="41" t="s">
        <v>72</v>
      </c>
      <c r="N49" s="81"/>
      <c r="O49" s="21" t="s">
        <v>113</v>
      </c>
      <c r="P49" s="107"/>
      <c r="Q49" s="49" t="s">
        <v>64</v>
      </c>
      <c r="R49" s="36" t="s">
        <v>1305</v>
      </c>
      <c r="S49" s="19"/>
      <c r="Z49" s="30"/>
      <c r="AA49" s="30"/>
      <c r="AD49" s="30"/>
    </row>
    <row r="50" spans="1:30" s="23" customFormat="1" ht="30" customHeight="1" x14ac:dyDescent="0.25">
      <c r="A50" s="21" t="s">
        <v>165</v>
      </c>
      <c r="B50" s="77" t="s">
        <v>1880</v>
      </c>
      <c r="C50" s="40">
        <v>44581</v>
      </c>
      <c r="D50" s="40">
        <f t="shared" si="6"/>
        <v>44582</v>
      </c>
      <c r="E50" s="40">
        <f t="shared" si="2"/>
        <v>44595</v>
      </c>
      <c r="F50" s="40">
        <f t="shared" si="5"/>
        <v>44609</v>
      </c>
      <c r="G50" s="40" t="str">
        <f t="shared" si="0"/>
        <v>Jan</v>
      </c>
      <c r="H50" s="124"/>
      <c r="I50" s="121">
        <v>44607</v>
      </c>
      <c r="J50" s="127" t="str">
        <f>IF(ISBLANK(I50),"",IF(I50&gt;F50,"No","Yes"))</f>
        <v>Yes</v>
      </c>
      <c r="K50" s="20"/>
      <c r="L50" s="103"/>
      <c r="M50" s="41" t="s">
        <v>72</v>
      </c>
      <c r="N50" s="81"/>
      <c r="O50" s="21" t="s">
        <v>112</v>
      </c>
      <c r="P50" s="107"/>
      <c r="Q50" s="49"/>
      <c r="R50" s="35"/>
      <c r="S50" s="19"/>
      <c r="Z50" s="30"/>
      <c r="AA50" s="30"/>
      <c r="AD50" s="30"/>
    </row>
    <row r="51" spans="1:30" s="23" customFormat="1" ht="30" customHeight="1" x14ac:dyDescent="0.25">
      <c r="A51" s="21" t="s">
        <v>166</v>
      </c>
      <c r="B51" s="35" t="s">
        <v>1881</v>
      </c>
      <c r="C51" s="40">
        <v>44581</v>
      </c>
      <c r="D51" s="40">
        <f t="shared" si="6"/>
        <v>44582</v>
      </c>
      <c r="E51" s="40">
        <f t="shared" si="2"/>
        <v>44595</v>
      </c>
      <c r="F51" s="40">
        <f t="shared" si="5"/>
        <v>44609</v>
      </c>
      <c r="G51" s="40" t="str">
        <f t="shared" si="0"/>
        <v>Jan</v>
      </c>
      <c r="H51" s="124"/>
      <c r="I51" s="121">
        <v>44607</v>
      </c>
      <c r="J51" s="127" t="str">
        <f>IF(ISBLANK(I51),"",IF(I51&gt;F51,"No","Yes"))</f>
        <v>Yes</v>
      </c>
      <c r="K51" s="20"/>
      <c r="L51" s="103"/>
      <c r="M51" s="41" t="s">
        <v>72</v>
      </c>
      <c r="N51" s="81"/>
      <c r="O51" s="21" t="s">
        <v>112</v>
      </c>
      <c r="P51" s="107"/>
      <c r="Q51" s="49"/>
      <c r="R51" s="36"/>
      <c r="S51" s="19"/>
      <c r="Z51" s="30"/>
      <c r="AA51" s="30"/>
      <c r="AD51" s="30"/>
    </row>
    <row r="52" spans="1:30" s="23" customFormat="1" ht="30" customHeight="1" x14ac:dyDescent="0.25">
      <c r="A52" s="21" t="s">
        <v>167</v>
      </c>
      <c r="B52" s="35" t="s">
        <v>1882</v>
      </c>
      <c r="C52" s="40">
        <v>44581</v>
      </c>
      <c r="D52" s="40">
        <f t="shared" si="6"/>
        <v>44582</v>
      </c>
      <c r="E52" s="40">
        <f t="shared" si="2"/>
        <v>44595</v>
      </c>
      <c r="F52" s="40">
        <f t="shared" si="5"/>
        <v>44609</v>
      </c>
      <c r="G52" s="40" t="str">
        <f t="shared" si="0"/>
        <v>Jan</v>
      </c>
      <c r="H52" s="124"/>
      <c r="I52" s="121"/>
      <c r="J52" s="127" t="str">
        <f>IF(ISBLANK(I52),"",IF(I52&gt;F52,"No","Yes"))</f>
        <v/>
      </c>
      <c r="K52" s="20"/>
      <c r="L52" s="103"/>
      <c r="M52" s="41" t="s">
        <v>74</v>
      </c>
      <c r="N52" s="81"/>
      <c r="O52" s="21" t="s">
        <v>18</v>
      </c>
      <c r="P52" s="107"/>
      <c r="Q52" s="49"/>
      <c r="R52" s="36" t="s">
        <v>1500</v>
      </c>
      <c r="S52" s="19"/>
      <c r="Z52" s="30"/>
      <c r="AA52" s="30"/>
      <c r="AD52" s="30"/>
    </row>
    <row r="53" spans="1:30" s="23" customFormat="1" ht="30" customHeight="1" x14ac:dyDescent="0.25">
      <c r="A53" s="21" t="s">
        <v>168</v>
      </c>
      <c r="B53" s="76" t="s">
        <v>1883</v>
      </c>
      <c r="C53" s="40">
        <v>44582</v>
      </c>
      <c r="D53" s="40">
        <f t="shared" si="6"/>
        <v>44585</v>
      </c>
      <c r="E53" s="40">
        <f t="shared" si="2"/>
        <v>44596</v>
      </c>
      <c r="F53" s="40">
        <f t="shared" si="5"/>
        <v>44610</v>
      </c>
      <c r="G53" s="40" t="str">
        <f t="shared" si="0"/>
        <v>Jan</v>
      </c>
      <c r="H53" s="125"/>
      <c r="I53" s="121">
        <v>44615</v>
      </c>
      <c r="J53" s="127" t="str">
        <f>IF(ISBLANK(I53),"",IF(I53&gt;F53,"No","Yes"))</f>
        <v>No</v>
      </c>
      <c r="K53" s="20"/>
      <c r="L53" s="103"/>
      <c r="M53" s="41" t="s">
        <v>72</v>
      </c>
      <c r="N53" s="81"/>
      <c r="O53" s="21" t="s">
        <v>112</v>
      </c>
      <c r="P53" s="108"/>
      <c r="Q53" s="49"/>
      <c r="R53" s="35"/>
      <c r="S53" s="19"/>
      <c r="Z53" s="30"/>
      <c r="AA53" s="30"/>
      <c r="AD53" s="30"/>
    </row>
    <row r="54" spans="1:30" s="23" customFormat="1" ht="30" customHeight="1" x14ac:dyDescent="0.25">
      <c r="A54" s="21" t="s">
        <v>169</v>
      </c>
      <c r="B54" s="35" t="s">
        <v>1056</v>
      </c>
      <c r="C54" s="40">
        <v>44585</v>
      </c>
      <c r="D54" s="40">
        <f t="shared" si="6"/>
        <v>44586</v>
      </c>
      <c r="E54" s="40">
        <f t="shared" si="2"/>
        <v>44599</v>
      </c>
      <c r="F54" s="40">
        <f t="shared" si="5"/>
        <v>44613</v>
      </c>
      <c r="G54" s="40" t="str">
        <f t="shared" si="0"/>
        <v>Jan</v>
      </c>
      <c r="H54" s="124"/>
      <c r="I54" s="121">
        <v>44613</v>
      </c>
      <c r="J54" s="127" t="str">
        <f>IF(ISBLANK(I54),"",IF(I54&gt;F54,"No","Yes"))</f>
        <v>Yes</v>
      </c>
      <c r="K54" s="20"/>
      <c r="L54" s="103"/>
      <c r="M54" s="41" t="s">
        <v>72</v>
      </c>
      <c r="N54" s="81"/>
      <c r="O54" s="21" t="s">
        <v>113</v>
      </c>
      <c r="P54" s="107"/>
      <c r="Q54" s="49"/>
      <c r="R54" s="85"/>
      <c r="S54" s="19"/>
      <c r="Z54" s="30"/>
      <c r="AA54" s="30"/>
      <c r="AD54" s="30"/>
    </row>
    <row r="55" spans="1:30" s="23" customFormat="1" ht="30" customHeight="1" x14ac:dyDescent="0.25">
      <c r="A55" s="21" t="s">
        <v>170</v>
      </c>
      <c r="B55" s="35" t="s">
        <v>1057</v>
      </c>
      <c r="C55" s="40">
        <v>44585</v>
      </c>
      <c r="D55" s="40">
        <f t="shared" si="6"/>
        <v>44586</v>
      </c>
      <c r="E55" s="40">
        <f t="shared" si="2"/>
        <v>44599</v>
      </c>
      <c r="F55" s="40">
        <f t="shared" si="5"/>
        <v>44613</v>
      </c>
      <c r="G55" s="40" t="str">
        <f t="shared" si="0"/>
        <v>Jan</v>
      </c>
      <c r="H55" s="124"/>
      <c r="I55" s="121">
        <v>44586</v>
      </c>
      <c r="J55" s="127" t="str">
        <f>IF(ISBLANK(I55),"",IF(I55&gt;F55,"No","Yes"))</f>
        <v>Yes</v>
      </c>
      <c r="K55" s="20"/>
      <c r="L55" s="103"/>
      <c r="M55" s="41" t="s">
        <v>72</v>
      </c>
      <c r="N55" s="81"/>
      <c r="O55" s="21" t="s">
        <v>112</v>
      </c>
      <c r="P55" s="107"/>
      <c r="Q55" s="49"/>
      <c r="R55" s="36"/>
      <c r="S55" s="19"/>
      <c r="Z55" s="30"/>
      <c r="AA55" s="30"/>
      <c r="AD55" s="30"/>
    </row>
    <row r="56" spans="1:30" s="23" customFormat="1" ht="30" customHeight="1" x14ac:dyDescent="0.25">
      <c r="A56" s="21" t="s">
        <v>171</v>
      </c>
      <c r="B56" s="35" t="s">
        <v>1058</v>
      </c>
      <c r="C56" s="40">
        <v>44585</v>
      </c>
      <c r="D56" s="40">
        <f t="shared" si="6"/>
        <v>44586</v>
      </c>
      <c r="E56" s="40">
        <f t="shared" si="2"/>
        <v>44599</v>
      </c>
      <c r="F56" s="40">
        <f t="shared" si="5"/>
        <v>44613</v>
      </c>
      <c r="G56" s="40" t="str">
        <f t="shared" si="0"/>
        <v>Jan</v>
      </c>
      <c r="H56" s="124"/>
      <c r="I56" s="121">
        <v>44614</v>
      </c>
      <c r="J56" s="127" t="str">
        <f>IF(ISBLANK(I56),"",IF(I56&gt;F56,"No","Yes"))</f>
        <v>No</v>
      </c>
      <c r="K56" s="20"/>
      <c r="L56" s="103"/>
      <c r="M56" s="41" t="s">
        <v>72</v>
      </c>
      <c r="N56" s="81"/>
      <c r="O56" s="21" t="s">
        <v>112</v>
      </c>
      <c r="P56" s="107"/>
      <c r="Q56" s="49"/>
      <c r="R56" s="35"/>
      <c r="S56" s="19"/>
      <c r="Z56" s="30"/>
      <c r="AA56" s="30"/>
      <c r="AD56" s="30"/>
    </row>
    <row r="57" spans="1:30" s="23" customFormat="1" ht="30" customHeight="1" x14ac:dyDescent="0.25">
      <c r="A57" s="21" t="s">
        <v>172</v>
      </c>
      <c r="B57" s="35" t="s">
        <v>1884</v>
      </c>
      <c r="C57" s="40">
        <v>44585</v>
      </c>
      <c r="D57" s="40">
        <f t="shared" si="6"/>
        <v>44586</v>
      </c>
      <c r="E57" s="40">
        <f t="shared" si="2"/>
        <v>44599</v>
      </c>
      <c r="F57" s="40">
        <f t="shared" si="5"/>
        <v>44613</v>
      </c>
      <c r="G57" s="40" t="str">
        <f t="shared" si="0"/>
        <v>Jan</v>
      </c>
      <c r="H57" s="124"/>
      <c r="I57" s="121">
        <v>44789</v>
      </c>
      <c r="J57" s="127" t="s">
        <v>116</v>
      </c>
      <c r="K57" s="20"/>
      <c r="L57" s="103"/>
      <c r="M57" s="41" t="s">
        <v>72</v>
      </c>
      <c r="N57" s="81"/>
      <c r="O57" s="21" t="s">
        <v>112</v>
      </c>
      <c r="P57" s="107"/>
      <c r="Q57" s="49"/>
      <c r="R57" s="36"/>
      <c r="S57" s="19"/>
      <c r="Z57" s="30"/>
      <c r="AA57" s="30"/>
      <c r="AD57" s="30"/>
    </row>
    <row r="58" spans="1:30" s="23" customFormat="1" ht="30" customHeight="1" x14ac:dyDescent="0.25">
      <c r="A58" s="21" t="s">
        <v>173</v>
      </c>
      <c r="B58" s="35" t="s">
        <v>1060</v>
      </c>
      <c r="C58" s="40">
        <v>44585</v>
      </c>
      <c r="D58" s="40">
        <f t="shared" si="6"/>
        <v>44586</v>
      </c>
      <c r="E58" s="40">
        <f t="shared" si="2"/>
        <v>44599</v>
      </c>
      <c r="F58" s="40">
        <f t="shared" si="5"/>
        <v>44613</v>
      </c>
      <c r="G58" s="40" t="str">
        <f t="shared" si="0"/>
        <v>Jan</v>
      </c>
      <c r="H58" s="124"/>
      <c r="I58" s="121">
        <v>44586</v>
      </c>
      <c r="J58" s="127" t="str">
        <f>IF(ISBLANK(I58),"",IF(I58&gt;F58,"No","Yes"))</f>
        <v>Yes</v>
      </c>
      <c r="K58" s="20"/>
      <c r="L58" s="103"/>
      <c r="M58" s="41" t="s">
        <v>72</v>
      </c>
      <c r="N58" s="81"/>
      <c r="O58" s="21" t="s">
        <v>8</v>
      </c>
      <c r="P58" s="107"/>
      <c r="Q58" s="49" t="s">
        <v>56</v>
      </c>
      <c r="R58" s="36"/>
      <c r="S58" s="19"/>
      <c r="Z58" s="30"/>
      <c r="AA58" s="30"/>
      <c r="AD58" s="30"/>
    </row>
    <row r="59" spans="1:30" s="23" customFormat="1" ht="30" customHeight="1" x14ac:dyDescent="0.25">
      <c r="A59" s="21" t="s">
        <v>174</v>
      </c>
      <c r="B59" s="35" t="s">
        <v>1061</v>
      </c>
      <c r="C59" s="40">
        <v>44585</v>
      </c>
      <c r="D59" s="40">
        <f t="shared" si="6"/>
        <v>44586</v>
      </c>
      <c r="E59" s="40">
        <f t="shared" si="2"/>
        <v>44599</v>
      </c>
      <c r="F59" s="40">
        <f t="shared" si="5"/>
        <v>44613</v>
      </c>
      <c r="G59" s="40" t="str">
        <f t="shared" si="0"/>
        <v>Jan</v>
      </c>
      <c r="H59" s="124"/>
      <c r="I59" s="121">
        <v>44602</v>
      </c>
      <c r="J59" s="127" t="str">
        <f>IF(ISBLANK(I59),"",IF(I59&gt;F59,"No","Yes"))</f>
        <v>Yes</v>
      </c>
      <c r="K59" s="20"/>
      <c r="L59" s="103"/>
      <c r="M59" s="41" t="s">
        <v>72</v>
      </c>
      <c r="N59" s="81"/>
      <c r="O59" s="21" t="s">
        <v>112</v>
      </c>
      <c r="P59" s="107"/>
      <c r="Q59" s="49"/>
      <c r="R59" s="35"/>
      <c r="S59" s="19"/>
      <c r="Z59" s="30"/>
      <c r="AA59" s="30"/>
      <c r="AD59" s="30"/>
    </row>
    <row r="60" spans="1:30" s="23" customFormat="1" ht="30" customHeight="1" x14ac:dyDescent="0.25">
      <c r="A60" s="21" t="s">
        <v>175</v>
      </c>
      <c r="B60" s="35" t="s">
        <v>1062</v>
      </c>
      <c r="C60" s="40">
        <v>44572</v>
      </c>
      <c r="D60" s="40">
        <f t="shared" si="6"/>
        <v>44573</v>
      </c>
      <c r="E60" s="40">
        <f t="shared" si="2"/>
        <v>44586</v>
      </c>
      <c r="F60" s="40">
        <f t="shared" si="5"/>
        <v>44600</v>
      </c>
      <c r="G60" s="40" t="str">
        <f t="shared" si="0"/>
        <v>Jan</v>
      </c>
      <c r="H60" s="124"/>
      <c r="I60" s="121">
        <v>44600</v>
      </c>
      <c r="J60" s="127" t="str">
        <f>IF(ISBLANK(I60),"",IF(I60&gt;F60,"No","Yes"))</f>
        <v>Yes</v>
      </c>
      <c r="K60" s="20"/>
      <c r="L60" s="103"/>
      <c r="M60" s="41" t="s">
        <v>72</v>
      </c>
      <c r="N60" s="81"/>
      <c r="O60" s="21" t="s">
        <v>112</v>
      </c>
      <c r="P60" s="107"/>
      <c r="Q60" s="49"/>
      <c r="R60" s="36"/>
      <c r="S60" s="19"/>
      <c r="Z60" s="30"/>
      <c r="AA60" s="30"/>
      <c r="AD60" s="30"/>
    </row>
    <row r="61" spans="1:30" s="23" customFormat="1" ht="30" customHeight="1" x14ac:dyDescent="0.25">
      <c r="A61" s="21" t="s">
        <v>176</v>
      </c>
      <c r="B61" s="35" t="s">
        <v>1063</v>
      </c>
      <c r="C61" s="40">
        <v>44574</v>
      </c>
      <c r="D61" s="40">
        <f t="shared" si="6"/>
        <v>44575</v>
      </c>
      <c r="E61" s="40">
        <f t="shared" si="2"/>
        <v>44588</v>
      </c>
      <c r="F61" s="40">
        <f t="shared" si="5"/>
        <v>44602</v>
      </c>
      <c r="G61" s="40" t="str">
        <f t="shared" si="0"/>
        <v>Jan</v>
      </c>
      <c r="H61" s="124"/>
      <c r="I61" s="121">
        <v>44586</v>
      </c>
      <c r="J61" s="127" t="str">
        <f>IF(ISBLANK(I61),"",IF(I61&gt;F61,"No","Yes"))</f>
        <v>Yes</v>
      </c>
      <c r="K61" s="20"/>
      <c r="L61" s="103"/>
      <c r="M61" s="41" t="s">
        <v>72</v>
      </c>
      <c r="N61" s="81"/>
      <c r="O61" s="21" t="s">
        <v>114</v>
      </c>
      <c r="P61" s="107"/>
      <c r="Q61" s="49"/>
      <c r="R61" s="36"/>
      <c r="S61" s="19"/>
      <c r="Z61" s="30"/>
      <c r="AA61" s="30"/>
      <c r="AD61" s="30"/>
    </row>
    <row r="62" spans="1:30" s="23" customFormat="1" ht="30" customHeight="1" x14ac:dyDescent="0.25">
      <c r="A62" s="21" t="s">
        <v>177</v>
      </c>
      <c r="B62" s="35" t="s">
        <v>1920</v>
      </c>
      <c r="C62" s="40">
        <v>44585</v>
      </c>
      <c r="D62" s="40">
        <f t="shared" si="6"/>
        <v>44586</v>
      </c>
      <c r="E62" s="40">
        <f t="shared" si="2"/>
        <v>44599</v>
      </c>
      <c r="F62" s="40">
        <f t="shared" si="5"/>
        <v>44613</v>
      </c>
      <c r="G62" s="40" t="str">
        <f t="shared" si="0"/>
        <v>Jan</v>
      </c>
      <c r="H62" s="124"/>
      <c r="I62" s="121">
        <v>44589</v>
      </c>
      <c r="J62" s="127" t="str">
        <f>IF(ISBLANK(I62),"",IF(I62&gt;F62,"No","Yes"))</f>
        <v>Yes</v>
      </c>
      <c r="K62" s="20"/>
      <c r="L62" s="103"/>
      <c r="M62" s="41" t="s">
        <v>72</v>
      </c>
      <c r="N62" s="81"/>
      <c r="O62" s="21" t="s">
        <v>113</v>
      </c>
      <c r="P62" s="107"/>
      <c r="Q62" s="49"/>
      <c r="R62" s="35" t="s">
        <v>1070</v>
      </c>
      <c r="S62" s="19"/>
      <c r="Z62" s="30"/>
      <c r="AA62" s="30"/>
      <c r="AD62" s="30"/>
    </row>
    <row r="63" spans="1:30" s="23" customFormat="1" ht="30" customHeight="1" x14ac:dyDescent="0.25">
      <c r="A63" s="21" t="s">
        <v>178</v>
      </c>
      <c r="B63" s="35" t="s">
        <v>1064</v>
      </c>
      <c r="C63" s="40">
        <v>44586</v>
      </c>
      <c r="D63" s="40">
        <f t="shared" si="6"/>
        <v>44587</v>
      </c>
      <c r="E63" s="40">
        <f t="shared" si="2"/>
        <v>44600</v>
      </c>
      <c r="F63" s="40">
        <f t="shared" si="5"/>
        <v>44614</v>
      </c>
      <c r="G63" s="40" t="str">
        <f t="shared" si="0"/>
        <v>Jan</v>
      </c>
      <c r="H63" s="124"/>
      <c r="I63" s="121">
        <v>44589</v>
      </c>
      <c r="J63" s="127" t="str">
        <f>IF(ISBLANK(I63),"",IF(I63&gt;F63,"No","Yes"))</f>
        <v>Yes</v>
      </c>
      <c r="K63" s="20"/>
      <c r="L63" s="103"/>
      <c r="M63" s="41" t="s">
        <v>72</v>
      </c>
      <c r="N63" s="20"/>
      <c r="O63" s="21" t="s">
        <v>113</v>
      </c>
      <c r="P63" s="107"/>
      <c r="Q63" s="49"/>
      <c r="R63" s="36" t="s">
        <v>1070</v>
      </c>
      <c r="S63" s="19"/>
      <c r="Z63" s="30"/>
      <c r="AA63" s="30"/>
      <c r="AD63" s="30"/>
    </row>
    <row r="64" spans="1:30" s="23" customFormat="1" ht="30" customHeight="1" x14ac:dyDescent="0.25">
      <c r="A64" s="21" t="s">
        <v>179</v>
      </c>
      <c r="B64" s="35" t="s">
        <v>1065</v>
      </c>
      <c r="C64" s="40">
        <v>44585</v>
      </c>
      <c r="D64" s="40">
        <f t="shared" si="6"/>
        <v>44586</v>
      </c>
      <c r="E64" s="40">
        <f t="shared" si="2"/>
        <v>44599</v>
      </c>
      <c r="F64" s="40">
        <f t="shared" si="5"/>
        <v>44613</v>
      </c>
      <c r="G64" s="40" t="str">
        <f t="shared" si="0"/>
        <v>Jan</v>
      </c>
      <c r="H64" s="124"/>
      <c r="I64" s="121">
        <v>44595</v>
      </c>
      <c r="J64" s="127" t="str">
        <f>IF(ISBLANK(I64),"",IF(I64&gt;F64,"No","Yes"))</f>
        <v>Yes</v>
      </c>
      <c r="K64" s="20"/>
      <c r="L64" s="103"/>
      <c r="M64" s="41" t="s">
        <v>72</v>
      </c>
      <c r="N64" s="20"/>
      <c r="O64" s="21" t="s">
        <v>112</v>
      </c>
      <c r="P64" s="107"/>
      <c r="Q64" s="49"/>
      <c r="R64" s="36"/>
      <c r="S64" s="19"/>
      <c r="Z64" s="30"/>
      <c r="AA64" s="30"/>
      <c r="AD64" s="30"/>
    </row>
    <row r="65" spans="1:30" s="23" customFormat="1" ht="30" customHeight="1" x14ac:dyDescent="0.25">
      <c r="A65" s="21" t="s">
        <v>180</v>
      </c>
      <c r="B65" s="35" t="s">
        <v>1068</v>
      </c>
      <c r="C65" s="40">
        <v>44587</v>
      </c>
      <c r="D65" s="40">
        <f t="shared" si="6"/>
        <v>44588</v>
      </c>
      <c r="E65" s="40">
        <f t="shared" si="2"/>
        <v>44601</v>
      </c>
      <c r="F65" s="40">
        <f t="shared" si="5"/>
        <v>44615</v>
      </c>
      <c r="G65" s="40" t="str">
        <f t="shared" si="0"/>
        <v>Jan</v>
      </c>
      <c r="H65" s="125"/>
      <c r="I65" s="121">
        <v>44600</v>
      </c>
      <c r="J65" s="127" t="str">
        <f>IF(ISBLANK(I65),"",IF(I65&gt;F65,"No","Yes"))</f>
        <v>Yes</v>
      </c>
      <c r="K65" s="20"/>
      <c r="L65" s="103"/>
      <c r="M65" s="41" t="s">
        <v>72</v>
      </c>
      <c r="N65" s="20"/>
      <c r="O65" s="21" t="s">
        <v>112</v>
      </c>
      <c r="P65" s="107"/>
      <c r="Q65" s="49"/>
      <c r="R65" s="35"/>
      <c r="S65" s="19"/>
      <c r="Z65" s="30"/>
      <c r="AA65" s="30"/>
      <c r="AD65" s="30"/>
    </row>
    <row r="66" spans="1:30" s="23" customFormat="1" ht="30" customHeight="1" x14ac:dyDescent="0.25">
      <c r="A66" s="21" t="s">
        <v>181</v>
      </c>
      <c r="B66" s="35" t="s">
        <v>1069</v>
      </c>
      <c r="C66" s="40">
        <v>44587</v>
      </c>
      <c r="D66" s="40">
        <f t="shared" si="6"/>
        <v>44588</v>
      </c>
      <c r="E66" s="40">
        <f t="shared" si="2"/>
        <v>44601</v>
      </c>
      <c r="F66" s="40">
        <f t="shared" si="5"/>
        <v>44615</v>
      </c>
      <c r="G66" s="40" t="str">
        <f t="shared" ref="G66:G129" si="7">IF(ISBLANK(C66),"",TEXT(C66,"mmm"))</f>
        <v>Jan</v>
      </c>
      <c r="H66" s="124"/>
      <c r="I66" s="121">
        <v>44603</v>
      </c>
      <c r="J66" s="127" t="str">
        <f>IF(ISBLANK(I66),"",IF(I66&gt;F66,"No","Yes"))</f>
        <v>Yes</v>
      </c>
      <c r="K66" s="20"/>
      <c r="L66" s="103"/>
      <c r="M66" s="41" t="s">
        <v>72</v>
      </c>
      <c r="N66" s="20"/>
      <c r="O66" s="21" t="s">
        <v>113</v>
      </c>
      <c r="P66" s="107"/>
      <c r="Q66" s="49"/>
      <c r="R66" s="36" t="s">
        <v>1067</v>
      </c>
      <c r="S66" s="19"/>
      <c r="Z66" s="30"/>
      <c r="AA66" s="30"/>
      <c r="AD66" s="30"/>
    </row>
    <row r="67" spans="1:30" s="23" customFormat="1" ht="30" customHeight="1" x14ac:dyDescent="0.25">
      <c r="A67" s="21" t="s">
        <v>182</v>
      </c>
      <c r="B67" s="35" t="s">
        <v>1071</v>
      </c>
      <c r="C67" s="40">
        <v>44587</v>
      </c>
      <c r="D67" s="40">
        <f t="shared" si="6"/>
        <v>44588</v>
      </c>
      <c r="E67" s="40">
        <f t="shared" si="2"/>
        <v>44601</v>
      </c>
      <c r="F67" s="40">
        <f t="shared" si="5"/>
        <v>44615</v>
      </c>
      <c r="G67" s="40" t="str">
        <f t="shared" si="7"/>
        <v>Jan</v>
      </c>
      <c r="H67" s="124"/>
      <c r="I67" s="121">
        <v>44602</v>
      </c>
      <c r="J67" s="127" t="str">
        <f>IF(ISBLANK(I67),"",IF(I67&gt;F67,"No","Yes"))</f>
        <v>Yes</v>
      </c>
      <c r="K67" s="20"/>
      <c r="L67" s="103"/>
      <c r="M67" s="41" t="s">
        <v>72</v>
      </c>
      <c r="N67" s="20"/>
      <c r="O67" s="21" t="s">
        <v>112</v>
      </c>
      <c r="P67" s="107"/>
      <c r="Q67" s="49"/>
      <c r="R67" s="36"/>
      <c r="S67" s="19"/>
      <c r="Z67" s="30"/>
      <c r="AA67" s="30"/>
      <c r="AD67" s="30"/>
    </row>
    <row r="68" spans="1:30" s="23" customFormat="1" ht="30" customHeight="1" x14ac:dyDescent="0.25">
      <c r="A68" s="21" t="s">
        <v>183</v>
      </c>
      <c r="B68" s="35" t="s">
        <v>1072</v>
      </c>
      <c r="C68" s="40">
        <v>44588</v>
      </c>
      <c r="D68" s="40">
        <f t="shared" si="6"/>
        <v>44589</v>
      </c>
      <c r="E68" s="40">
        <f t="shared" si="2"/>
        <v>44602</v>
      </c>
      <c r="F68" s="40">
        <f t="shared" si="5"/>
        <v>44616</v>
      </c>
      <c r="G68" s="40" t="str">
        <f t="shared" si="7"/>
        <v>Jan</v>
      </c>
      <c r="H68" s="124"/>
      <c r="I68" s="121">
        <v>44600</v>
      </c>
      <c r="J68" s="127" t="str">
        <f>IF(ISBLANK(I68),"",IF(I68&gt;F68,"No","Yes"))</f>
        <v>Yes</v>
      </c>
      <c r="K68" s="20"/>
      <c r="L68" s="103"/>
      <c r="M68" s="41" t="s">
        <v>72</v>
      </c>
      <c r="N68" s="20"/>
      <c r="O68" s="21" t="s">
        <v>113</v>
      </c>
      <c r="P68" s="107"/>
      <c r="Q68" s="49" t="s">
        <v>17</v>
      </c>
      <c r="R68" s="35"/>
      <c r="S68" s="19"/>
      <c r="Z68" s="30"/>
      <c r="AA68" s="30"/>
      <c r="AD68" s="30"/>
    </row>
    <row r="69" spans="1:30" s="23" customFormat="1" ht="30" customHeight="1" x14ac:dyDescent="0.25">
      <c r="A69" s="21" t="s">
        <v>184</v>
      </c>
      <c r="B69" s="35" t="s">
        <v>1073</v>
      </c>
      <c r="C69" s="40">
        <v>44588</v>
      </c>
      <c r="D69" s="40">
        <f t="shared" si="6"/>
        <v>44589</v>
      </c>
      <c r="E69" s="40">
        <f t="shared" si="2"/>
        <v>44602</v>
      </c>
      <c r="F69" s="40">
        <f t="shared" si="5"/>
        <v>44616</v>
      </c>
      <c r="G69" s="40" t="str">
        <f t="shared" si="7"/>
        <v>Jan</v>
      </c>
      <c r="H69" s="124"/>
      <c r="I69" s="121"/>
      <c r="J69" s="127" t="str">
        <f>IF(ISBLANK(I69),"",IF(I69&gt;F69,"No","Yes"))</f>
        <v/>
      </c>
      <c r="K69" s="20"/>
      <c r="L69" s="103"/>
      <c r="M69" s="41" t="s">
        <v>74</v>
      </c>
      <c r="N69" s="20"/>
      <c r="O69" s="21" t="s">
        <v>18</v>
      </c>
      <c r="P69" s="107"/>
      <c r="Q69" s="49"/>
      <c r="R69" s="36"/>
      <c r="S69" s="19"/>
      <c r="Z69" s="30"/>
      <c r="AA69" s="30"/>
      <c r="AD69" s="30"/>
    </row>
    <row r="70" spans="1:30" s="23" customFormat="1" ht="30" customHeight="1" x14ac:dyDescent="0.25">
      <c r="A70" s="21" t="s">
        <v>185</v>
      </c>
      <c r="B70" s="35" t="s">
        <v>1074</v>
      </c>
      <c r="C70" s="40">
        <v>44587</v>
      </c>
      <c r="D70" s="40">
        <f t="shared" si="6"/>
        <v>44588</v>
      </c>
      <c r="E70" s="40">
        <f t="shared" si="2"/>
        <v>44601</v>
      </c>
      <c r="F70" s="40">
        <f t="shared" ref="F70:F101" si="8">IF(C70="","",WORKDAY(C70,20))</f>
        <v>44615</v>
      </c>
      <c r="G70" s="40" t="str">
        <f t="shared" si="7"/>
        <v>Jan</v>
      </c>
      <c r="H70" s="124"/>
      <c r="I70" s="121">
        <v>44617</v>
      </c>
      <c r="J70" s="127" t="str">
        <f>IF(ISBLANK(I70),"",IF(I70&gt;F70,"No","Yes"))</f>
        <v>No</v>
      </c>
      <c r="K70" s="20"/>
      <c r="L70" s="103"/>
      <c r="M70" s="41" t="s">
        <v>72</v>
      </c>
      <c r="N70" s="20"/>
      <c r="O70" s="21" t="s">
        <v>112</v>
      </c>
      <c r="P70" s="107"/>
      <c r="Q70" s="49"/>
      <c r="R70" s="36"/>
      <c r="S70" s="19"/>
      <c r="Z70" s="30"/>
      <c r="AA70" s="30"/>
      <c r="AD70" s="30"/>
    </row>
    <row r="71" spans="1:30" s="23" customFormat="1" ht="30" customHeight="1" x14ac:dyDescent="0.25">
      <c r="A71" s="21" t="s">
        <v>186</v>
      </c>
      <c r="B71" s="35" t="s">
        <v>1075</v>
      </c>
      <c r="C71" s="40">
        <v>44588</v>
      </c>
      <c r="D71" s="40">
        <f t="shared" si="6"/>
        <v>44589</v>
      </c>
      <c r="E71" s="40">
        <f t="shared" si="2"/>
        <v>44602</v>
      </c>
      <c r="F71" s="40">
        <f t="shared" si="8"/>
        <v>44616</v>
      </c>
      <c r="G71" s="40" t="str">
        <f t="shared" si="7"/>
        <v>Jan</v>
      </c>
      <c r="H71" s="124"/>
      <c r="I71" s="121">
        <v>44602</v>
      </c>
      <c r="J71" s="127" t="str">
        <f>IF(ISBLANK(I71),"",IF(I71&gt;F71,"No","Yes"))</f>
        <v>Yes</v>
      </c>
      <c r="K71" s="20"/>
      <c r="L71" s="103"/>
      <c r="M71" s="41" t="s">
        <v>72</v>
      </c>
      <c r="N71" s="20"/>
      <c r="O71" s="21" t="s">
        <v>112</v>
      </c>
      <c r="P71" s="107"/>
      <c r="Q71" s="49"/>
      <c r="R71" s="35"/>
      <c r="S71" s="19"/>
      <c r="Z71" s="30"/>
      <c r="AA71" s="30"/>
      <c r="AD71" s="30"/>
    </row>
    <row r="72" spans="1:30" s="23" customFormat="1" ht="30" customHeight="1" x14ac:dyDescent="0.25">
      <c r="A72" s="21" t="s">
        <v>187</v>
      </c>
      <c r="B72" s="35" t="s">
        <v>1076</v>
      </c>
      <c r="C72" s="40">
        <v>44588</v>
      </c>
      <c r="D72" s="40">
        <f t="shared" si="6"/>
        <v>44589</v>
      </c>
      <c r="E72" s="40">
        <f t="shared" si="2"/>
        <v>44602</v>
      </c>
      <c r="F72" s="40">
        <f t="shared" si="8"/>
        <v>44616</v>
      </c>
      <c r="G72" s="40" t="str">
        <f t="shared" si="7"/>
        <v>Jan</v>
      </c>
      <c r="H72" s="124"/>
      <c r="I72" s="121">
        <v>44609</v>
      </c>
      <c r="J72" s="127" t="str">
        <f>IF(ISBLANK(I72),"",IF(I72&gt;F72,"No","Yes"))</f>
        <v>Yes</v>
      </c>
      <c r="K72" s="20"/>
      <c r="L72" s="103"/>
      <c r="M72" s="41" t="s">
        <v>72</v>
      </c>
      <c r="N72" s="20"/>
      <c r="O72" s="21" t="s">
        <v>113</v>
      </c>
      <c r="P72" s="107"/>
      <c r="Q72" s="49"/>
      <c r="R72" s="36" t="s">
        <v>1067</v>
      </c>
      <c r="S72" s="19"/>
      <c r="Z72" s="30"/>
      <c r="AA72" s="30"/>
      <c r="AD72" s="30"/>
    </row>
    <row r="73" spans="1:30" s="23" customFormat="1" ht="30" customHeight="1" x14ac:dyDescent="0.25">
      <c r="A73" s="21" t="s">
        <v>188</v>
      </c>
      <c r="B73" s="35" t="s">
        <v>1077</v>
      </c>
      <c r="C73" s="40">
        <v>44588</v>
      </c>
      <c r="D73" s="40">
        <f t="shared" si="6"/>
        <v>44589</v>
      </c>
      <c r="E73" s="40">
        <f t="shared" si="2"/>
        <v>44602</v>
      </c>
      <c r="F73" s="40">
        <f t="shared" si="8"/>
        <v>44616</v>
      </c>
      <c r="G73" s="40" t="str">
        <f t="shared" si="7"/>
        <v>Jan</v>
      </c>
      <c r="H73" s="124"/>
      <c r="I73" s="121">
        <v>44596</v>
      </c>
      <c r="J73" s="127" t="str">
        <f>IF(ISBLANK(I73),"",IF(I73&gt;F73,"No","Yes"))</f>
        <v>Yes</v>
      </c>
      <c r="K73" s="20"/>
      <c r="L73" s="103"/>
      <c r="M73" s="41" t="s">
        <v>72</v>
      </c>
      <c r="N73" s="20"/>
      <c r="O73" s="21" t="s">
        <v>113</v>
      </c>
      <c r="P73" s="107"/>
      <c r="Q73" s="49" t="s">
        <v>33</v>
      </c>
      <c r="R73" s="36"/>
      <c r="S73" s="19"/>
      <c r="Z73" s="30"/>
      <c r="AA73" s="30"/>
      <c r="AD73" s="30"/>
    </row>
    <row r="74" spans="1:30" s="23" customFormat="1" ht="30" customHeight="1" x14ac:dyDescent="0.25">
      <c r="A74" s="21" t="s">
        <v>189</v>
      </c>
      <c r="B74" s="35" t="s">
        <v>1921</v>
      </c>
      <c r="C74" s="40">
        <v>44588</v>
      </c>
      <c r="D74" s="40">
        <f t="shared" si="6"/>
        <v>44589</v>
      </c>
      <c r="E74" s="40">
        <f t="shared" si="2"/>
        <v>44602</v>
      </c>
      <c r="F74" s="40">
        <f t="shared" si="8"/>
        <v>44616</v>
      </c>
      <c r="G74" s="40" t="str">
        <f t="shared" si="7"/>
        <v>Jan</v>
      </c>
      <c r="H74" s="124"/>
      <c r="I74" s="121">
        <v>44602</v>
      </c>
      <c r="J74" s="127" t="str">
        <f>IF(ISBLANK(I74),"",IF(I74&gt;F74,"No","Yes"))</f>
        <v>Yes</v>
      </c>
      <c r="K74" s="20"/>
      <c r="L74" s="103"/>
      <c r="M74" s="41" t="s">
        <v>72</v>
      </c>
      <c r="N74" s="20"/>
      <c r="O74" s="21" t="s">
        <v>113</v>
      </c>
      <c r="P74" s="107"/>
      <c r="Q74" s="49" t="s">
        <v>65</v>
      </c>
      <c r="R74" s="35"/>
      <c r="S74" s="19"/>
      <c r="Z74" s="30"/>
      <c r="AA74" s="30"/>
      <c r="AD74" s="30"/>
    </row>
    <row r="75" spans="1:30" s="23" customFormat="1" ht="30" customHeight="1" x14ac:dyDescent="0.25">
      <c r="A75" s="21" t="s">
        <v>190</v>
      </c>
      <c r="B75" s="35" t="s">
        <v>1078</v>
      </c>
      <c r="C75" s="40">
        <v>44589</v>
      </c>
      <c r="D75" s="40">
        <f t="shared" si="6"/>
        <v>44592</v>
      </c>
      <c r="E75" s="40">
        <f t="shared" si="2"/>
        <v>44603</v>
      </c>
      <c r="F75" s="40">
        <f t="shared" si="8"/>
        <v>44617</v>
      </c>
      <c r="G75" s="40" t="str">
        <f t="shared" si="7"/>
        <v>Jan</v>
      </c>
      <c r="H75" s="124"/>
      <c r="I75" s="121">
        <v>44592</v>
      </c>
      <c r="J75" s="127" t="str">
        <f>IF(ISBLANK(I75),"",IF(I75&gt;F75,"No","Yes"))</f>
        <v>Yes</v>
      </c>
      <c r="K75" s="20"/>
      <c r="L75" s="103"/>
      <c r="M75" s="41" t="s">
        <v>72</v>
      </c>
      <c r="N75" s="20"/>
      <c r="O75" s="21" t="s">
        <v>114</v>
      </c>
      <c r="P75" s="107"/>
      <c r="Q75" s="49"/>
      <c r="R75" s="36"/>
      <c r="S75" s="19"/>
      <c r="Z75" s="30"/>
      <c r="AA75" s="30"/>
      <c r="AD75" s="30"/>
    </row>
    <row r="76" spans="1:30" s="23" customFormat="1" ht="30" customHeight="1" x14ac:dyDescent="0.25">
      <c r="A76" s="21" t="s">
        <v>191</v>
      </c>
      <c r="B76" s="35" t="s">
        <v>1079</v>
      </c>
      <c r="C76" s="40">
        <v>44589</v>
      </c>
      <c r="D76" s="40">
        <f t="shared" si="6"/>
        <v>44592</v>
      </c>
      <c r="E76" s="40">
        <f t="shared" si="2"/>
        <v>44603</v>
      </c>
      <c r="F76" s="40">
        <f t="shared" si="8"/>
        <v>44617</v>
      </c>
      <c r="G76" s="40" t="str">
        <f t="shared" si="7"/>
        <v>Jan</v>
      </c>
      <c r="H76" s="124"/>
      <c r="I76" s="121">
        <v>44602</v>
      </c>
      <c r="J76" s="127" t="str">
        <f>IF(ISBLANK(I76),"",IF(I76&gt;F76,"No","Yes"))</f>
        <v>Yes</v>
      </c>
      <c r="K76" s="20"/>
      <c r="L76" s="103"/>
      <c r="M76" s="41" t="s">
        <v>72</v>
      </c>
      <c r="N76" s="20"/>
      <c r="O76" s="21" t="s">
        <v>114</v>
      </c>
      <c r="P76" s="107"/>
      <c r="Q76" s="49"/>
      <c r="R76" s="36"/>
      <c r="S76" s="19"/>
      <c r="Z76" s="30"/>
      <c r="AA76" s="30"/>
      <c r="AD76" s="30"/>
    </row>
    <row r="77" spans="1:30" s="23" customFormat="1" ht="30" customHeight="1" x14ac:dyDescent="0.25">
      <c r="A77" s="21" t="s">
        <v>192</v>
      </c>
      <c r="B77" s="76" t="s">
        <v>1080</v>
      </c>
      <c r="C77" s="40">
        <v>44592</v>
      </c>
      <c r="D77" s="40">
        <f t="shared" si="6"/>
        <v>44593</v>
      </c>
      <c r="E77" s="40">
        <f t="shared" si="2"/>
        <v>44606</v>
      </c>
      <c r="F77" s="40">
        <f t="shared" si="8"/>
        <v>44620</v>
      </c>
      <c r="G77" s="40" t="str">
        <f t="shared" si="7"/>
        <v>Jan</v>
      </c>
      <c r="H77" s="125"/>
      <c r="I77" s="121">
        <v>44592</v>
      </c>
      <c r="J77" s="127" t="str">
        <f>IF(ISBLANK(I77),"",IF(I77&gt;F77,"No","Yes"))</f>
        <v>Yes</v>
      </c>
      <c r="K77" s="20"/>
      <c r="L77" s="103"/>
      <c r="M77" s="41" t="s">
        <v>72</v>
      </c>
      <c r="N77" s="20"/>
      <c r="O77" s="21" t="s">
        <v>112</v>
      </c>
      <c r="P77" s="107"/>
      <c r="Q77" s="49"/>
      <c r="R77" s="35"/>
      <c r="S77" s="19"/>
      <c r="Z77" s="30"/>
      <c r="AA77" s="30"/>
      <c r="AD77" s="30"/>
    </row>
    <row r="78" spans="1:30" s="23" customFormat="1" ht="30" customHeight="1" x14ac:dyDescent="0.25">
      <c r="A78" s="21" t="s">
        <v>193</v>
      </c>
      <c r="B78" s="76" t="s">
        <v>1885</v>
      </c>
      <c r="C78" s="40">
        <v>44592</v>
      </c>
      <c r="D78" s="40">
        <f t="shared" si="6"/>
        <v>44593</v>
      </c>
      <c r="E78" s="40">
        <f t="shared" si="2"/>
        <v>44606</v>
      </c>
      <c r="F78" s="40">
        <f t="shared" si="8"/>
        <v>44620</v>
      </c>
      <c r="G78" s="40" t="str">
        <f t="shared" si="7"/>
        <v>Jan</v>
      </c>
      <c r="H78" s="125"/>
      <c r="I78" s="121">
        <v>44607</v>
      </c>
      <c r="J78" s="127" t="str">
        <f>IF(ISBLANK(I78),"",IF(I78&gt;F78,"No","Yes"))</f>
        <v>Yes</v>
      </c>
      <c r="K78" s="20"/>
      <c r="L78" s="103"/>
      <c r="M78" s="41" t="s">
        <v>72</v>
      </c>
      <c r="N78" s="20"/>
      <c r="O78" s="21" t="s">
        <v>8</v>
      </c>
      <c r="P78" s="107"/>
      <c r="Q78" s="49" t="s">
        <v>11</v>
      </c>
      <c r="R78" s="36"/>
      <c r="S78" s="19"/>
      <c r="Z78" s="30"/>
      <c r="AA78" s="30"/>
      <c r="AD78" s="30"/>
    </row>
    <row r="79" spans="1:30" s="23" customFormat="1" ht="30" customHeight="1" x14ac:dyDescent="0.25">
      <c r="A79" s="21" t="s">
        <v>194</v>
      </c>
      <c r="B79" s="76" t="s">
        <v>1922</v>
      </c>
      <c r="C79" s="40">
        <v>44592</v>
      </c>
      <c r="D79" s="40">
        <f t="shared" si="6"/>
        <v>44593</v>
      </c>
      <c r="E79" s="40">
        <f t="shared" si="2"/>
        <v>44606</v>
      </c>
      <c r="F79" s="40">
        <f t="shared" si="8"/>
        <v>44620</v>
      </c>
      <c r="G79" s="40" t="str">
        <f t="shared" si="7"/>
        <v>Jan</v>
      </c>
      <c r="H79" s="125"/>
      <c r="I79" s="121">
        <v>44600</v>
      </c>
      <c r="J79" s="127" t="str">
        <f>IF(ISBLANK(I79),"",IF(I79&gt;F79,"No","Yes"))</f>
        <v>Yes</v>
      </c>
      <c r="K79" s="20"/>
      <c r="L79" s="103"/>
      <c r="M79" s="41" t="s">
        <v>72</v>
      </c>
      <c r="N79" s="20"/>
      <c r="O79" s="21" t="s">
        <v>112</v>
      </c>
      <c r="P79" s="107"/>
      <c r="Q79" s="49"/>
      <c r="R79" s="36"/>
      <c r="S79" s="19"/>
      <c r="Z79" s="30"/>
      <c r="AA79" s="30"/>
      <c r="AD79" s="30"/>
    </row>
    <row r="80" spans="1:30" s="23" customFormat="1" ht="30" customHeight="1" x14ac:dyDescent="0.25">
      <c r="A80" s="21" t="s">
        <v>195</v>
      </c>
      <c r="B80" s="76" t="s">
        <v>1886</v>
      </c>
      <c r="C80" s="40">
        <v>44592</v>
      </c>
      <c r="D80" s="40">
        <f t="shared" ref="D80:D111" si="9">IF(C80="","",WORKDAY(C80,1))</f>
        <v>44593</v>
      </c>
      <c r="E80" s="40">
        <f t="shared" ref="E80:E143" si="10">IF(C80="","",WORKDAY(C80,10))</f>
        <v>44606</v>
      </c>
      <c r="F80" s="40">
        <f t="shared" si="8"/>
        <v>44620</v>
      </c>
      <c r="G80" s="40" t="str">
        <f t="shared" si="7"/>
        <v>Jan</v>
      </c>
      <c r="H80" s="125"/>
      <c r="I80" s="121">
        <v>44596</v>
      </c>
      <c r="J80" s="127" t="str">
        <f>IF(ISBLANK(I80),"",IF(I80&gt;F80,"No","Yes"))</f>
        <v>Yes</v>
      </c>
      <c r="K80" s="20"/>
      <c r="L80" s="103"/>
      <c r="M80" s="41" t="s">
        <v>72</v>
      </c>
      <c r="N80" s="20"/>
      <c r="O80" s="21" t="s">
        <v>112</v>
      </c>
      <c r="P80" s="107"/>
      <c r="Q80" s="49"/>
      <c r="R80" s="35"/>
      <c r="S80" s="19"/>
      <c r="Z80" s="30"/>
      <c r="AA80" s="30"/>
      <c r="AD80" s="30"/>
    </row>
    <row r="81" spans="1:30" s="23" customFormat="1" ht="30" customHeight="1" x14ac:dyDescent="0.25">
      <c r="A81" s="21" t="s">
        <v>196</v>
      </c>
      <c r="B81" s="76" t="s">
        <v>1081</v>
      </c>
      <c r="C81" s="40">
        <v>44592</v>
      </c>
      <c r="D81" s="40">
        <f t="shared" si="9"/>
        <v>44593</v>
      </c>
      <c r="E81" s="40">
        <f t="shared" si="10"/>
        <v>44606</v>
      </c>
      <c r="F81" s="40">
        <f t="shared" si="8"/>
        <v>44620</v>
      </c>
      <c r="G81" s="40" t="str">
        <f t="shared" si="7"/>
        <v>Jan</v>
      </c>
      <c r="H81" s="125"/>
      <c r="I81" s="121">
        <v>44602</v>
      </c>
      <c r="J81" s="127" t="str">
        <f>IF(ISBLANK(I81),"",IF(I81&gt;F81,"No","Yes"))</f>
        <v>Yes</v>
      </c>
      <c r="K81" s="20"/>
      <c r="L81" s="103"/>
      <c r="M81" s="41" t="s">
        <v>72</v>
      </c>
      <c r="N81" s="20"/>
      <c r="O81" s="21" t="s">
        <v>112</v>
      </c>
      <c r="P81" s="107"/>
      <c r="Q81" s="49"/>
      <c r="R81" s="36"/>
      <c r="S81" s="19"/>
      <c r="Z81" s="30"/>
      <c r="AA81" s="30"/>
      <c r="AD81" s="30"/>
    </row>
    <row r="82" spans="1:30" s="23" customFormat="1" ht="30" customHeight="1" x14ac:dyDescent="0.25">
      <c r="A82" s="21" t="s">
        <v>197</v>
      </c>
      <c r="B82" s="76" t="s">
        <v>1082</v>
      </c>
      <c r="C82" s="40">
        <v>44592</v>
      </c>
      <c r="D82" s="40">
        <f t="shared" si="9"/>
        <v>44593</v>
      </c>
      <c r="E82" s="40">
        <f t="shared" si="10"/>
        <v>44606</v>
      </c>
      <c r="F82" s="40">
        <f t="shared" si="8"/>
        <v>44620</v>
      </c>
      <c r="G82" s="40" t="str">
        <f t="shared" si="7"/>
        <v>Jan</v>
      </c>
      <c r="H82" s="125"/>
      <c r="I82" s="121">
        <v>44595</v>
      </c>
      <c r="J82" s="127" t="str">
        <f>IF(ISBLANK(I82),"",IF(I82&gt;F82,"No","Yes"))</f>
        <v>Yes</v>
      </c>
      <c r="K82" s="20"/>
      <c r="L82" s="103"/>
      <c r="M82" s="41" t="s">
        <v>72</v>
      </c>
      <c r="N82" s="20"/>
      <c r="O82" s="21" t="s">
        <v>8</v>
      </c>
      <c r="P82" s="107"/>
      <c r="Q82" s="49" t="s">
        <v>64</v>
      </c>
      <c r="R82" s="36"/>
      <c r="S82" s="19"/>
      <c r="Z82" s="30"/>
      <c r="AA82" s="30"/>
      <c r="AD82" s="30"/>
    </row>
    <row r="83" spans="1:30" s="23" customFormat="1" ht="30" customHeight="1" x14ac:dyDescent="0.25">
      <c r="A83" s="21" t="s">
        <v>198</v>
      </c>
      <c r="B83" s="76" t="s">
        <v>1887</v>
      </c>
      <c r="C83" s="40">
        <v>44593</v>
      </c>
      <c r="D83" s="40">
        <f t="shared" si="9"/>
        <v>44594</v>
      </c>
      <c r="E83" s="40">
        <f t="shared" si="10"/>
        <v>44607</v>
      </c>
      <c r="F83" s="40">
        <f t="shared" si="8"/>
        <v>44621</v>
      </c>
      <c r="G83" s="40" t="str">
        <f t="shared" si="7"/>
        <v>Feb</v>
      </c>
      <c r="H83" s="125"/>
      <c r="I83" s="121">
        <v>44614</v>
      </c>
      <c r="J83" s="127" t="str">
        <f>IF(ISBLANK(I83),"",IF(I83&gt;F83,"No","Yes"))</f>
        <v>Yes</v>
      </c>
      <c r="K83" s="20"/>
      <c r="L83" s="103"/>
      <c r="M83" s="41" t="s">
        <v>72</v>
      </c>
      <c r="N83" s="20"/>
      <c r="O83" s="21" t="s">
        <v>112</v>
      </c>
      <c r="P83" s="107"/>
      <c r="Q83" s="49"/>
      <c r="R83" s="35"/>
      <c r="S83" s="19"/>
      <c r="Z83" s="30"/>
      <c r="AA83" s="30"/>
      <c r="AD83" s="30"/>
    </row>
    <row r="84" spans="1:30" s="23" customFormat="1" ht="30" customHeight="1" x14ac:dyDescent="0.25">
      <c r="A84" s="21" t="s">
        <v>199</v>
      </c>
      <c r="B84" s="76" t="s">
        <v>1083</v>
      </c>
      <c r="C84" s="40">
        <v>44593</v>
      </c>
      <c r="D84" s="40">
        <f t="shared" si="9"/>
        <v>44594</v>
      </c>
      <c r="E84" s="40">
        <f t="shared" si="10"/>
        <v>44607</v>
      </c>
      <c r="F84" s="40">
        <f t="shared" si="8"/>
        <v>44621</v>
      </c>
      <c r="G84" s="40" t="str">
        <f t="shared" si="7"/>
        <v>Feb</v>
      </c>
      <c r="H84" s="125"/>
      <c r="I84" s="121">
        <v>44600</v>
      </c>
      <c r="J84" s="127" t="str">
        <f>IF(ISBLANK(I84),"",IF(I84&gt;F84,"No","Yes"))</f>
        <v>Yes</v>
      </c>
      <c r="K84" s="20"/>
      <c r="L84" s="103"/>
      <c r="M84" s="41" t="s">
        <v>72</v>
      </c>
      <c r="N84" s="20"/>
      <c r="O84" s="21" t="s">
        <v>113</v>
      </c>
      <c r="P84" s="107"/>
      <c r="Q84" s="49"/>
      <c r="R84" s="85" t="s">
        <v>1067</v>
      </c>
      <c r="S84" s="19"/>
      <c r="Z84" s="30"/>
      <c r="AA84" s="30"/>
      <c r="AD84" s="30"/>
    </row>
    <row r="85" spans="1:30" s="23" customFormat="1" ht="30" customHeight="1" x14ac:dyDescent="0.25">
      <c r="A85" s="21" t="s">
        <v>200</v>
      </c>
      <c r="B85" s="76" t="s">
        <v>1084</v>
      </c>
      <c r="C85" s="40">
        <v>44593</v>
      </c>
      <c r="D85" s="40">
        <f t="shared" si="9"/>
        <v>44594</v>
      </c>
      <c r="E85" s="40">
        <f t="shared" si="10"/>
        <v>44607</v>
      </c>
      <c r="F85" s="40">
        <f t="shared" si="8"/>
        <v>44621</v>
      </c>
      <c r="G85" s="40" t="str">
        <f t="shared" si="7"/>
        <v>Feb</v>
      </c>
      <c r="H85" s="125"/>
      <c r="I85" s="121">
        <v>44599</v>
      </c>
      <c r="J85" s="127" t="str">
        <f>IF(ISBLANK(I85),"",IF(I85&gt;F85,"No","Yes"))</f>
        <v>Yes</v>
      </c>
      <c r="K85" s="20"/>
      <c r="L85" s="103"/>
      <c r="M85" s="41" t="s">
        <v>72</v>
      </c>
      <c r="N85" s="20"/>
      <c r="O85" s="21" t="s">
        <v>112</v>
      </c>
      <c r="P85" s="107"/>
      <c r="Q85" s="49"/>
      <c r="R85" s="36"/>
      <c r="S85" s="19"/>
      <c r="Z85" s="30"/>
      <c r="AA85" s="30"/>
      <c r="AD85" s="30"/>
    </row>
    <row r="86" spans="1:30" s="23" customFormat="1" ht="30" customHeight="1" x14ac:dyDescent="0.25">
      <c r="A86" s="21" t="s">
        <v>201</v>
      </c>
      <c r="B86" s="76" t="s">
        <v>1085</v>
      </c>
      <c r="C86" s="40">
        <v>44593</v>
      </c>
      <c r="D86" s="40">
        <f t="shared" si="9"/>
        <v>44594</v>
      </c>
      <c r="E86" s="40">
        <f t="shared" si="10"/>
        <v>44607</v>
      </c>
      <c r="F86" s="40">
        <f t="shared" si="8"/>
        <v>44621</v>
      </c>
      <c r="G86" s="40" t="str">
        <f t="shared" si="7"/>
        <v>Feb</v>
      </c>
      <c r="H86" s="125"/>
      <c r="I86" s="121">
        <v>44620</v>
      </c>
      <c r="J86" s="127" t="str">
        <f>IF(ISBLANK(I86),"",IF(I86&gt;F86,"No","Yes"))</f>
        <v>Yes</v>
      </c>
      <c r="K86" s="20"/>
      <c r="L86" s="103"/>
      <c r="M86" s="41" t="s">
        <v>72</v>
      </c>
      <c r="N86" s="20"/>
      <c r="O86" s="21" t="s">
        <v>112</v>
      </c>
      <c r="P86" s="107"/>
      <c r="Q86" s="49"/>
      <c r="R86" s="76"/>
      <c r="S86" s="19"/>
      <c r="Z86" s="30"/>
      <c r="AA86" s="30"/>
      <c r="AD86" s="30"/>
    </row>
    <row r="87" spans="1:30" s="23" customFormat="1" ht="30" customHeight="1" x14ac:dyDescent="0.25">
      <c r="A87" s="21" t="s">
        <v>202</v>
      </c>
      <c r="B87" s="76" t="s">
        <v>1086</v>
      </c>
      <c r="C87" s="40">
        <v>44594</v>
      </c>
      <c r="D87" s="40">
        <f t="shared" si="9"/>
        <v>44595</v>
      </c>
      <c r="E87" s="40">
        <f t="shared" si="10"/>
        <v>44608</v>
      </c>
      <c r="F87" s="40">
        <f t="shared" si="8"/>
        <v>44622</v>
      </c>
      <c r="G87" s="40" t="str">
        <f t="shared" si="7"/>
        <v>Feb</v>
      </c>
      <c r="H87" s="125"/>
      <c r="I87" s="121">
        <v>44602</v>
      </c>
      <c r="J87" s="127" t="str">
        <f>IF(ISBLANK(I87),"",IF(I87&gt;F87,"No","Yes"))</f>
        <v>Yes</v>
      </c>
      <c r="K87" s="20"/>
      <c r="L87" s="103"/>
      <c r="M87" s="41" t="s">
        <v>72</v>
      </c>
      <c r="N87" s="20"/>
      <c r="O87" s="21" t="s">
        <v>112</v>
      </c>
      <c r="P87" s="107"/>
      <c r="Q87" s="49"/>
      <c r="R87" s="36"/>
      <c r="S87" s="19"/>
      <c r="Z87" s="30"/>
      <c r="AA87" s="30"/>
      <c r="AD87" s="30"/>
    </row>
    <row r="88" spans="1:30" s="23" customFormat="1" ht="30" customHeight="1" x14ac:dyDescent="0.25">
      <c r="A88" s="21" t="s">
        <v>203</v>
      </c>
      <c r="B88" s="76" t="s">
        <v>1888</v>
      </c>
      <c r="C88" s="40">
        <v>44594</v>
      </c>
      <c r="D88" s="40">
        <f t="shared" si="9"/>
        <v>44595</v>
      </c>
      <c r="E88" s="40">
        <f t="shared" si="10"/>
        <v>44608</v>
      </c>
      <c r="F88" s="40">
        <f t="shared" si="8"/>
        <v>44622</v>
      </c>
      <c r="G88" s="40" t="str">
        <f t="shared" si="7"/>
        <v>Feb</v>
      </c>
      <c r="H88" s="125"/>
      <c r="I88" s="121">
        <v>44596</v>
      </c>
      <c r="J88" s="127" t="str">
        <f>IF(ISBLANK(I88),"",IF(I88&gt;F88,"No","Yes"))</f>
        <v>Yes</v>
      </c>
      <c r="K88" s="20"/>
      <c r="L88" s="103"/>
      <c r="M88" s="41" t="s">
        <v>72</v>
      </c>
      <c r="N88" s="20"/>
      <c r="O88" s="21" t="s">
        <v>114</v>
      </c>
      <c r="P88" s="107"/>
      <c r="Q88" s="49"/>
      <c r="R88" s="36"/>
      <c r="S88" s="19"/>
      <c r="Z88" s="30"/>
      <c r="AA88" s="30"/>
      <c r="AD88" s="30"/>
    </row>
    <row r="89" spans="1:30" s="23" customFormat="1" ht="30" customHeight="1" x14ac:dyDescent="0.25">
      <c r="A89" s="21" t="s">
        <v>204</v>
      </c>
      <c r="B89" s="76" t="s">
        <v>1923</v>
      </c>
      <c r="C89" s="40">
        <v>44592</v>
      </c>
      <c r="D89" s="40">
        <f t="shared" si="9"/>
        <v>44593</v>
      </c>
      <c r="E89" s="40">
        <f t="shared" si="10"/>
        <v>44606</v>
      </c>
      <c r="F89" s="40">
        <f t="shared" si="8"/>
        <v>44620</v>
      </c>
      <c r="G89" s="40" t="str">
        <f t="shared" si="7"/>
        <v>Jan</v>
      </c>
      <c r="H89" s="125"/>
      <c r="I89" s="121">
        <v>44606</v>
      </c>
      <c r="J89" s="127" t="str">
        <f>IF(ISBLANK(I89),"",IF(I89&gt;F89,"No","Yes"))</f>
        <v>Yes</v>
      </c>
      <c r="K89" s="20"/>
      <c r="L89" s="103"/>
      <c r="M89" s="41" t="s">
        <v>72</v>
      </c>
      <c r="N89" s="20"/>
      <c r="O89" s="21" t="s">
        <v>112</v>
      </c>
      <c r="P89" s="107"/>
      <c r="Q89" s="49"/>
      <c r="R89" s="35"/>
      <c r="S89" s="19"/>
      <c r="Z89" s="30"/>
      <c r="AA89" s="30"/>
      <c r="AD89" s="30"/>
    </row>
    <row r="90" spans="1:30" s="23" customFormat="1" ht="30" customHeight="1" x14ac:dyDescent="0.25">
      <c r="A90" s="21" t="s">
        <v>205</v>
      </c>
      <c r="B90" s="76" t="s">
        <v>1088</v>
      </c>
      <c r="C90" s="40">
        <v>44594</v>
      </c>
      <c r="D90" s="40">
        <f t="shared" si="9"/>
        <v>44595</v>
      </c>
      <c r="E90" s="40">
        <f t="shared" si="10"/>
        <v>44608</v>
      </c>
      <c r="F90" s="40">
        <f t="shared" si="8"/>
        <v>44622</v>
      </c>
      <c r="G90" s="40" t="str">
        <f t="shared" si="7"/>
        <v>Feb</v>
      </c>
      <c r="H90" s="125"/>
      <c r="I90" s="121">
        <v>44607</v>
      </c>
      <c r="J90" s="127" t="str">
        <f>IF(ISBLANK(I90),"",IF(I90&gt;F90,"No","Yes"))</f>
        <v>Yes</v>
      </c>
      <c r="K90" s="20"/>
      <c r="L90" s="103"/>
      <c r="M90" s="80" t="s">
        <v>72</v>
      </c>
      <c r="N90" s="20"/>
      <c r="O90" s="75" t="s">
        <v>112</v>
      </c>
      <c r="P90" s="107"/>
      <c r="Q90" s="49"/>
      <c r="R90" s="85"/>
      <c r="S90" s="19"/>
      <c r="Z90" s="30"/>
      <c r="AA90" s="30"/>
      <c r="AD90" s="30"/>
    </row>
    <row r="91" spans="1:30" s="23" customFormat="1" ht="30" customHeight="1" x14ac:dyDescent="0.25">
      <c r="A91" s="21" t="s">
        <v>206</v>
      </c>
      <c r="B91" s="76" t="s">
        <v>1089</v>
      </c>
      <c r="C91" s="40">
        <v>44595</v>
      </c>
      <c r="D91" s="40">
        <f t="shared" si="9"/>
        <v>44596</v>
      </c>
      <c r="E91" s="40">
        <f t="shared" si="10"/>
        <v>44609</v>
      </c>
      <c r="F91" s="40">
        <f t="shared" si="8"/>
        <v>44623</v>
      </c>
      <c r="G91" s="40" t="str">
        <f t="shared" si="7"/>
        <v>Feb</v>
      </c>
      <c r="H91" s="125"/>
      <c r="I91" s="121">
        <v>44599</v>
      </c>
      <c r="J91" s="127" t="str">
        <f>IF(ISBLANK(I91),"",IF(I91&gt;F91,"No","Yes"))</f>
        <v>Yes</v>
      </c>
      <c r="K91" s="20"/>
      <c r="L91" s="103"/>
      <c r="M91" s="41" t="s">
        <v>72</v>
      </c>
      <c r="N91" s="20"/>
      <c r="O91" s="21" t="s">
        <v>112</v>
      </c>
      <c r="P91" s="107"/>
      <c r="Q91" s="49"/>
      <c r="R91" s="36"/>
      <c r="S91" s="19"/>
      <c r="Z91" s="30"/>
      <c r="AA91" s="30"/>
      <c r="AD91" s="30"/>
    </row>
    <row r="92" spans="1:30" s="23" customFormat="1" ht="30" customHeight="1" x14ac:dyDescent="0.25">
      <c r="A92" s="21" t="s">
        <v>207</v>
      </c>
      <c r="B92" s="76" t="s">
        <v>1090</v>
      </c>
      <c r="C92" s="40">
        <v>44596</v>
      </c>
      <c r="D92" s="40">
        <f t="shared" si="9"/>
        <v>44599</v>
      </c>
      <c r="E92" s="40">
        <f t="shared" si="10"/>
        <v>44610</v>
      </c>
      <c r="F92" s="40">
        <f t="shared" si="8"/>
        <v>44624</v>
      </c>
      <c r="G92" s="40" t="str">
        <f t="shared" si="7"/>
        <v>Feb</v>
      </c>
      <c r="H92" s="125"/>
      <c r="I92" s="121">
        <v>44649</v>
      </c>
      <c r="J92" s="127" t="s">
        <v>116</v>
      </c>
      <c r="K92" s="20"/>
      <c r="L92" s="103"/>
      <c r="M92" s="41" t="s">
        <v>72</v>
      </c>
      <c r="N92" s="20"/>
      <c r="O92" s="21" t="s">
        <v>112</v>
      </c>
      <c r="P92" s="107"/>
      <c r="Q92" s="49"/>
      <c r="R92" s="35"/>
      <c r="S92" s="19"/>
      <c r="Z92" s="30"/>
      <c r="AA92" s="30"/>
      <c r="AD92" s="30"/>
    </row>
    <row r="93" spans="1:30" s="23" customFormat="1" ht="30" customHeight="1" x14ac:dyDescent="0.25">
      <c r="A93" s="21" t="s">
        <v>208</v>
      </c>
      <c r="B93" s="76" t="s">
        <v>1091</v>
      </c>
      <c r="C93" s="40">
        <v>44596</v>
      </c>
      <c r="D93" s="40">
        <f t="shared" si="9"/>
        <v>44599</v>
      </c>
      <c r="E93" s="40">
        <f t="shared" si="10"/>
        <v>44610</v>
      </c>
      <c r="F93" s="40">
        <f t="shared" si="8"/>
        <v>44624</v>
      </c>
      <c r="G93" s="40" t="str">
        <f t="shared" si="7"/>
        <v>Feb</v>
      </c>
      <c r="H93" s="125"/>
      <c r="I93" s="121">
        <v>44600</v>
      </c>
      <c r="J93" s="127" t="str">
        <f>IF(ISBLANK(I93),"",IF(I93&gt;F93,"No","Yes"))</f>
        <v>Yes</v>
      </c>
      <c r="K93" s="20"/>
      <c r="L93" s="103"/>
      <c r="M93" s="41" t="s">
        <v>72</v>
      </c>
      <c r="N93" s="20"/>
      <c r="O93" s="21" t="s">
        <v>112</v>
      </c>
      <c r="P93" s="107"/>
      <c r="Q93" s="49"/>
      <c r="R93" s="36"/>
      <c r="S93" s="19"/>
      <c r="Z93" s="30"/>
      <c r="AA93" s="30"/>
      <c r="AD93" s="30"/>
    </row>
    <row r="94" spans="1:30" s="23" customFormat="1" ht="30" customHeight="1" x14ac:dyDescent="0.25">
      <c r="A94" s="21" t="s">
        <v>209</v>
      </c>
      <c r="B94" s="35" t="s">
        <v>1092</v>
      </c>
      <c r="C94" s="40">
        <v>44596</v>
      </c>
      <c r="D94" s="40">
        <f t="shared" si="9"/>
        <v>44599</v>
      </c>
      <c r="E94" s="40">
        <f t="shared" si="10"/>
        <v>44610</v>
      </c>
      <c r="F94" s="40">
        <f t="shared" si="8"/>
        <v>44624</v>
      </c>
      <c r="G94" s="40" t="str">
        <f t="shared" si="7"/>
        <v>Feb</v>
      </c>
      <c r="H94" s="124"/>
      <c r="I94" s="121">
        <v>44600</v>
      </c>
      <c r="J94" s="127" t="str">
        <f>IF(ISBLANK(I94),"",IF(I94&gt;F94,"No","Yes"))</f>
        <v>Yes</v>
      </c>
      <c r="K94" s="20"/>
      <c r="L94" s="103"/>
      <c r="M94" s="41" t="s">
        <v>72</v>
      </c>
      <c r="N94" s="20"/>
      <c r="O94" s="21" t="s">
        <v>113</v>
      </c>
      <c r="P94" s="107"/>
      <c r="Q94" s="49" t="s">
        <v>64</v>
      </c>
      <c r="R94" s="36" t="s">
        <v>1067</v>
      </c>
      <c r="S94" s="19"/>
      <c r="Z94" s="30"/>
      <c r="AA94" s="30"/>
      <c r="AD94" s="30"/>
    </row>
    <row r="95" spans="1:30" s="23" customFormat="1" ht="30" customHeight="1" x14ac:dyDescent="0.25">
      <c r="A95" s="21" t="s">
        <v>210</v>
      </c>
      <c r="B95" s="35" t="s">
        <v>1094</v>
      </c>
      <c r="C95" s="40">
        <v>44596</v>
      </c>
      <c r="D95" s="40">
        <f t="shared" si="9"/>
        <v>44599</v>
      </c>
      <c r="E95" s="40">
        <f t="shared" si="10"/>
        <v>44610</v>
      </c>
      <c r="F95" s="40">
        <f t="shared" si="8"/>
        <v>44624</v>
      </c>
      <c r="G95" s="40" t="str">
        <f t="shared" si="7"/>
        <v>Feb</v>
      </c>
      <c r="H95" s="124"/>
      <c r="I95" s="121">
        <v>44684</v>
      </c>
      <c r="J95" s="127" t="str">
        <f>IF(ISBLANK(I95),"",IF(I95&gt;F95,"No","Yes"))</f>
        <v>No</v>
      </c>
      <c r="K95" s="20"/>
      <c r="L95" s="103"/>
      <c r="M95" s="80" t="s">
        <v>72</v>
      </c>
      <c r="N95" s="109"/>
      <c r="O95" s="75" t="s">
        <v>113</v>
      </c>
      <c r="P95" s="110"/>
      <c r="Q95" s="49" t="s">
        <v>64</v>
      </c>
      <c r="R95" s="76"/>
      <c r="S95" s="19"/>
      <c r="Z95" s="30"/>
      <c r="AA95" s="30"/>
      <c r="AD95" s="30"/>
    </row>
    <row r="96" spans="1:30" s="23" customFormat="1" ht="30" customHeight="1" x14ac:dyDescent="0.25">
      <c r="A96" s="21" t="s">
        <v>211</v>
      </c>
      <c r="B96" s="35" t="s">
        <v>1095</v>
      </c>
      <c r="C96" s="40">
        <v>44596</v>
      </c>
      <c r="D96" s="40">
        <f t="shared" si="9"/>
        <v>44599</v>
      </c>
      <c r="E96" s="40">
        <f t="shared" si="10"/>
        <v>44610</v>
      </c>
      <c r="F96" s="40">
        <f t="shared" si="8"/>
        <v>44624</v>
      </c>
      <c r="G96" s="40" t="str">
        <f t="shared" si="7"/>
        <v>Feb</v>
      </c>
      <c r="H96" s="124"/>
      <c r="I96" s="121"/>
      <c r="J96" s="127" t="str">
        <f>IF(ISBLANK(I96),"",IF(I96&gt;F96,"No","Yes"))</f>
        <v/>
      </c>
      <c r="K96" s="20"/>
      <c r="L96" s="103"/>
      <c r="M96" s="41" t="s">
        <v>74</v>
      </c>
      <c r="N96" s="20"/>
      <c r="O96" s="21" t="s">
        <v>18</v>
      </c>
      <c r="P96" s="107"/>
      <c r="Q96" s="49"/>
      <c r="R96" s="36" t="s">
        <v>1500</v>
      </c>
      <c r="S96" s="19"/>
      <c r="Z96" s="30"/>
      <c r="AA96" s="30"/>
      <c r="AD96" s="30"/>
    </row>
    <row r="97" spans="1:30" s="23" customFormat="1" ht="30" customHeight="1" x14ac:dyDescent="0.25">
      <c r="A97" s="21" t="s">
        <v>212</v>
      </c>
      <c r="B97" s="35" t="s">
        <v>1096</v>
      </c>
      <c r="C97" s="40">
        <v>44596</v>
      </c>
      <c r="D97" s="40">
        <f t="shared" si="9"/>
        <v>44599</v>
      </c>
      <c r="E97" s="40">
        <f t="shared" si="10"/>
        <v>44610</v>
      </c>
      <c r="F97" s="40">
        <f t="shared" si="8"/>
        <v>44624</v>
      </c>
      <c r="G97" s="40" t="str">
        <f t="shared" si="7"/>
        <v>Feb</v>
      </c>
      <c r="H97" s="124"/>
      <c r="I97" s="121">
        <v>44602</v>
      </c>
      <c r="J97" s="127" t="str">
        <f>IF(ISBLANK(I97),"",IF(I97&gt;F97,"No","Yes"))</f>
        <v>Yes</v>
      </c>
      <c r="K97" s="20"/>
      <c r="L97" s="103"/>
      <c r="M97" s="41" t="s">
        <v>72</v>
      </c>
      <c r="N97" s="20"/>
      <c r="O97" s="21" t="s">
        <v>112</v>
      </c>
      <c r="P97" s="107"/>
      <c r="Q97" s="49"/>
      <c r="R97" s="36"/>
      <c r="S97" s="19"/>
      <c r="Z97" s="30"/>
      <c r="AA97" s="30"/>
      <c r="AD97" s="30"/>
    </row>
    <row r="98" spans="1:30" s="23" customFormat="1" ht="30" customHeight="1" x14ac:dyDescent="0.25">
      <c r="A98" s="21" t="s">
        <v>213</v>
      </c>
      <c r="B98" s="35" t="s">
        <v>1098</v>
      </c>
      <c r="C98" s="40">
        <v>44596</v>
      </c>
      <c r="D98" s="40">
        <f t="shared" si="9"/>
        <v>44599</v>
      </c>
      <c r="E98" s="40">
        <f t="shared" si="10"/>
        <v>44610</v>
      </c>
      <c r="F98" s="40">
        <f t="shared" si="8"/>
        <v>44624</v>
      </c>
      <c r="G98" s="40" t="str">
        <f t="shared" si="7"/>
        <v>Feb</v>
      </c>
      <c r="H98" s="124"/>
      <c r="I98" s="121">
        <v>44600</v>
      </c>
      <c r="J98" s="127" t="str">
        <f>IF(ISBLANK(I98),"",IF(I98&gt;F98,"No","Yes"))</f>
        <v>Yes</v>
      </c>
      <c r="K98" s="20"/>
      <c r="L98" s="103"/>
      <c r="M98" s="82" t="s">
        <v>72</v>
      </c>
      <c r="N98" s="20"/>
      <c r="O98" s="21" t="s">
        <v>8</v>
      </c>
      <c r="P98" s="107"/>
      <c r="Q98" s="49" t="s">
        <v>64</v>
      </c>
      <c r="R98" s="35"/>
      <c r="S98" s="19"/>
      <c r="Z98" s="30"/>
      <c r="AA98" s="30"/>
      <c r="AD98" s="30"/>
    </row>
    <row r="99" spans="1:30" s="23" customFormat="1" ht="30" customHeight="1" x14ac:dyDescent="0.25">
      <c r="A99" s="21" t="s">
        <v>214</v>
      </c>
      <c r="B99" s="35" t="s">
        <v>1099</v>
      </c>
      <c r="C99" s="40">
        <v>44599</v>
      </c>
      <c r="D99" s="40">
        <f t="shared" si="9"/>
        <v>44600</v>
      </c>
      <c r="E99" s="40">
        <f t="shared" si="10"/>
        <v>44613</v>
      </c>
      <c r="F99" s="40">
        <f t="shared" si="8"/>
        <v>44627</v>
      </c>
      <c r="G99" s="40" t="str">
        <f t="shared" si="7"/>
        <v>Feb</v>
      </c>
      <c r="H99" s="124"/>
      <c r="I99" s="121">
        <v>44609</v>
      </c>
      <c r="J99" s="127" t="str">
        <f>IF(ISBLANK(I99),"",IF(I99&gt;F99,"No","Yes"))</f>
        <v>Yes</v>
      </c>
      <c r="K99" s="20"/>
      <c r="L99" s="103"/>
      <c r="M99" s="41" t="s">
        <v>72</v>
      </c>
      <c r="N99" s="20"/>
      <c r="O99" s="21" t="s">
        <v>112</v>
      </c>
      <c r="P99" s="107"/>
      <c r="Q99" s="49"/>
      <c r="R99" s="36"/>
      <c r="S99" s="19"/>
      <c r="Z99" s="30"/>
      <c r="AA99" s="30"/>
      <c r="AD99" s="30"/>
    </row>
    <row r="100" spans="1:30" s="23" customFormat="1" ht="30" customHeight="1" x14ac:dyDescent="0.25">
      <c r="A100" s="21" t="s">
        <v>215</v>
      </c>
      <c r="B100" s="35" t="s">
        <v>1100</v>
      </c>
      <c r="C100" s="40">
        <v>44599</v>
      </c>
      <c r="D100" s="40">
        <f t="shared" si="9"/>
        <v>44600</v>
      </c>
      <c r="E100" s="40">
        <f t="shared" si="10"/>
        <v>44613</v>
      </c>
      <c r="F100" s="40">
        <f t="shared" si="8"/>
        <v>44627</v>
      </c>
      <c r="G100" s="40" t="str">
        <f t="shared" si="7"/>
        <v>Feb</v>
      </c>
      <c r="H100" s="124"/>
      <c r="I100" s="121">
        <v>44623</v>
      </c>
      <c r="J100" s="127" t="str">
        <f>IF(ISBLANK(I100),"",IF(I100&gt;F100,"No","Yes"))</f>
        <v>Yes</v>
      </c>
      <c r="K100" s="20"/>
      <c r="L100" s="103"/>
      <c r="M100" s="41" t="s">
        <v>72</v>
      </c>
      <c r="N100" s="20"/>
      <c r="O100" s="21" t="s">
        <v>112</v>
      </c>
      <c r="P100" s="107"/>
      <c r="Q100" s="49"/>
      <c r="R100" s="36"/>
      <c r="S100" s="19"/>
      <c r="Z100" s="30"/>
      <c r="AA100" s="30"/>
      <c r="AD100" s="30"/>
    </row>
    <row r="101" spans="1:30" s="23" customFormat="1" ht="30" customHeight="1" x14ac:dyDescent="0.25">
      <c r="A101" s="21" t="s">
        <v>216</v>
      </c>
      <c r="B101" s="35" t="s">
        <v>1889</v>
      </c>
      <c r="C101" s="40">
        <v>44599</v>
      </c>
      <c r="D101" s="40">
        <f t="shared" si="9"/>
        <v>44600</v>
      </c>
      <c r="E101" s="40">
        <f t="shared" si="10"/>
        <v>44613</v>
      </c>
      <c r="F101" s="40">
        <f t="shared" si="8"/>
        <v>44627</v>
      </c>
      <c r="G101" s="40" t="str">
        <f t="shared" si="7"/>
        <v>Feb</v>
      </c>
      <c r="H101" s="124"/>
      <c r="I101" s="121">
        <v>44624</v>
      </c>
      <c r="J101" s="127" t="str">
        <f>IF(ISBLANK(I101),"",IF(I101&gt;F101,"No","Yes"))</f>
        <v>Yes</v>
      </c>
      <c r="K101" s="20"/>
      <c r="L101" s="103"/>
      <c r="M101" s="41" t="s">
        <v>72</v>
      </c>
      <c r="N101" s="20"/>
      <c r="O101" s="21" t="s">
        <v>8</v>
      </c>
      <c r="P101" s="107"/>
      <c r="Q101" s="49" t="s">
        <v>64</v>
      </c>
      <c r="R101" s="35"/>
      <c r="S101" s="19"/>
      <c r="Z101" s="30"/>
      <c r="AA101" s="30"/>
      <c r="AD101" s="30"/>
    </row>
    <row r="102" spans="1:30" s="23" customFormat="1" ht="30" customHeight="1" x14ac:dyDescent="0.25">
      <c r="A102" s="21" t="s">
        <v>217</v>
      </c>
      <c r="B102" s="35" t="s">
        <v>1101</v>
      </c>
      <c r="C102" s="40">
        <v>44599</v>
      </c>
      <c r="D102" s="40">
        <f t="shared" si="9"/>
        <v>44600</v>
      </c>
      <c r="E102" s="40">
        <f t="shared" si="10"/>
        <v>44613</v>
      </c>
      <c r="F102" s="40">
        <f t="shared" ref="F102:F108" si="11">IF(C102="","",WORKDAY(C102,20))</f>
        <v>44627</v>
      </c>
      <c r="G102" s="40" t="str">
        <f t="shared" si="7"/>
        <v>Feb</v>
      </c>
      <c r="H102" s="124"/>
      <c r="I102" s="121">
        <v>44603</v>
      </c>
      <c r="J102" s="127" t="str">
        <f>IF(ISBLANK(I102),"",IF(I102&gt;F102,"No","Yes"))</f>
        <v>Yes</v>
      </c>
      <c r="K102" s="20"/>
      <c r="L102" s="103"/>
      <c r="M102" s="41" t="s">
        <v>72</v>
      </c>
      <c r="N102" s="20"/>
      <c r="O102" s="21" t="s">
        <v>112</v>
      </c>
      <c r="P102" s="107"/>
      <c r="Q102" s="49"/>
      <c r="R102" s="36"/>
      <c r="S102" s="19"/>
      <c r="Z102" s="30"/>
      <c r="AA102" s="30"/>
      <c r="AD102" s="30"/>
    </row>
    <row r="103" spans="1:30" s="23" customFormat="1" ht="30" customHeight="1" x14ac:dyDescent="0.25">
      <c r="A103" s="21" t="s">
        <v>218</v>
      </c>
      <c r="B103" s="35" t="s">
        <v>1890</v>
      </c>
      <c r="C103" s="40">
        <v>44599</v>
      </c>
      <c r="D103" s="40">
        <f t="shared" si="9"/>
        <v>44600</v>
      </c>
      <c r="E103" s="40">
        <f t="shared" si="10"/>
        <v>44613</v>
      </c>
      <c r="F103" s="40">
        <f t="shared" si="11"/>
        <v>44627</v>
      </c>
      <c r="G103" s="40" t="str">
        <f t="shared" si="7"/>
        <v>Feb</v>
      </c>
      <c r="H103" s="124"/>
      <c r="I103" s="121">
        <v>44617</v>
      </c>
      <c r="J103" s="127" t="str">
        <f>IF(ISBLANK(I103),"",IF(I103&gt;F103,"No","Yes"))</f>
        <v>Yes</v>
      </c>
      <c r="K103" s="20"/>
      <c r="L103" s="103"/>
      <c r="M103" s="41" t="s">
        <v>72</v>
      </c>
      <c r="N103" s="20"/>
      <c r="O103" s="21" t="s">
        <v>113</v>
      </c>
      <c r="P103" s="107"/>
      <c r="Q103" s="49"/>
      <c r="R103" s="36" t="s">
        <v>1067</v>
      </c>
      <c r="S103" s="19"/>
      <c r="Z103" s="30"/>
      <c r="AA103" s="30"/>
      <c r="AD103" s="30"/>
    </row>
    <row r="104" spans="1:30" s="23" customFormat="1" ht="30" customHeight="1" x14ac:dyDescent="0.25">
      <c r="A104" s="21" t="s">
        <v>219</v>
      </c>
      <c r="B104" s="35" t="s">
        <v>1102</v>
      </c>
      <c r="C104" s="40">
        <v>44599</v>
      </c>
      <c r="D104" s="40">
        <f t="shared" si="9"/>
        <v>44600</v>
      </c>
      <c r="E104" s="40">
        <f t="shared" si="10"/>
        <v>44613</v>
      </c>
      <c r="F104" s="40">
        <f t="shared" si="11"/>
        <v>44627</v>
      </c>
      <c r="G104" s="40" t="str">
        <f t="shared" si="7"/>
        <v>Feb</v>
      </c>
      <c r="H104" s="124"/>
      <c r="I104" s="121">
        <v>44602</v>
      </c>
      <c r="J104" s="127" t="str">
        <f>IF(ISBLANK(I104),"",IF(I104&gt;F104,"No","Yes"))</f>
        <v>Yes</v>
      </c>
      <c r="K104" s="20"/>
      <c r="L104" s="103"/>
      <c r="M104" s="41" t="s">
        <v>72</v>
      </c>
      <c r="N104" s="20"/>
      <c r="O104" s="21" t="s">
        <v>112</v>
      </c>
      <c r="P104" s="107"/>
      <c r="Q104" s="49"/>
      <c r="R104" s="35"/>
      <c r="S104" s="19"/>
      <c r="Z104" s="30"/>
      <c r="AA104" s="30"/>
      <c r="AD104" s="30"/>
    </row>
    <row r="105" spans="1:30" s="23" customFormat="1" ht="30" customHeight="1" x14ac:dyDescent="0.25">
      <c r="A105" s="21" t="s">
        <v>220</v>
      </c>
      <c r="B105" s="35" t="s">
        <v>1103</v>
      </c>
      <c r="C105" s="40">
        <v>44599</v>
      </c>
      <c r="D105" s="40">
        <f t="shared" si="9"/>
        <v>44600</v>
      </c>
      <c r="E105" s="40">
        <f t="shared" si="10"/>
        <v>44613</v>
      </c>
      <c r="F105" s="40">
        <f t="shared" si="11"/>
        <v>44627</v>
      </c>
      <c r="G105" s="40" t="str">
        <f t="shared" si="7"/>
        <v>Feb</v>
      </c>
      <c r="H105" s="124"/>
      <c r="I105" s="121">
        <v>44606</v>
      </c>
      <c r="J105" s="127" t="str">
        <f>IF(ISBLANK(I105),"",IF(I105&gt;F105,"No","Yes"))</f>
        <v>Yes</v>
      </c>
      <c r="K105" s="20"/>
      <c r="L105" s="103"/>
      <c r="M105" s="41" t="s">
        <v>72</v>
      </c>
      <c r="N105" s="20"/>
      <c r="O105" s="21" t="s">
        <v>112</v>
      </c>
      <c r="P105" s="107"/>
      <c r="Q105" s="49"/>
      <c r="R105" s="36"/>
      <c r="S105" s="19"/>
      <c r="Z105" s="30"/>
      <c r="AA105" s="30"/>
      <c r="AD105" s="30"/>
    </row>
    <row r="106" spans="1:30" s="23" customFormat="1" ht="30" customHeight="1" x14ac:dyDescent="0.25">
      <c r="A106" s="21" t="s">
        <v>221</v>
      </c>
      <c r="B106" s="35" t="s">
        <v>1924</v>
      </c>
      <c r="C106" s="40">
        <v>44599</v>
      </c>
      <c r="D106" s="40">
        <f t="shared" si="9"/>
        <v>44600</v>
      </c>
      <c r="E106" s="40">
        <f t="shared" si="10"/>
        <v>44613</v>
      </c>
      <c r="F106" s="40">
        <f t="shared" si="11"/>
        <v>44627</v>
      </c>
      <c r="G106" s="40" t="str">
        <f t="shared" si="7"/>
        <v>Feb</v>
      </c>
      <c r="H106" s="124"/>
      <c r="I106" s="121">
        <v>44620</v>
      </c>
      <c r="J106" s="127" t="str">
        <f>IF(ISBLANK(I106),"",IF(I106&gt;F106,"No","Yes"))</f>
        <v>Yes</v>
      </c>
      <c r="K106" s="20"/>
      <c r="L106" s="103"/>
      <c r="M106" s="41" t="s">
        <v>72</v>
      </c>
      <c r="N106" s="20"/>
      <c r="O106" s="21" t="s">
        <v>112</v>
      </c>
      <c r="P106" s="107"/>
      <c r="Q106" s="49"/>
      <c r="R106" s="36"/>
      <c r="S106" s="19"/>
      <c r="Z106" s="30"/>
      <c r="AA106" s="30"/>
      <c r="AD106" s="30"/>
    </row>
    <row r="107" spans="1:30" s="23" customFormat="1" ht="30" customHeight="1" x14ac:dyDescent="0.25">
      <c r="A107" s="21" t="s">
        <v>222</v>
      </c>
      <c r="B107" s="35" t="s">
        <v>1925</v>
      </c>
      <c r="C107" s="40">
        <v>44599</v>
      </c>
      <c r="D107" s="40">
        <f t="shared" si="9"/>
        <v>44600</v>
      </c>
      <c r="E107" s="40">
        <f t="shared" si="10"/>
        <v>44613</v>
      </c>
      <c r="F107" s="40">
        <f t="shared" si="11"/>
        <v>44627</v>
      </c>
      <c r="G107" s="40" t="str">
        <f t="shared" si="7"/>
        <v>Feb</v>
      </c>
      <c r="H107" s="124"/>
      <c r="I107" s="121">
        <v>44609</v>
      </c>
      <c r="J107" s="127" t="str">
        <f>IF(ISBLANK(I107),"",IF(I107&gt;F107,"No","Yes"))</f>
        <v>Yes</v>
      </c>
      <c r="K107" s="20"/>
      <c r="L107" s="103"/>
      <c r="M107" s="41" t="s">
        <v>72</v>
      </c>
      <c r="N107" s="20"/>
      <c r="O107" s="21" t="s">
        <v>112</v>
      </c>
      <c r="P107" s="107"/>
      <c r="Q107" s="49"/>
      <c r="R107" s="35"/>
      <c r="S107" s="19"/>
      <c r="Z107" s="30"/>
      <c r="AA107" s="30"/>
      <c r="AD107" s="30"/>
    </row>
    <row r="108" spans="1:30" s="23" customFormat="1" ht="30" customHeight="1" x14ac:dyDescent="0.25">
      <c r="A108" s="21" t="s">
        <v>223</v>
      </c>
      <c r="B108" s="35" t="s">
        <v>1104</v>
      </c>
      <c r="C108" s="40">
        <v>44600</v>
      </c>
      <c r="D108" s="40">
        <f t="shared" si="9"/>
        <v>44601</v>
      </c>
      <c r="E108" s="40">
        <f t="shared" si="10"/>
        <v>44614</v>
      </c>
      <c r="F108" s="40">
        <f t="shared" si="11"/>
        <v>44628</v>
      </c>
      <c r="G108" s="40" t="str">
        <f t="shared" si="7"/>
        <v>Feb</v>
      </c>
      <c r="H108" s="124"/>
      <c r="I108" s="121">
        <v>44635</v>
      </c>
      <c r="J108" s="127" t="str">
        <f>IF(ISBLANK(I108),"",IF(I108&gt;F108,"No","Yes"))</f>
        <v>No</v>
      </c>
      <c r="K108" s="20"/>
      <c r="L108" s="103"/>
      <c r="M108" s="41" t="s">
        <v>72</v>
      </c>
      <c r="N108" s="20"/>
      <c r="O108" s="21" t="s">
        <v>112</v>
      </c>
      <c r="P108" s="107"/>
      <c r="Q108" s="49"/>
      <c r="R108" s="36"/>
      <c r="S108" s="19"/>
      <c r="Z108" s="30"/>
      <c r="AA108" s="30"/>
      <c r="AD108" s="30"/>
    </row>
    <row r="109" spans="1:30" s="23" customFormat="1" ht="30" customHeight="1" x14ac:dyDescent="0.25">
      <c r="A109" s="21" t="s">
        <v>224</v>
      </c>
      <c r="B109" s="35" t="s">
        <v>1105</v>
      </c>
      <c r="C109" s="40">
        <v>44600</v>
      </c>
      <c r="D109" s="40">
        <f t="shared" si="9"/>
        <v>44601</v>
      </c>
      <c r="E109" s="40">
        <f t="shared" si="10"/>
        <v>44614</v>
      </c>
      <c r="F109" s="40">
        <v>44629</v>
      </c>
      <c r="G109" s="40" t="str">
        <f t="shared" si="7"/>
        <v>Feb</v>
      </c>
      <c r="H109" s="124"/>
      <c r="I109" s="121">
        <v>44630</v>
      </c>
      <c r="J109" s="127" t="str">
        <f>IF(ISBLANK(I109),"",IF(I109&gt;F109,"No","Yes"))</f>
        <v>No</v>
      </c>
      <c r="K109" s="20"/>
      <c r="L109" s="103"/>
      <c r="M109" s="41" t="s">
        <v>72</v>
      </c>
      <c r="N109" s="20"/>
      <c r="O109" s="21" t="s">
        <v>112</v>
      </c>
      <c r="P109" s="107"/>
      <c r="Q109" s="49"/>
      <c r="R109" s="36"/>
      <c r="S109" s="19"/>
      <c r="Z109" s="30"/>
      <c r="AA109" s="30"/>
      <c r="AD109" s="30"/>
    </row>
    <row r="110" spans="1:30" s="23" customFormat="1" ht="30" customHeight="1" x14ac:dyDescent="0.25">
      <c r="A110" s="21" t="s">
        <v>225</v>
      </c>
      <c r="B110" s="35" t="s">
        <v>1891</v>
      </c>
      <c r="C110" s="40">
        <v>44600</v>
      </c>
      <c r="D110" s="40">
        <f t="shared" si="9"/>
        <v>44601</v>
      </c>
      <c r="E110" s="40">
        <f t="shared" si="10"/>
        <v>44614</v>
      </c>
      <c r="F110" s="40">
        <f t="shared" ref="F110:F141" si="12">IF(C110="","",WORKDAY(C110,20))</f>
        <v>44628</v>
      </c>
      <c r="G110" s="40" t="str">
        <f t="shared" si="7"/>
        <v>Feb</v>
      </c>
      <c r="H110" s="124"/>
      <c r="I110" s="121">
        <v>44629</v>
      </c>
      <c r="J110" s="127" t="str">
        <f>IF(ISBLANK(I110),"",IF(I110&gt;F110,"No","Yes"))</f>
        <v>No</v>
      </c>
      <c r="K110" s="20"/>
      <c r="L110" s="103"/>
      <c r="M110" s="41" t="s">
        <v>72</v>
      </c>
      <c r="N110" s="20"/>
      <c r="O110" s="21" t="s">
        <v>112</v>
      </c>
      <c r="P110" s="107"/>
      <c r="Q110" s="49"/>
      <c r="R110" s="35"/>
      <c r="S110" s="19"/>
      <c r="Z110" s="30"/>
      <c r="AA110" s="30"/>
      <c r="AD110" s="30"/>
    </row>
    <row r="111" spans="1:30" s="23" customFormat="1" ht="30" customHeight="1" x14ac:dyDescent="0.25">
      <c r="A111" s="21" t="s">
        <v>226</v>
      </c>
      <c r="B111" s="35" t="s">
        <v>1926</v>
      </c>
      <c r="C111" s="40">
        <v>44601</v>
      </c>
      <c r="D111" s="40">
        <f t="shared" si="9"/>
        <v>44602</v>
      </c>
      <c r="E111" s="40">
        <f t="shared" si="10"/>
        <v>44615</v>
      </c>
      <c r="F111" s="40">
        <f t="shared" si="12"/>
        <v>44629</v>
      </c>
      <c r="G111" s="40" t="str">
        <f t="shared" si="7"/>
        <v>Feb</v>
      </c>
      <c r="H111" s="124"/>
      <c r="I111" s="121">
        <v>44607</v>
      </c>
      <c r="J111" s="127" t="str">
        <f>IF(ISBLANK(I111),"",IF(I111&gt;F111,"No","Yes"))</f>
        <v>Yes</v>
      </c>
      <c r="K111" s="20"/>
      <c r="L111" s="103"/>
      <c r="M111" s="41" t="s">
        <v>72</v>
      </c>
      <c r="N111" s="20"/>
      <c r="O111" s="21" t="s">
        <v>113</v>
      </c>
      <c r="P111" s="107"/>
      <c r="Q111" s="49"/>
      <c r="R111" s="36" t="s">
        <v>1070</v>
      </c>
      <c r="S111" s="19"/>
      <c r="Z111" s="30"/>
      <c r="AA111" s="30"/>
      <c r="AD111" s="30"/>
    </row>
    <row r="112" spans="1:30" s="23" customFormat="1" ht="30" customHeight="1" x14ac:dyDescent="0.25">
      <c r="A112" s="21" t="s">
        <v>227</v>
      </c>
      <c r="B112" s="35" t="s">
        <v>1106</v>
      </c>
      <c r="C112" s="40">
        <v>44601</v>
      </c>
      <c r="D112" s="40">
        <f>IF(C112="","",WORKDAY(C112,1))</f>
        <v>44602</v>
      </c>
      <c r="E112" s="40">
        <f t="shared" si="10"/>
        <v>44615</v>
      </c>
      <c r="F112" s="40">
        <f t="shared" si="12"/>
        <v>44629</v>
      </c>
      <c r="G112" s="40" t="str">
        <f t="shared" si="7"/>
        <v>Feb</v>
      </c>
      <c r="H112" s="124"/>
      <c r="I112" s="121">
        <v>44609</v>
      </c>
      <c r="J112" s="127" t="str">
        <f>IF(ISBLANK(I112),"",IF(I112&gt;F112,"No","Yes"))</f>
        <v>Yes</v>
      </c>
      <c r="K112" s="20"/>
      <c r="L112" s="103"/>
      <c r="M112" s="41" t="s">
        <v>72</v>
      </c>
      <c r="N112" s="20"/>
      <c r="O112" s="21" t="s">
        <v>112</v>
      </c>
      <c r="P112" s="107"/>
      <c r="Q112" s="49"/>
      <c r="R112" s="36"/>
      <c r="S112" s="19"/>
      <c r="Z112" s="30"/>
      <c r="AA112" s="30"/>
      <c r="AD112" s="30"/>
    </row>
    <row r="113" spans="1:30" s="23" customFormat="1" ht="30" customHeight="1" x14ac:dyDescent="0.25">
      <c r="A113" s="21" t="s">
        <v>228</v>
      </c>
      <c r="B113" s="35" t="s">
        <v>1892</v>
      </c>
      <c r="C113" s="40">
        <v>44601</v>
      </c>
      <c r="D113" s="40">
        <f>IF(C113="","",WORKDAY(C113,1))</f>
        <v>44602</v>
      </c>
      <c r="E113" s="40">
        <f t="shared" si="10"/>
        <v>44615</v>
      </c>
      <c r="F113" s="40">
        <f t="shared" si="12"/>
        <v>44629</v>
      </c>
      <c r="G113" s="40" t="str">
        <f t="shared" si="7"/>
        <v>Feb</v>
      </c>
      <c r="H113" s="124"/>
      <c r="I113" s="121">
        <v>44623</v>
      </c>
      <c r="J113" s="127" t="str">
        <f>IF(ISBLANK(I113),"",IF(I113&gt;F113,"No","Yes"))</f>
        <v>Yes</v>
      </c>
      <c r="K113" s="20"/>
      <c r="L113" s="103"/>
      <c r="M113" s="41" t="s">
        <v>72</v>
      </c>
      <c r="N113" s="20"/>
      <c r="O113" s="21" t="s">
        <v>112</v>
      </c>
      <c r="P113" s="107"/>
      <c r="Q113" s="49"/>
      <c r="R113" s="35"/>
      <c r="S113" s="19"/>
      <c r="Z113" s="30"/>
      <c r="AA113" s="30"/>
      <c r="AD113" s="30"/>
    </row>
    <row r="114" spans="1:30" s="23" customFormat="1" ht="30" customHeight="1" x14ac:dyDescent="0.25">
      <c r="A114" s="21" t="s">
        <v>229</v>
      </c>
      <c r="B114" s="35" t="s">
        <v>1107</v>
      </c>
      <c r="C114" s="40">
        <v>44602</v>
      </c>
      <c r="D114" s="40">
        <f>IF(C114="","",WORKDAY(C114,1))</f>
        <v>44603</v>
      </c>
      <c r="E114" s="40">
        <f t="shared" si="10"/>
        <v>44616</v>
      </c>
      <c r="F114" s="40">
        <f t="shared" si="12"/>
        <v>44630</v>
      </c>
      <c r="G114" s="40" t="str">
        <f t="shared" si="7"/>
        <v>Feb</v>
      </c>
      <c r="H114" s="124"/>
      <c r="I114" s="121">
        <v>44614</v>
      </c>
      <c r="J114" s="127" t="str">
        <f>IF(ISBLANK(I114),"",IF(I114&gt;F114,"No","Yes"))</f>
        <v>Yes</v>
      </c>
      <c r="K114" s="20"/>
      <c r="L114" s="103"/>
      <c r="M114" s="41" t="s">
        <v>72</v>
      </c>
      <c r="N114" s="20"/>
      <c r="O114" s="21" t="s">
        <v>112</v>
      </c>
      <c r="P114" s="107"/>
      <c r="Q114" s="49"/>
      <c r="R114" s="35"/>
      <c r="S114" s="19"/>
      <c r="Z114" s="30"/>
      <c r="AA114" s="30"/>
      <c r="AD114" s="30"/>
    </row>
    <row r="115" spans="1:30" s="23" customFormat="1" ht="30" customHeight="1" x14ac:dyDescent="0.25">
      <c r="A115" s="21" t="s">
        <v>230</v>
      </c>
      <c r="B115" s="35" t="s">
        <v>1927</v>
      </c>
      <c r="C115" s="40">
        <v>44602</v>
      </c>
      <c r="D115" s="40">
        <f>IF(C115="","",WORKDAY(C115,1))</f>
        <v>44603</v>
      </c>
      <c r="E115" s="40">
        <f t="shared" si="10"/>
        <v>44616</v>
      </c>
      <c r="F115" s="40">
        <f t="shared" si="12"/>
        <v>44630</v>
      </c>
      <c r="G115" s="40" t="str">
        <f t="shared" si="7"/>
        <v>Feb</v>
      </c>
      <c r="H115" s="124"/>
      <c r="I115" s="121">
        <v>44630</v>
      </c>
      <c r="J115" s="127" t="str">
        <f>IF(ISBLANK(I115),"",IF(I115&gt;F115,"No","Yes"))</f>
        <v>Yes</v>
      </c>
      <c r="K115" s="20"/>
      <c r="L115" s="103"/>
      <c r="M115" s="41" t="s">
        <v>72</v>
      </c>
      <c r="N115" s="20"/>
      <c r="O115" s="21" t="s">
        <v>112</v>
      </c>
      <c r="P115" s="107"/>
      <c r="Q115" s="49"/>
      <c r="R115" s="35"/>
      <c r="S115" s="19"/>
      <c r="Z115" s="30"/>
      <c r="AA115" s="30"/>
      <c r="AD115" s="30"/>
    </row>
    <row r="116" spans="1:30" s="23" customFormat="1" ht="30" customHeight="1" x14ac:dyDescent="0.25">
      <c r="A116" s="21" t="s">
        <v>231</v>
      </c>
      <c r="B116" s="35" t="s">
        <v>1108</v>
      </c>
      <c r="C116" s="40">
        <v>44602</v>
      </c>
      <c r="D116" s="40">
        <v>44603</v>
      </c>
      <c r="E116" s="40">
        <f t="shared" si="10"/>
        <v>44616</v>
      </c>
      <c r="F116" s="40">
        <f t="shared" si="12"/>
        <v>44630</v>
      </c>
      <c r="G116" s="40" t="str">
        <f t="shared" si="7"/>
        <v>Feb</v>
      </c>
      <c r="H116" s="124"/>
      <c r="I116" s="121">
        <v>44635</v>
      </c>
      <c r="J116" s="127" t="str">
        <f>IF(ISBLANK(I116),"",IF(I116&gt;F116,"No","Yes"))</f>
        <v>No</v>
      </c>
      <c r="K116" s="20"/>
      <c r="L116" s="103"/>
      <c r="M116" s="41" t="s">
        <v>72</v>
      </c>
      <c r="N116" s="20"/>
      <c r="O116" s="21" t="s">
        <v>8</v>
      </c>
      <c r="P116" s="107"/>
      <c r="Q116" s="49" t="s">
        <v>17</v>
      </c>
      <c r="R116" s="35"/>
      <c r="S116" s="19"/>
      <c r="Z116" s="30"/>
      <c r="AA116" s="30"/>
      <c r="AD116" s="30"/>
    </row>
    <row r="117" spans="1:30" s="23" customFormat="1" ht="30" customHeight="1" x14ac:dyDescent="0.25">
      <c r="A117" s="21" t="s">
        <v>232</v>
      </c>
      <c r="B117" s="35" t="s">
        <v>1893</v>
      </c>
      <c r="C117" s="40">
        <v>44602</v>
      </c>
      <c r="D117" s="40">
        <f t="shared" ref="D117:D148" si="13">IF(C117="","",WORKDAY(C117,1))</f>
        <v>44603</v>
      </c>
      <c r="E117" s="40">
        <f t="shared" si="10"/>
        <v>44616</v>
      </c>
      <c r="F117" s="40">
        <f t="shared" si="12"/>
        <v>44630</v>
      </c>
      <c r="G117" s="40" t="str">
        <f t="shared" si="7"/>
        <v>Feb</v>
      </c>
      <c r="H117" s="124"/>
      <c r="I117" s="121">
        <v>44636</v>
      </c>
      <c r="J117" s="127" t="str">
        <f>IF(ISBLANK(I117),"",IF(I117&gt;F117,"No","Yes"))</f>
        <v>No</v>
      </c>
      <c r="K117" s="20"/>
      <c r="L117" s="103"/>
      <c r="M117" s="41" t="s">
        <v>72</v>
      </c>
      <c r="N117" s="20"/>
      <c r="O117" s="21" t="s">
        <v>114</v>
      </c>
      <c r="P117" s="107"/>
      <c r="Q117" s="49"/>
      <c r="R117" s="35"/>
      <c r="S117" s="19"/>
      <c r="Z117" s="30"/>
      <c r="AA117" s="30"/>
      <c r="AD117" s="30"/>
    </row>
    <row r="118" spans="1:30" s="23" customFormat="1" ht="30" customHeight="1" x14ac:dyDescent="0.25">
      <c r="A118" s="21" t="s">
        <v>233</v>
      </c>
      <c r="B118" s="35" t="s">
        <v>1894</v>
      </c>
      <c r="C118" s="40">
        <v>44603</v>
      </c>
      <c r="D118" s="40">
        <f t="shared" si="13"/>
        <v>44606</v>
      </c>
      <c r="E118" s="40">
        <f t="shared" si="10"/>
        <v>44617</v>
      </c>
      <c r="F118" s="40">
        <f t="shared" si="12"/>
        <v>44631</v>
      </c>
      <c r="G118" s="40" t="str">
        <f t="shared" si="7"/>
        <v>Feb</v>
      </c>
      <c r="H118" s="124"/>
      <c r="I118" s="121">
        <v>44609</v>
      </c>
      <c r="J118" s="127" t="str">
        <f>IF(ISBLANK(I118),"",IF(I118&gt;F118,"No","Yes"))</f>
        <v>Yes</v>
      </c>
      <c r="K118" s="20"/>
      <c r="L118" s="103"/>
      <c r="M118" s="41" t="s">
        <v>72</v>
      </c>
      <c r="N118" s="20"/>
      <c r="O118" s="21" t="s">
        <v>112</v>
      </c>
      <c r="P118" s="107"/>
      <c r="Q118" s="49"/>
      <c r="R118" s="35"/>
      <c r="S118" s="19"/>
      <c r="Z118" s="30"/>
      <c r="AA118" s="30"/>
      <c r="AD118" s="30"/>
    </row>
    <row r="119" spans="1:30" s="23" customFormat="1" ht="30" customHeight="1" x14ac:dyDescent="0.25">
      <c r="A119" s="21" t="s">
        <v>234</v>
      </c>
      <c r="B119" s="35" t="s">
        <v>1109</v>
      </c>
      <c r="C119" s="40">
        <v>44603</v>
      </c>
      <c r="D119" s="40">
        <f t="shared" si="13"/>
        <v>44606</v>
      </c>
      <c r="E119" s="40">
        <f t="shared" si="10"/>
        <v>44617</v>
      </c>
      <c r="F119" s="40">
        <f t="shared" si="12"/>
        <v>44631</v>
      </c>
      <c r="G119" s="40" t="str">
        <f t="shared" si="7"/>
        <v>Feb</v>
      </c>
      <c r="H119" s="124"/>
      <c r="I119" s="121">
        <v>44637</v>
      </c>
      <c r="J119" s="127" t="str">
        <f>IF(ISBLANK(I119),"",IF(I119&gt;F119,"No","Yes"))</f>
        <v>No</v>
      </c>
      <c r="K119" s="20"/>
      <c r="L119" s="103"/>
      <c r="M119" s="41" t="s">
        <v>72</v>
      </c>
      <c r="N119" s="20"/>
      <c r="O119" s="21" t="s">
        <v>112</v>
      </c>
      <c r="P119" s="107"/>
      <c r="Q119" s="49"/>
      <c r="R119" s="35"/>
      <c r="S119" s="19"/>
      <c r="Z119" s="30"/>
      <c r="AA119" s="30"/>
      <c r="AD119" s="30"/>
    </row>
    <row r="120" spans="1:30" s="23" customFormat="1" ht="30" customHeight="1" x14ac:dyDescent="0.25">
      <c r="A120" s="21" t="s">
        <v>235</v>
      </c>
      <c r="B120" s="35" t="s">
        <v>1895</v>
      </c>
      <c r="C120" s="40">
        <v>44603</v>
      </c>
      <c r="D120" s="40">
        <f t="shared" si="13"/>
        <v>44606</v>
      </c>
      <c r="E120" s="40">
        <f t="shared" si="10"/>
        <v>44617</v>
      </c>
      <c r="F120" s="40">
        <f t="shared" si="12"/>
        <v>44631</v>
      </c>
      <c r="G120" s="40" t="str">
        <f t="shared" si="7"/>
        <v>Feb</v>
      </c>
      <c r="H120" s="124"/>
      <c r="I120" s="121">
        <v>44644</v>
      </c>
      <c r="J120" s="127" t="str">
        <f>IF(ISBLANK(I120),"",IF(I120&gt;F120,"No","Yes"))</f>
        <v>No</v>
      </c>
      <c r="K120" s="20"/>
      <c r="L120" s="103"/>
      <c r="M120" s="41" t="s">
        <v>72</v>
      </c>
      <c r="N120" s="20"/>
      <c r="O120" s="21" t="s">
        <v>114</v>
      </c>
      <c r="P120" s="107"/>
      <c r="Q120" s="49"/>
      <c r="R120" s="35"/>
      <c r="S120" s="19"/>
      <c r="Z120" s="30"/>
      <c r="AA120" s="30"/>
      <c r="AD120" s="30"/>
    </row>
    <row r="121" spans="1:30" s="23" customFormat="1" ht="30" customHeight="1" x14ac:dyDescent="0.25">
      <c r="A121" s="21" t="s">
        <v>236</v>
      </c>
      <c r="B121" s="35" t="s">
        <v>1110</v>
      </c>
      <c r="C121" s="40">
        <v>44601</v>
      </c>
      <c r="D121" s="40">
        <f t="shared" si="13"/>
        <v>44602</v>
      </c>
      <c r="E121" s="40">
        <f t="shared" si="10"/>
        <v>44615</v>
      </c>
      <c r="F121" s="40">
        <f t="shared" si="12"/>
        <v>44629</v>
      </c>
      <c r="G121" s="40" t="str">
        <f t="shared" si="7"/>
        <v>Feb</v>
      </c>
      <c r="H121" s="124"/>
      <c r="I121" s="121">
        <v>44628</v>
      </c>
      <c r="J121" s="127" t="str">
        <f>IF(ISBLANK(I121),"",IF(I121&gt;F121,"No","Yes"))</f>
        <v>Yes</v>
      </c>
      <c r="K121" s="20"/>
      <c r="L121" s="103"/>
      <c r="M121" s="41" t="s">
        <v>72</v>
      </c>
      <c r="N121" s="20"/>
      <c r="O121" s="21" t="s">
        <v>112</v>
      </c>
      <c r="P121" s="107"/>
      <c r="Q121" s="49"/>
      <c r="R121" s="35"/>
      <c r="S121" s="19"/>
      <c r="Z121" s="30"/>
      <c r="AA121" s="30"/>
      <c r="AD121" s="30"/>
    </row>
    <row r="122" spans="1:30" s="23" customFormat="1" ht="30" customHeight="1" x14ac:dyDescent="0.25">
      <c r="A122" s="21" t="s">
        <v>237</v>
      </c>
      <c r="B122" s="35" t="s">
        <v>1896</v>
      </c>
      <c r="C122" s="40">
        <v>44603</v>
      </c>
      <c r="D122" s="40">
        <f t="shared" si="13"/>
        <v>44606</v>
      </c>
      <c r="E122" s="40">
        <f t="shared" si="10"/>
        <v>44617</v>
      </c>
      <c r="F122" s="40">
        <f t="shared" si="12"/>
        <v>44631</v>
      </c>
      <c r="G122" s="40" t="str">
        <f t="shared" si="7"/>
        <v>Feb</v>
      </c>
      <c r="H122" s="124"/>
      <c r="I122" s="121">
        <v>44638</v>
      </c>
      <c r="J122" s="127" t="str">
        <f>IF(ISBLANK(I122),"",IF(I122&gt;F122,"No","Yes"))</f>
        <v>No</v>
      </c>
      <c r="K122" s="20"/>
      <c r="L122" s="103"/>
      <c r="M122" s="41" t="s">
        <v>72</v>
      </c>
      <c r="N122" s="20"/>
      <c r="O122" s="21" t="s">
        <v>113</v>
      </c>
      <c r="P122" s="107"/>
      <c r="Q122" s="49"/>
      <c r="R122" s="35" t="s">
        <v>1067</v>
      </c>
      <c r="S122" s="19"/>
      <c r="Z122" s="30"/>
      <c r="AA122" s="30"/>
      <c r="AD122" s="30"/>
    </row>
    <row r="123" spans="1:30" s="23" customFormat="1" ht="30" customHeight="1" x14ac:dyDescent="0.25">
      <c r="A123" s="21" t="s">
        <v>238</v>
      </c>
      <c r="B123" s="35" t="s">
        <v>1111</v>
      </c>
      <c r="C123" s="40">
        <v>44603</v>
      </c>
      <c r="D123" s="40">
        <f t="shared" si="13"/>
        <v>44606</v>
      </c>
      <c r="E123" s="40">
        <f t="shared" si="10"/>
        <v>44617</v>
      </c>
      <c r="F123" s="40">
        <f t="shared" si="12"/>
        <v>44631</v>
      </c>
      <c r="G123" s="40" t="str">
        <f t="shared" si="7"/>
        <v>Feb</v>
      </c>
      <c r="H123" s="124"/>
      <c r="I123" s="121">
        <v>44617</v>
      </c>
      <c r="J123" s="127" t="str">
        <f>IF(ISBLANK(I123),"",IF(I123&gt;F123,"No","Yes"))</f>
        <v>Yes</v>
      </c>
      <c r="K123" s="20"/>
      <c r="L123" s="103"/>
      <c r="M123" s="41" t="s">
        <v>72</v>
      </c>
      <c r="N123" s="20"/>
      <c r="O123" s="21" t="s">
        <v>113</v>
      </c>
      <c r="P123" s="107"/>
      <c r="Q123" s="49" t="s">
        <v>64</v>
      </c>
      <c r="R123" s="35"/>
      <c r="S123" s="19"/>
      <c r="Z123" s="30"/>
      <c r="AA123" s="30"/>
      <c r="AD123" s="30"/>
    </row>
    <row r="124" spans="1:30" s="23" customFormat="1" ht="30" customHeight="1" x14ac:dyDescent="0.25">
      <c r="A124" s="21" t="s">
        <v>239</v>
      </c>
      <c r="B124" s="35" t="s">
        <v>1112</v>
      </c>
      <c r="C124" s="40">
        <v>44606</v>
      </c>
      <c r="D124" s="40">
        <f t="shared" si="13"/>
        <v>44607</v>
      </c>
      <c r="E124" s="40">
        <f t="shared" si="10"/>
        <v>44620</v>
      </c>
      <c r="F124" s="40">
        <f t="shared" si="12"/>
        <v>44634</v>
      </c>
      <c r="G124" s="40" t="str">
        <f t="shared" si="7"/>
        <v>Feb</v>
      </c>
      <c r="H124" s="124"/>
      <c r="I124" s="121">
        <v>44615</v>
      </c>
      <c r="J124" s="127" t="str">
        <f>IF(ISBLANK(I124),"",IF(I124&gt;F124,"No","Yes"))</f>
        <v>Yes</v>
      </c>
      <c r="K124" s="20"/>
      <c r="L124" s="103"/>
      <c r="M124" s="41" t="s">
        <v>72</v>
      </c>
      <c r="N124" s="20"/>
      <c r="O124" s="21" t="s">
        <v>113</v>
      </c>
      <c r="P124" s="107"/>
      <c r="Q124" s="49"/>
      <c r="R124" s="35" t="s">
        <v>1239</v>
      </c>
      <c r="S124" s="19"/>
      <c r="Z124" s="30"/>
      <c r="AA124" s="30"/>
      <c r="AD124" s="30"/>
    </row>
    <row r="125" spans="1:30" s="23" customFormat="1" ht="30" customHeight="1" x14ac:dyDescent="0.25">
      <c r="A125" s="21" t="s">
        <v>240</v>
      </c>
      <c r="B125" s="35" t="s">
        <v>1897</v>
      </c>
      <c r="C125" s="40">
        <v>44606</v>
      </c>
      <c r="D125" s="40">
        <f t="shared" si="13"/>
        <v>44607</v>
      </c>
      <c r="E125" s="40">
        <f t="shared" si="10"/>
        <v>44620</v>
      </c>
      <c r="F125" s="40">
        <f t="shared" si="12"/>
        <v>44634</v>
      </c>
      <c r="G125" s="40" t="str">
        <f t="shared" si="7"/>
        <v>Feb</v>
      </c>
      <c r="H125" s="124"/>
      <c r="I125" s="121">
        <v>44631</v>
      </c>
      <c r="J125" s="127" t="str">
        <f>IF(ISBLANK(I125),"",IF(I125&gt;F125,"No","Yes"))</f>
        <v>Yes</v>
      </c>
      <c r="K125" s="20"/>
      <c r="L125" s="103"/>
      <c r="M125" s="41" t="s">
        <v>72</v>
      </c>
      <c r="N125" s="20"/>
      <c r="O125" s="21" t="s">
        <v>113</v>
      </c>
      <c r="P125" s="107"/>
      <c r="Q125" s="49" t="s">
        <v>33</v>
      </c>
      <c r="R125" s="35"/>
      <c r="S125" s="19"/>
      <c r="Z125" s="30"/>
      <c r="AA125" s="30"/>
      <c r="AD125" s="30"/>
    </row>
    <row r="126" spans="1:30" s="23" customFormat="1" ht="30" customHeight="1" x14ac:dyDescent="0.25">
      <c r="A126" s="21" t="s">
        <v>241</v>
      </c>
      <c r="B126" s="35" t="s">
        <v>1928</v>
      </c>
      <c r="C126" s="40">
        <v>44606</v>
      </c>
      <c r="D126" s="40">
        <f t="shared" si="13"/>
        <v>44607</v>
      </c>
      <c r="E126" s="40">
        <f t="shared" si="10"/>
        <v>44620</v>
      </c>
      <c r="F126" s="40">
        <f t="shared" si="12"/>
        <v>44634</v>
      </c>
      <c r="G126" s="40" t="str">
        <f t="shared" si="7"/>
        <v>Feb</v>
      </c>
      <c r="H126" s="124"/>
      <c r="I126" s="121"/>
      <c r="J126" s="127" t="str">
        <f>IF(ISBLANK(I126),"",IF(I126&gt;F126,"No","Yes"))</f>
        <v/>
      </c>
      <c r="K126" s="20"/>
      <c r="L126" s="103"/>
      <c r="M126" s="41" t="s">
        <v>74</v>
      </c>
      <c r="N126" s="20"/>
      <c r="O126" s="21" t="s">
        <v>18</v>
      </c>
      <c r="P126" s="107"/>
      <c r="Q126" s="49"/>
      <c r="R126" s="35" t="s">
        <v>1500</v>
      </c>
      <c r="S126" s="19"/>
      <c r="Z126" s="30"/>
      <c r="AA126" s="30"/>
      <c r="AD126" s="30"/>
    </row>
    <row r="127" spans="1:30" s="23" customFormat="1" ht="30" customHeight="1" x14ac:dyDescent="0.25">
      <c r="A127" s="21" t="s">
        <v>242</v>
      </c>
      <c r="B127" s="35" t="s">
        <v>1113</v>
      </c>
      <c r="C127" s="40">
        <v>44606</v>
      </c>
      <c r="D127" s="40">
        <f t="shared" si="13"/>
        <v>44607</v>
      </c>
      <c r="E127" s="40">
        <f t="shared" si="10"/>
        <v>44620</v>
      </c>
      <c r="F127" s="40">
        <f t="shared" si="12"/>
        <v>44634</v>
      </c>
      <c r="G127" s="40" t="str">
        <f t="shared" si="7"/>
        <v>Feb</v>
      </c>
      <c r="H127" s="124"/>
      <c r="I127" s="121">
        <v>44634</v>
      </c>
      <c r="J127" s="127" t="str">
        <f>IF(ISBLANK(I127),"",IF(I127&gt;F127,"No","Yes"))</f>
        <v>Yes</v>
      </c>
      <c r="K127" s="20"/>
      <c r="L127" s="103"/>
      <c r="M127" s="41" t="s">
        <v>72</v>
      </c>
      <c r="N127" s="20"/>
      <c r="O127" s="21" t="s">
        <v>112</v>
      </c>
      <c r="P127" s="107"/>
      <c r="Q127" s="49"/>
      <c r="R127" s="35"/>
      <c r="S127" s="19"/>
      <c r="Z127" s="30"/>
      <c r="AA127" s="30"/>
      <c r="AD127" s="30"/>
    </row>
    <row r="128" spans="1:30" s="23" customFormat="1" ht="30" customHeight="1" x14ac:dyDescent="0.25">
      <c r="A128" s="21" t="s">
        <v>243</v>
      </c>
      <c r="B128" s="76" t="s">
        <v>1114</v>
      </c>
      <c r="C128" s="40">
        <v>44607</v>
      </c>
      <c r="D128" s="40">
        <f t="shared" si="13"/>
        <v>44608</v>
      </c>
      <c r="E128" s="40">
        <f t="shared" si="10"/>
        <v>44621</v>
      </c>
      <c r="F128" s="40">
        <f t="shared" si="12"/>
        <v>44635</v>
      </c>
      <c r="G128" s="40" t="str">
        <f t="shared" si="7"/>
        <v>Feb</v>
      </c>
      <c r="H128" s="124"/>
      <c r="I128" s="121">
        <v>44614</v>
      </c>
      <c r="J128" s="127" t="str">
        <f>IF(ISBLANK(I128),"",IF(I128&gt;F128,"No","Yes"))</f>
        <v>Yes</v>
      </c>
      <c r="K128" s="20"/>
      <c r="L128" s="103"/>
      <c r="M128" s="80" t="s">
        <v>72</v>
      </c>
      <c r="N128" s="109"/>
      <c r="O128" s="75" t="s">
        <v>112</v>
      </c>
      <c r="P128" s="110"/>
      <c r="Q128" s="49"/>
      <c r="R128" s="76"/>
      <c r="S128" s="19"/>
      <c r="Z128" s="30"/>
      <c r="AA128" s="30"/>
      <c r="AD128" s="30"/>
    </row>
    <row r="129" spans="1:30" s="23" customFormat="1" ht="30" customHeight="1" x14ac:dyDescent="0.25">
      <c r="A129" s="21" t="s">
        <v>244</v>
      </c>
      <c r="B129" s="76" t="s">
        <v>1115</v>
      </c>
      <c r="C129" s="40">
        <v>44607</v>
      </c>
      <c r="D129" s="40">
        <f t="shared" si="13"/>
        <v>44608</v>
      </c>
      <c r="E129" s="40">
        <f t="shared" si="10"/>
        <v>44621</v>
      </c>
      <c r="F129" s="40">
        <f t="shared" si="12"/>
        <v>44635</v>
      </c>
      <c r="G129" s="40" t="str">
        <f t="shared" si="7"/>
        <v>Feb</v>
      </c>
      <c r="H129" s="124"/>
      <c r="I129" s="121">
        <v>44665</v>
      </c>
      <c r="J129" s="127" t="str">
        <f>IF(ISBLANK(I129),"",IF(I129&gt;F129,"No","Yes"))</f>
        <v>No</v>
      </c>
      <c r="K129" s="20"/>
      <c r="L129" s="103"/>
      <c r="M129" s="80" t="s">
        <v>72</v>
      </c>
      <c r="N129" s="81"/>
      <c r="O129" s="75" t="s">
        <v>113</v>
      </c>
      <c r="P129" s="108"/>
      <c r="Q129" s="49"/>
      <c r="R129" s="76" t="s">
        <v>1067</v>
      </c>
      <c r="S129" s="19"/>
      <c r="Z129" s="30"/>
      <c r="AA129" s="30"/>
      <c r="AD129" s="30"/>
    </row>
    <row r="130" spans="1:30" s="23" customFormat="1" ht="30" customHeight="1" x14ac:dyDescent="0.25">
      <c r="A130" s="21" t="s">
        <v>245</v>
      </c>
      <c r="B130" s="35" t="s">
        <v>1142</v>
      </c>
      <c r="C130" s="40">
        <v>44607</v>
      </c>
      <c r="D130" s="40">
        <f t="shared" si="13"/>
        <v>44608</v>
      </c>
      <c r="E130" s="40">
        <f t="shared" si="10"/>
        <v>44621</v>
      </c>
      <c r="F130" s="40">
        <f t="shared" si="12"/>
        <v>44635</v>
      </c>
      <c r="G130" s="40" t="str">
        <f t="shared" ref="G130:G193" si="14">IF(ISBLANK(C130),"",TEXT(C130,"mmm"))</f>
        <v>Feb</v>
      </c>
      <c r="H130" s="124"/>
      <c r="I130" s="121">
        <v>44621</v>
      </c>
      <c r="J130" s="127" t="str">
        <f>IF(ISBLANK(I130),"",IF(I130&gt;F130,"No","Yes"))</f>
        <v>Yes</v>
      </c>
      <c r="K130" s="20"/>
      <c r="L130" s="103"/>
      <c r="M130" s="41" t="s">
        <v>72</v>
      </c>
      <c r="N130" s="20"/>
      <c r="O130" s="21" t="s">
        <v>112</v>
      </c>
      <c r="P130" s="107"/>
      <c r="Q130" s="49"/>
      <c r="R130" s="35"/>
      <c r="S130" s="19"/>
      <c r="Z130" s="30"/>
      <c r="AA130" s="30"/>
      <c r="AD130" s="30"/>
    </row>
    <row r="131" spans="1:30" s="23" customFormat="1" ht="30" customHeight="1" x14ac:dyDescent="0.25">
      <c r="A131" s="21" t="s">
        <v>246</v>
      </c>
      <c r="B131" s="35" t="s">
        <v>1116</v>
      </c>
      <c r="C131" s="40">
        <v>44608</v>
      </c>
      <c r="D131" s="40">
        <f t="shared" si="13"/>
        <v>44609</v>
      </c>
      <c r="E131" s="40">
        <f t="shared" si="10"/>
        <v>44622</v>
      </c>
      <c r="F131" s="40">
        <f t="shared" si="12"/>
        <v>44636</v>
      </c>
      <c r="G131" s="40" t="str">
        <f t="shared" si="14"/>
        <v>Feb</v>
      </c>
      <c r="H131" s="124"/>
      <c r="I131" s="121">
        <v>44613</v>
      </c>
      <c r="J131" s="127" t="str">
        <f>IF(ISBLANK(I131),"",IF(I131&gt;F131,"No","Yes"))</f>
        <v>Yes</v>
      </c>
      <c r="K131" s="20"/>
      <c r="L131" s="103"/>
      <c r="M131" s="41" t="s">
        <v>72</v>
      </c>
      <c r="N131" s="20"/>
      <c r="O131" s="21" t="s">
        <v>113</v>
      </c>
      <c r="P131" s="107"/>
      <c r="Q131" s="49" t="s">
        <v>17</v>
      </c>
      <c r="R131" s="35"/>
      <c r="S131" s="19"/>
      <c r="Z131" s="30"/>
      <c r="AA131" s="30"/>
      <c r="AD131" s="30"/>
    </row>
    <row r="132" spans="1:30" s="23" customFormat="1" ht="30" customHeight="1" x14ac:dyDescent="0.25">
      <c r="A132" s="21" t="s">
        <v>247</v>
      </c>
      <c r="B132" s="35" t="s">
        <v>1929</v>
      </c>
      <c r="C132" s="40">
        <v>44608</v>
      </c>
      <c r="D132" s="40">
        <f t="shared" si="13"/>
        <v>44609</v>
      </c>
      <c r="E132" s="40">
        <f t="shared" si="10"/>
        <v>44622</v>
      </c>
      <c r="F132" s="40">
        <f t="shared" si="12"/>
        <v>44636</v>
      </c>
      <c r="G132" s="40" t="str">
        <f t="shared" si="14"/>
        <v>Feb</v>
      </c>
      <c r="H132" s="124"/>
      <c r="I132" s="121">
        <v>44623</v>
      </c>
      <c r="J132" s="127" t="str">
        <f>IF(ISBLANK(I132),"",IF(I132&gt;F132,"No","Yes"))</f>
        <v>Yes</v>
      </c>
      <c r="K132" s="20"/>
      <c r="L132" s="103"/>
      <c r="M132" s="41" t="s">
        <v>72</v>
      </c>
      <c r="N132" s="20"/>
      <c r="O132" s="21" t="s">
        <v>112</v>
      </c>
      <c r="P132" s="107"/>
      <c r="Q132" s="49"/>
      <c r="R132" s="35"/>
      <c r="S132" s="19"/>
      <c r="Z132" s="30"/>
      <c r="AA132" s="30"/>
      <c r="AD132" s="30"/>
    </row>
    <row r="133" spans="1:30" s="23" customFormat="1" ht="30" customHeight="1" x14ac:dyDescent="0.25">
      <c r="A133" s="21" t="s">
        <v>248</v>
      </c>
      <c r="B133" s="35" t="s">
        <v>1930</v>
      </c>
      <c r="C133" s="40">
        <v>44608</v>
      </c>
      <c r="D133" s="40">
        <f t="shared" si="13"/>
        <v>44609</v>
      </c>
      <c r="E133" s="40">
        <f t="shared" si="10"/>
        <v>44622</v>
      </c>
      <c r="F133" s="40">
        <f t="shared" si="12"/>
        <v>44636</v>
      </c>
      <c r="G133" s="40" t="str">
        <f t="shared" si="14"/>
        <v>Feb</v>
      </c>
      <c r="H133" s="124"/>
      <c r="I133" s="121">
        <v>44658</v>
      </c>
      <c r="J133" s="127" t="str">
        <f>IF(ISBLANK(I133),"",IF(I133&gt;F133,"No","Yes"))</f>
        <v>No</v>
      </c>
      <c r="K133" s="20"/>
      <c r="L133" s="103"/>
      <c r="M133" s="41" t="s">
        <v>72</v>
      </c>
      <c r="N133" s="20"/>
      <c r="O133" s="21" t="s">
        <v>113</v>
      </c>
      <c r="P133" s="107"/>
      <c r="Q133" s="49" t="s">
        <v>64</v>
      </c>
      <c r="R133" s="35" t="s">
        <v>1067</v>
      </c>
      <c r="S133" s="19"/>
      <c r="Z133" s="30"/>
      <c r="AA133" s="30"/>
      <c r="AD133" s="30"/>
    </row>
    <row r="134" spans="1:30" s="23" customFormat="1" ht="30" customHeight="1" x14ac:dyDescent="0.25">
      <c r="A134" s="21" t="s">
        <v>249</v>
      </c>
      <c r="B134" s="35" t="s">
        <v>1146</v>
      </c>
      <c r="C134" s="40">
        <v>44608</v>
      </c>
      <c r="D134" s="40">
        <f t="shared" si="13"/>
        <v>44609</v>
      </c>
      <c r="E134" s="40">
        <f t="shared" si="10"/>
        <v>44622</v>
      </c>
      <c r="F134" s="40">
        <f t="shared" si="12"/>
        <v>44636</v>
      </c>
      <c r="G134" s="40" t="str">
        <f t="shared" si="14"/>
        <v>Feb</v>
      </c>
      <c r="H134" s="124"/>
      <c r="I134" s="121">
        <v>44642</v>
      </c>
      <c r="J134" s="127" t="str">
        <f>IF(ISBLANK(I134),"",IF(I134&gt;F134,"No","Yes"))</f>
        <v>No</v>
      </c>
      <c r="K134" s="20"/>
      <c r="L134" s="103"/>
      <c r="M134" s="41" t="s">
        <v>72</v>
      </c>
      <c r="N134" s="20"/>
      <c r="O134" s="21" t="s">
        <v>112</v>
      </c>
      <c r="P134" s="107"/>
      <c r="Q134" s="49"/>
      <c r="R134" s="35"/>
      <c r="S134" s="19"/>
      <c r="Z134" s="30"/>
      <c r="AA134" s="30"/>
      <c r="AD134" s="30"/>
    </row>
    <row r="135" spans="1:30" s="23" customFormat="1" ht="30" customHeight="1" x14ac:dyDescent="0.25">
      <c r="A135" s="21" t="s">
        <v>250</v>
      </c>
      <c r="B135" s="35" t="s">
        <v>1117</v>
      </c>
      <c r="C135" s="40">
        <v>44609</v>
      </c>
      <c r="D135" s="40">
        <f t="shared" si="13"/>
        <v>44610</v>
      </c>
      <c r="E135" s="40">
        <f t="shared" si="10"/>
        <v>44623</v>
      </c>
      <c r="F135" s="40">
        <f t="shared" si="12"/>
        <v>44637</v>
      </c>
      <c r="G135" s="40" t="str">
        <f t="shared" si="14"/>
        <v>Feb</v>
      </c>
      <c r="H135" s="124"/>
      <c r="I135" s="121">
        <v>44613</v>
      </c>
      <c r="J135" s="127" t="str">
        <f>IF(ISBLANK(I135),"",IF(I135&gt;F135,"No","Yes"))</f>
        <v>Yes</v>
      </c>
      <c r="K135" s="20"/>
      <c r="L135" s="103"/>
      <c r="M135" s="41" t="s">
        <v>72</v>
      </c>
      <c r="N135" s="20"/>
      <c r="O135" s="21" t="s">
        <v>112</v>
      </c>
      <c r="P135" s="107"/>
      <c r="Q135" s="49"/>
      <c r="R135" s="35"/>
      <c r="S135" s="19"/>
      <c r="Z135" s="30"/>
      <c r="AA135" s="30"/>
      <c r="AD135" s="30"/>
    </row>
    <row r="136" spans="1:30" s="23" customFormat="1" ht="30" customHeight="1" x14ac:dyDescent="0.25">
      <c r="A136" s="21" t="s">
        <v>251</v>
      </c>
      <c r="B136" s="35" t="s">
        <v>1118</v>
      </c>
      <c r="C136" s="40">
        <v>44609</v>
      </c>
      <c r="D136" s="40">
        <f t="shared" si="13"/>
        <v>44610</v>
      </c>
      <c r="E136" s="40">
        <f t="shared" si="10"/>
        <v>44623</v>
      </c>
      <c r="F136" s="40">
        <f t="shared" si="12"/>
        <v>44637</v>
      </c>
      <c r="G136" s="40" t="str">
        <f t="shared" si="14"/>
        <v>Feb</v>
      </c>
      <c r="H136" s="124"/>
      <c r="I136" s="121">
        <v>44614</v>
      </c>
      <c r="J136" s="127" t="str">
        <f>IF(ISBLANK(I136),"",IF(I136&gt;F136,"No","Yes"))</f>
        <v>Yes</v>
      </c>
      <c r="K136" s="20"/>
      <c r="L136" s="103"/>
      <c r="M136" s="41" t="s">
        <v>72</v>
      </c>
      <c r="N136" s="20"/>
      <c r="O136" s="21" t="s">
        <v>112</v>
      </c>
      <c r="P136" s="107"/>
      <c r="Q136" s="49"/>
      <c r="R136" s="35"/>
      <c r="S136" s="19"/>
      <c r="Z136" s="30"/>
      <c r="AA136" s="30"/>
      <c r="AD136" s="30"/>
    </row>
    <row r="137" spans="1:30" s="23" customFormat="1" ht="30" customHeight="1" x14ac:dyDescent="0.25">
      <c r="A137" s="21" t="s">
        <v>252</v>
      </c>
      <c r="B137" s="35" t="s">
        <v>1119</v>
      </c>
      <c r="C137" s="40">
        <v>44609</v>
      </c>
      <c r="D137" s="40">
        <f t="shared" si="13"/>
        <v>44610</v>
      </c>
      <c r="E137" s="40">
        <f t="shared" si="10"/>
        <v>44623</v>
      </c>
      <c r="F137" s="40">
        <f t="shared" si="12"/>
        <v>44637</v>
      </c>
      <c r="G137" s="40" t="str">
        <f t="shared" si="14"/>
        <v>Feb</v>
      </c>
      <c r="H137" s="124"/>
      <c r="I137" s="121">
        <v>44789</v>
      </c>
      <c r="J137" s="127" t="str">
        <f>IF(ISBLANK(I137),"",IF(I137&gt;F137,"No","Yes"))</f>
        <v>No</v>
      </c>
      <c r="K137" s="20"/>
      <c r="L137" s="103"/>
      <c r="M137" s="41" t="s">
        <v>72</v>
      </c>
      <c r="N137" s="20"/>
      <c r="O137" s="21" t="s">
        <v>112</v>
      </c>
      <c r="P137" s="107"/>
      <c r="Q137" s="49"/>
      <c r="R137" s="35"/>
      <c r="S137" s="19"/>
      <c r="Z137" s="30"/>
      <c r="AA137" s="30"/>
      <c r="AD137" s="30"/>
    </row>
    <row r="138" spans="1:30" s="23" customFormat="1" ht="30" customHeight="1" x14ac:dyDescent="0.25">
      <c r="A138" s="21" t="s">
        <v>253</v>
      </c>
      <c r="B138" s="35" t="s">
        <v>1120</v>
      </c>
      <c r="C138" s="40">
        <v>44608</v>
      </c>
      <c r="D138" s="40">
        <f t="shared" si="13"/>
        <v>44609</v>
      </c>
      <c r="E138" s="40">
        <f t="shared" si="10"/>
        <v>44622</v>
      </c>
      <c r="F138" s="40">
        <f t="shared" si="12"/>
        <v>44636</v>
      </c>
      <c r="G138" s="40" t="str">
        <f t="shared" si="14"/>
        <v>Feb</v>
      </c>
      <c r="H138" s="124"/>
      <c r="I138" s="121">
        <v>44624</v>
      </c>
      <c r="J138" s="127" t="str">
        <f>IF(ISBLANK(I138),"",IF(I138&gt;F138,"No","Yes"))</f>
        <v>Yes</v>
      </c>
      <c r="K138" s="20"/>
      <c r="L138" s="103"/>
      <c r="M138" s="41" t="s">
        <v>72</v>
      </c>
      <c r="N138" s="20"/>
      <c r="O138" s="21" t="s">
        <v>112</v>
      </c>
      <c r="P138" s="107"/>
      <c r="Q138" s="49"/>
      <c r="R138" s="35"/>
      <c r="S138" s="19"/>
      <c r="Z138" s="30"/>
      <c r="AA138" s="30"/>
      <c r="AD138" s="30"/>
    </row>
    <row r="139" spans="1:30" s="23" customFormat="1" ht="30" customHeight="1" x14ac:dyDescent="0.25">
      <c r="A139" s="21" t="s">
        <v>254</v>
      </c>
      <c r="B139" s="35" t="s">
        <v>1121</v>
      </c>
      <c r="C139" s="40">
        <v>44608</v>
      </c>
      <c r="D139" s="40">
        <f t="shared" si="13"/>
        <v>44609</v>
      </c>
      <c r="E139" s="40">
        <f t="shared" si="10"/>
        <v>44622</v>
      </c>
      <c r="F139" s="40">
        <f t="shared" si="12"/>
        <v>44636</v>
      </c>
      <c r="G139" s="40" t="str">
        <f t="shared" si="14"/>
        <v>Feb</v>
      </c>
      <c r="H139" s="124"/>
      <c r="I139" s="121">
        <v>44638</v>
      </c>
      <c r="J139" s="127" t="str">
        <f>IF(ISBLANK(I139),"",IF(I139&gt;F139,"No","Yes"))</f>
        <v>No</v>
      </c>
      <c r="K139" s="20"/>
      <c r="L139" s="103"/>
      <c r="M139" s="41" t="s">
        <v>72</v>
      </c>
      <c r="N139" s="20"/>
      <c r="O139" s="21" t="s">
        <v>113</v>
      </c>
      <c r="P139" s="107"/>
      <c r="Q139" s="49"/>
      <c r="R139" s="35" t="s">
        <v>1067</v>
      </c>
      <c r="S139" s="19"/>
      <c r="Z139" s="30"/>
      <c r="AA139" s="30"/>
      <c r="AD139" s="30"/>
    </row>
    <row r="140" spans="1:30" s="23" customFormat="1" ht="30" customHeight="1" x14ac:dyDescent="0.25">
      <c r="A140" s="21" t="s">
        <v>255</v>
      </c>
      <c r="B140" s="35" t="s">
        <v>1122</v>
      </c>
      <c r="C140" s="40">
        <v>44609</v>
      </c>
      <c r="D140" s="40">
        <f t="shared" si="13"/>
        <v>44610</v>
      </c>
      <c r="E140" s="40">
        <f t="shared" si="10"/>
        <v>44623</v>
      </c>
      <c r="F140" s="40">
        <f t="shared" si="12"/>
        <v>44637</v>
      </c>
      <c r="G140" s="40" t="str">
        <f t="shared" si="14"/>
        <v>Feb</v>
      </c>
      <c r="H140" s="124"/>
      <c r="I140" s="121">
        <v>44629</v>
      </c>
      <c r="J140" s="127" t="str">
        <f>IF(ISBLANK(I140),"",IF(I140&gt;F140,"No","Yes"))</f>
        <v>Yes</v>
      </c>
      <c r="K140" s="20"/>
      <c r="L140" s="103"/>
      <c r="M140" s="41" t="s">
        <v>72</v>
      </c>
      <c r="N140" s="20"/>
      <c r="O140" s="21" t="s">
        <v>112</v>
      </c>
      <c r="P140" s="107"/>
      <c r="Q140" s="49"/>
      <c r="R140" s="35"/>
      <c r="S140" s="19"/>
      <c r="Z140" s="30"/>
      <c r="AA140" s="30"/>
      <c r="AD140" s="30"/>
    </row>
    <row r="141" spans="1:30" s="23" customFormat="1" ht="30" customHeight="1" x14ac:dyDescent="0.25">
      <c r="A141" s="21" t="s">
        <v>256</v>
      </c>
      <c r="B141" s="35" t="s">
        <v>1143</v>
      </c>
      <c r="C141" s="40">
        <v>44610</v>
      </c>
      <c r="D141" s="40">
        <f t="shared" si="13"/>
        <v>44613</v>
      </c>
      <c r="E141" s="40">
        <f t="shared" si="10"/>
        <v>44624</v>
      </c>
      <c r="F141" s="40">
        <f t="shared" si="12"/>
        <v>44638</v>
      </c>
      <c r="G141" s="40" t="str">
        <f t="shared" si="14"/>
        <v>Feb</v>
      </c>
      <c r="H141" s="124"/>
      <c r="I141" s="121">
        <v>44637</v>
      </c>
      <c r="J141" s="127" t="str">
        <f>IF(ISBLANK(I141),"",IF(I141&gt;F141,"No","Yes"))</f>
        <v>Yes</v>
      </c>
      <c r="K141" s="20"/>
      <c r="L141" s="103"/>
      <c r="M141" s="41" t="s">
        <v>72</v>
      </c>
      <c r="N141" s="20"/>
      <c r="O141" s="21" t="s">
        <v>112</v>
      </c>
      <c r="P141" s="107"/>
      <c r="Q141" s="49"/>
      <c r="R141" s="35"/>
      <c r="S141" s="19"/>
      <c r="Z141" s="30"/>
      <c r="AA141" s="30"/>
      <c r="AD141" s="30"/>
    </row>
    <row r="142" spans="1:30" s="23" customFormat="1" ht="30" customHeight="1" x14ac:dyDescent="0.25">
      <c r="A142" s="21" t="s">
        <v>257</v>
      </c>
      <c r="B142" s="35" t="s">
        <v>1123</v>
      </c>
      <c r="C142" s="40">
        <v>44608</v>
      </c>
      <c r="D142" s="40">
        <f t="shared" si="13"/>
        <v>44609</v>
      </c>
      <c r="E142" s="40">
        <f t="shared" si="10"/>
        <v>44622</v>
      </c>
      <c r="F142" s="40">
        <f t="shared" ref="F142:F173" si="15">IF(C142="","",WORKDAY(C142,20))</f>
        <v>44636</v>
      </c>
      <c r="G142" s="40" t="str">
        <f t="shared" si="14"/>
        <v>Feb</v>
      </c>
      <c r="H142" s="124"/>
      <c r="I142" s="121">
        <v>44621</v>
      </c>
      <c r="J142" s="127" t="str">
        <f>IF(ISBLANK(I142),"",IF(I142&gt;F142,"No","Yes"))</f>
        <v>Yes</v>
      </c>
      <c r="K142" s="20"/>
      <c r="L142" s="103"/>
      <c r="M142" s="41" t="s">
        <v>72</v>
      </c>
      <c r="N142" s="20"/>
      <c r="O142" s="21" t="s">
        <v>114</v>
      </c>
      <c r="P142" s="107"/>
      <c r="Q142" s="49"/>
      <c r="R142" s="35"/>
      <c r="S142" s="19"/>
      <c r="Z142" s="30"/>
      <c r="AA142" s="30"/>
      <c r="AD142" s="30"/>
    </row>
    <row r="143" spans="1:30" s="23" customFormat="1" ht="30" customHeight="1" x14ac:dyDescent="0.25">
      <c r="A143" s="21" t="s">
        <v>258</v>
      </c>
      <c r="B143" s="35" t="s">
        <v>1124</v>
      </c>
      <c r="C143" s="40">
        <v>44613</v>
      </c>
      <c r="D143" s="40">
        <f t="shared" si="13"/>
        <v>44614</v>
      </c>
      <c r="E143" s="40">
        <f t="shared" si="10"/>
        <v>44627</v>
      </c>
      <c r="F143" s="40">
        <f t="shared" si="15"/>
        <v>44641</v>
      </c>
      <c r="G143" s="40" t="str">
        <f t="shared" si="14"/>
        <v>Feb</v>
      </c>
      <c r="H143" s="124"/>
      <c r="I143" s="121">
        <v>44627</v>
      </c>
      <c r="J143" s="127" t="str">
        <f>IF(ISBLANK(I143),"",IF(I143&gt;F143,"No","Yes"))</f>
        <v>Yes</v>
      </c>
      <c r="K143" s="20"/>
      <c r="L143" s="103"/>
      <c r="M143" s="41" t="s">
        <v>72</v>
      </c>
      <c r="N143" s="20"/>
      <c r="O143" s="21" t="s">
        <v>112</v>
      </c>
      <c r="P143" s="107"/>
      <c r="Q143" s="49"/>
      <c r="R143" s="35"/>
      <c r="S143" s="19"/>
      <c r="Z143" s="30"/>
      <c r="AA143" s="30"/>
      <c r="AD143" s="30"/>
    </row>
    <row r="144" spans="1:30" s="23" customFormat="1" ht="30" customHeight="1" x14ac:dyDescent="0.25">
      <c r="A144" s="21" t="s">
        <v>259</v>
      </c>
      <c r="B144" s="35" t="s">
        <v>1125</v>
      </c>
      <c r="C144" s="40">
        <v>44613</v>
      </c>
      <c r="D144" s="40">
        <f t="shared" si="13"/>
        <v>44614</v>
      </c>
      <c r="E144" s="40">
        <f t="shared" ref="E144:E207" si="16">IF(C144="","",WORKDAY(C144,10))</f>
        <v>44627</v>
      </c>
      <c r="F144" s="40">
        <f t="shared" si="15"/>
        <v>44641</v>
      </c>
      <c r="G144" s="40" t="str">
        <f t="shared" si="14"/>
        <v>Feb</v>
      </c>
      <c r="H144" s="124"/>
      <c r="I144" s="121">
        <v>44629</v>
      </c>
      <c r="J144" s="127" t="str">
        <f>IF(ISBLANK(I144),"",IF(I144&gt;F144,"No","Yes"))</f>
        <v>Yes</v>
      </c>
      <c r="K144" s="20"/>
      <c r="L144" s="103"/>
      <c r="M144" s="41" t="s">
        <v>72</v>
      </c>
      <c r="N144" s="20"/>
      <c r="O144" s="21" t="s">
        <v>112</v>
      </c>
      <c r="P144" s="107"/>
      <c r="Q144" s="49"/>
      <c r="R144" s="35"/>
      <c r="S144" s="19"/>
      <c r="Z144" s="30"/>
      <c r="AA144" s="30"/>
      <c r="AD144" s="30"/>
    </row>
    <row r="145" spans="1:30" s="23" customFormat="1" ht="30" customHeight="1" x14ac:dyDescent="0.25">
      <c r="A145" s="21" t="s">
        <v>260</v>
      </c>
      <c r="B145" s="35" t="s">
        <v>1126</v>
      </c>
      <c r="C145" s="40">
        <v>44613</v>
      </c>
      <c r="D145" s="40">
        <f t="shared" si="13"/>
        <v>44614</v>
      </c>
      <c r="E145" s="40">
        <f t="shared" si="16"/>
        <v>44627</v>
      </c>
      <c r="F145" s="40">
        <f t="shared" si="15"/>
        <v>44641</v>
      </c>
      <c r="G145" s="40" t="str">
        <f t="shared" si="14"/>
        <v>Feb</v>
      </c>
      <c r="H145" s="124"/>
      <c r="I145" s="121">
        <v>44642</v>
      </c>
      <c r="J145" s="127" t="str">
        <f>IF(ISBLANK(I145),"",IF(I145&gt;F145,"No","Yes"))</f>
        <v>No</v>
      </c>
      <c r="K145" s="20"/>
      <c r="L145" s="103"/>
      <c r="M145" s="41" t="s">
        <v>72</v>
      </c>
      <c r="N145" s="20"/>
      <c r="O145" s="21" t="s">
        <v>113</v>
      </c>
      <c r="P145" s="107"/>
      <c r="Q145" s="49"/>
      <c r="R145" s="35" t="s">
        <v>1067</v>
      </c>
      <c r="S145" s="19"/>
      <c r="Z145" s="30"/>
      <c r="AA145" s="30"/>
      <c r="AD145" s="30"/>
    </row>
    <row r="146" spans="1:30" s="23" customFormat="1" ht="30" customHeight="1" x14ac:dyDescent="0.25">
      <c r="A146" s="21" t="s">
        <v>261</v>
      </c>
      <c r="B146" s="76" t="s">
        <v>1931</v>
      </c>
      <c r="C146" s="40">
        <v>44613</v>
      </c>
      <c r="D146" s="40">
        <f t="shared" si="13"/>
        <v>44614</v>
      </c>
      <c r="E146" s="40">
        <f t="shared" si="16"/>
        <v>44627</v>
      </c>
      <c r="F146" s="40">
        <f t="shared" si="15"/>
        <v>44641</v>
      </c>
      <c r="G146" s="40" t="str">
        <f t="shared" si="14"/>
        <v>Feb</v>
      </c>
      <c r="H146" s="124"/>
      <c r="I146" s="121">
        <v>44635</v>
      </c>
      <c r="J146" s="127" t="str">
        <f>IF(ISBLANK(I146),"",IF(I146&gt;F146,"No","Yes"))</f>
        <v>Yes</v>
      </c>
      <c r="K146" s="20"/>
      <c r="L146" s="103"/>
      <c r="M146" s="80" t="s">
        <v>72</v>
      </c>
      <c r="N146" s="111"/>
      <c r="O146" s="75" t="s">
        <v>113</v>
      </c>
      <c r="P146" s="112"/>
      <c r="Q146" s="49"/>
      <c r="R146" s="76"/>
      <c r="S146" s="19"/>
      <c r="Z146" s="30"/>
      <c r="AA146" s="30"/>
      <c r="AD146" s="30"/>
    </row>
    <row r="147" spans="1:30" s="23" customFormat="1" ht="30" customHeight="1" x14ac:dyDescent="0.25">
      <c r="A147" s="21" t="s">
        <v>262</v>
      </c>
      <c r="B147" s="76" t="s">
        <v>1127</v>
      </c>
      <c r="C147" s="40">
        <v>44613</v>
      </c>
      <c r="D147" s="40">
        <f t="shared" si="13"/>
        <v>44614</v>
      </c>
      <c r="E147" s="40">
        <f t="shared" si="16"/>
        <v>44627</v>
      </c>
      <c r="F147" s="40">
        <f t="shared" si="15"/>
        <v>44641</v>
      </c>
      <c r="G147" s="40" t="str">
        <f t="shared" si="14"/>
        <v>Feb</v>
      </c>
      <c r="H147" s="124"/>
      <c r="I147" s="121">
        <v>44628</v>
      </c>
      <c r="J147" s="127" t="str">
        <f>IF(ISBLANK(I147),"",IF(I147&gt;F147,"No","Yes"))</f>
        <v>Yes</v>
      </c>
      <c r="K147" s="20"/>
      <c r="L147" s="103"/>
      <c r="M147" s="80" t="s">
        <v>72</v>
      </c>
      <c r="N147" s="111"/>
      <c r="O147" s="75" t="s">
        <v>113</v>
      </c>
      <c r="P147" s="112"/>
      <c r="Q147" s="49"/>
      <c r="R147" s="76" t="s">
        <v>1067</v>
      </c>
      <c r="S147" s="19"/>
      <c r="Z147" s="30"/>
      <c r="AA147" s="30"/>
      <c r="AD147" s="30"/>
    </row>
    <row r="148" spans="1:30" s="23" customFormat="1" ht="30" customHeight="1" x14ac:dyDescent="0.25">
      <c r="A148" s="21" t="s">
        <v>263</v>
      </c>
      <c r="B148" s="35" t="s">
        <v>1128</v>
      </c>
      <c r="C148" s="40">
        <v>44613</v>
      </c>
      <c r="D148" s="40">
        <f t="shared" si="13"/>
        <v>44614</v>
      </c>
      <c r="E148" s="40">
        <f t="shared" si="16"/>
        <v>44627</v>
      </c>
      <c r="F148" s="40">
        <f t="shared" si="15"/>
        <v>44641</v>
      </c>
      <c r="G148" s="40" t="str">
        <f t="shared" si="14"/>
        <v>Feb</v>
      </c>
      <c r="H148" s="124"/>
      <c r="I148" s="121">
        <v>44635</v>
      </c>
      <c r="J148" s="127" t="str">
        <f>IF(ISBLANK(I148),"",IF(I148&gt;F148,"No","Yes"))</f>
        <v>Yes</v>
      </c>
      <c r="K148" s="20"/>
      <c r="L148" s="103"/>
      <c r="M148" s="41" t="s">
        <v>72</v>
      </c>
      <c r="N148" s="20"/>
      <c r="O148" s="21" t="s">
        <v>112</v>
      </c>
      <c r="P148" s="107"/>
      <c r="Q148" s="49"/>
      <c r="R148" s="35"/>
      <c r="S148" s="19"/>
      <c r="Z148" s="30"/>
      <c r="AA148" s="30"/>
      <c r="AD148" s="30"/>
    </row>
    <row r="149" spans="1:30" s="23" customFormat="1" ht="30" customHeight="1" x14ac:dyDescent="0.25">
      <c r="A149" s="21" t="s">
        <v>264</v>
      </c>
      <c r="B149" s="76" t="s">
        <v>1129</v>
      </c>
      <c r="C149" s="40">
        <v>44613</v>
      </c>
      <c r="D149" s="40">
        <f t="shared" ref="D149:D180" si="17">IF(C149="","",WORKDAY(C149,1))</f>
        <v>44614</v>
      </c>
      <c r="E149" s="40">
        <f t="shared" si="16"/>
        <v>44627</v>
      </c>
      <c r="F149" s="40">
        <f t="shared" si="15"/>
        <v>44641</v>
      </c>
      <c r="G149" s="40" t="str">
        <f t="shared" si="14"/>
        <v>Feb</v>
      </c>
      <c r="H149" s="124"/>
      <c r="I149" s="121">
        <v>44621</v>
      </c>
      <c r="J149" s="127" t="str">
        <f>IF(ISBLANK(I149),"",IF(I149&gt;F149,"No","Yes"))</f>
        <v>Yes</v>
      </c>
      <c r="K149" s="20"/>
      <c r="L149" s="103"/>
      <c r="M149" s="80" t="s">
        <v>72</v>
      </c>
      <c r="N149" s="20"/>
      <c r="O149" s="75" t="s">
        <v>112</v>
      </c>
      <c r="P149" s="107"/>
      <c r="Q149" s="39"/>
      <c r="R149" s="76"/>
      <c r="S149" s="19"/>
      <c r="Z149" s="30"/>
      <c r="AA149" s="30"/>
      <c r="AD149" s="30"/>
    </row>
    <row r="150" spans="1:30" s="23" customFormat="1" ht="30" customHeight="1" x14ac:dyDescent="0.25">
      <c r="A150" s="21" t="s">
        <v>265</v>
      </c>
      <c r="B150" s="35" t="s">
        <v>1130</v>
      </c>
      <c r="C150" s="40">
        <v>44609</v>
      </c>
      <c r="D150" s="40">
        <f t="shared" si="17"/>
        <v>44610</v>
      </c>
      <c r="E150" s="40">
        <f t="shared" si="16"/>
        <v>44623</v>
      </c>
      <c r="F150" s="40">
        <f t="shared" si="15"/>
        <v>44637</v>
      </c>
      <c r="G150" s="40" t="str">
        <f t="shared" si="14"/>
        <v>Feb</v>
      </c>
      <c r="H150" s="124"/>
      <c r="I150" s="121">
        <v>44641</v>
      </c>
      <c r="J150" s="127" t="str">
        <f>IF(ISBLANK(I150),"",IF(I150&gt;F150,"No","Yes"))</f>
        <v>No</v>
      </c>
      <c r="K150" s="20"/>
      <c r="L150" s="103"/>
      <c r="M150" s="41" t="s">
        <v>72</v>
      </c>
      <c r="N150" s="20"/>
      <c r="O150" s="21" t="s">
        <v>113</v>
      </c>
      <c r="P150" s="107"/>
      <c r="Q150" s="49"/>
      <c r="R150" s="35" t="s">
        <v>1067</v>
      </c>
      <c r="S150" s="19"/>
      <c r="Z150" s="30"/>
      <c r="AA150" s="30"/>
      <c r="AD150" s="30"/>
    </row>
    <row r="151" spans="1:30" s="23" customFormat="1" ht="30" customHeight="1" x14ac:dyDescent="0.25">
      <c r="A151" s="21" t="s">
        <v>266</v>
      </c>
      <c r="B151" s="35" t="s">
        <v>1932</v>
      </c>
      <c r="C151" s="40">
        <v>44610</v>
      </c>
      <c r="D151" s="40">
        <f t="shared" si="17"/>
        <v>44613</v>
      </c>
      <c r="E151" s="40">
        <f t="shared" si="16"/>
        <v>44624</v>
      </c>
      <c r="F151" s="40">
        <f t="shared" si="15"/>
        <v>44638</v>
      </c>
      <c r="G151" s="40" t="str">
        <f t="shared" si="14"/>
        <v>Feb</v>
      </c>
      <c r="H151" s="124"/>
      <c r="I151" s="121">
        <v>44641</v>
      </c>
      <c r="J151" s="127" t="str">
        <f>IF(ISBLANK(I151),"",IF(I151&gt;F151,"No","Yes"))</f>
        <v>No</v>
      </c>
      <c r="K151" s="20"/>
      <c r="L151" s="103"/>
      <c r="M151" s="41" t="s">
        <v>72</v>
      </c>
      <c r="N151" s="20"/>
      <c r="O151" s="21" t="s">
        <v>112</v>
      </c>
      <c r="P151" s="107"/>
      <c r="Q151" s="49"/>
      <c r="R151" s="35"/>
      <c r="S151" s="19"/>
      <c r="Z151" s="30"/>
      <c r="AA151" s="30"/>
      <c r="AD151" s="30"/>
    </row>
    <row r="152" spans="1:30" s="23" customFormat="1" ht="30" customHeight="1" x14ac:dyDescent="0.25">
      <c r="A152" s="21" t="s">
        <v>267</v>
      </c>
      <c r="B152" s="35" t="s">
        <v>1131</v>
      </c>
      <c r="C152" s="40">
        <v>44614</v>
      </c>
      <c r="D152" s="40">
        <f t="shared" si="17"/>
        <v>44615</v>
      </c>
      <c r="E152" s="40">
        <f t="shared" si="16"/>
        <v>44628</v>
      </c>
      <c r="F152" s="40">
        <f t="shared" si="15"/>
        <v>44642</v>
      </c>
      <c r="G152" s="40" t="str">
        <f t="shared" si="14"/>
        <v>Feb</v>
      </c>
      <c r="H152" s="124"/>
      <c r="I152" s="121">
        <v>44663</v>
      </c>
      <c r="J152" s="127" t="str">
        <f>IF(ISBLANK(I152),"",IF(I152&gt;F152,"No","Yes"))</f>
        <v>No</v>
      </c>
      <c r="K152" s="20"/>
      <c r="L152" s="103"/>
      <c r="M152" s="41" t="s">
        <v>72</v>
      </c>
      <c r="N152" s="20"/>
      <c r="O152" s="21" t="s">
        <v>112</v>
      </c>
      <c r="P152" s="107"/>
      <c r="Q152" s="49"/>
      <c r="R152" s="35"/>
      <c r="S152" s="19"/>
      <c r="Z152" s="30"/>
      <c r="AA152" s="30"/>
      <c r="AD152" s="30"/>
    </row>
    <row r="153" spans="1:30" s="23" customFormat="1" ht="30" customHeight="1" x14ac:dyDescent="0.25">
      <c r="A153" s="21" t="s">
        <v>268</v>
      </c>
      <c r="B153" s="35" t="s">
        <v>1132</v>
      </c>
      <c r="C153" s="40">
        <v>44614</v>
      </c>
      <c r="D153" s="40">
        <f t="shared" si="17"/>
        <v>44615</v>
      </c>
      <c r="E153" s="40">
        <f t="shared" si="16"/>
        <v>44628</v>
      </c>
      <c r="F153" s="40">
        <f t="shared" si="15"/>
        <v>44642</v>
      </c>
      <c r="G153" s="40" t="str">
        <f t="shared" si="14"/>
        <v>Feb</v>
      </c>
      <c r="H153" s="124"/>
      <c r="I153" s="121">
        <v>44622</v>
      </c>
      <c r="J153" s="127" t="str">
        <f>IF(ISBLANK(I153),"",IF(I153&gt;F153,"No","Yes"))</f>
        <v>Yes</v>
      </c>
      <c r="K153" s="20"/>
      <c r="L153" s="103"/>
      <c r="M153" s="41" t="s">
        <v>72</v>
      </c>
      <c r="N153" s="20"/>
      <c r="O153" s="21" t="s">
        <v>112</v>
      </c>
      <c r="P153" s="107"/>
      <c r="Q153" s="49"/>
      <c r="R153" s="35"/>
      <c r="S153" s="19"/>
      <c r="Z153" s="30"/>
      <c r="AA153" s="30"/>
      <c r="AD153" s="30"/>
    </row>
    <row r="154" spans="1:30" s="23" customFormat="1" ht="30" customHeight="1" x14ac:dyDescent="0.25">
      <c r="A154" s="21" t="s">
        <v>269</v>
      </c>
      <c r="B154" s="76" t="s">
        <v>1133</v>
      </c>
      <c r="C154" s="78">
        <v>44614</v>
      </c>
      <c r="D154" s="40">
        <f t="shared" si="17"/>
        <v>44615</v>
      </c>
      <c r="E154" s="40">
        <f t="shared" si="16"/>
        <v>44628</v>
      </c>
      <c r="F154" s="40">
        <f t="shared" si="15"/>
        <v>44642</v>
      </c>
      <c r="G154" s="40" t="str">
        <f t="shared" si="14"/>
        <v>Feb</v>
      </c>
      <c r="H154" s="124"/>
      <c r="I154" s="121">
        <v>44623</v>
      </c>
      <c r="J154" s="127" t="str">
        <f>IF(ISBLANK(I154),"",IF(I154&gt;F154,"No","Yes"))</f>
        <v>Yes</v>
      </c>
      <c r="K154" s="20"/>
      <c r="L154" s="103"/>
      <c r="M154" s="41" t="s">
        <v>72</v>
      </c>
      <c r="N154" s="20"/>
      <c r="O154" s="21" t="s">
        <v>113</v>
      </c>
      <c r="P154" s="107"/>
      <c r="Q154" s="49" t="s">
        <v>64</v>
      </c>
      <c r="R154" s="35" t="s">
        <v>1067</v>
      </c>
      <c r="S154" s="19"/>
      <c r="Z154" s="30"/>
      <c r="AA154" s="30"/>
      <c r="AD154" s="30"/>
    </row>
    <row r="155" spans="1:30" s="23" customFormat="1" ht="30" customHeight="1" x14ac:dyDescent="0.25">
      <c r="A155" s="21" t="s">
        <v>270</v>
      </c>
      <c r="B155" s="35" t="s">
        <v>1134</v>
      </c>
      <c r="C155" s="40">
        <v>44614</v>
      </c>
      <c r="D155" s="40">
        <f t="shared" si="17"/>
        <v>44615</v>
      </c>
      <c r="E155" s="40">
        <f t="shared" si="16"/>
        <v>44628</v>
      </c>
      <c r="F155" s="40">
        <f t="shared" si="15"/>
        <v>44642</v>
      </c>
      <c r="G155" s="40" t="str">
        <f t="shared" si="14"/>
        <v>Feb</v>
      </c>
      <c r="H155" s="124"/>
      <c r="I155" s="121">
        <v>44662</v>
      </c>
      <c r="J155" s="127" t="str">
        <f>IF(ISBLANK(I155),"",IF(I155&gt;F155,"No","Yes"))</f>
        <v>No</v>
      </c>
      <c r="K155" s="20"/>
      <c r="L155" s="103"/>
      <c r="M155" s="41" t="s">
        <v>72</v>
      </c>
      <c r="N155" s="20"/>
      <c r="O155" s="21" t="s">
        <v>113</v>
      </c>
      <c r="P155" s="107"/>
      <c r="Q155" s="49"/>
      <c r="R155" s="35" t="s">
        <v>1067</v>
      </c>
      <c r="S155" s="19"/>
      <c r="Z155" s="30"/>
      <c r="AA155" s="30"/>
      <c r="AD155" s="30"/>
    </row>
    <row r="156" spans="1:30" s="23" customFormat="1" ht="30" customHeight="1" x14ac:dyDescent="0.25">
      <c r="A156" s="21" t="s">
        <v>271</v>
      </c>
      <c r="B156" s="35" t="s">
        <v>1933</v>
      </c>
      <c r="C156" s="78">
        <v>44615</v>
      </c>
      <c r="D156" s="40">
        <f t="shared" si="17"/>
        <v>44616</v>
      </c>
      <c r="E156" s="40">
        <f t="shared" si="16"/>
        <v>44629</v>
      </c>
      <c r="F156" s="40">
        <f t="shared" si="15"/>
        <v>44643</v>
      </c>
      <c r="G156" s="40" t="str">
        <f t="shared" si="14"/>
        <v>Feb</v>
      </c>
      <c r="H156" s="124"/>
      <c r="I156" s="121">
        <v>44641</v>
      </c>
      <c r="J156" s="127" t="str">
        <f>IF(ISBLANK(I156),"",IF(I156&gt;F156,"No","Yes"))</f>
        <v>Yes</v>
      </c>
      <c r="K156" s="20"/>
      <c r="L156" s="103"/>
      <c r="M156" s="41" t="s">
        <v>72</v>
      </c>
      <c r="N156" s="20"/>
      <c r="O156" s="21" t="s">
        <v>112</v>
      </c>
      <c r="P156" s="107"/>
      <c r="Q156" s="49"/>
      <c r="R156" s="35"/>
      <c r="S156" s="19"/>
      <c r="Z156" s="30"/>
      <c r="AA156" s="30"/>
      <c r="AD156" s="30"/>
    </row>
    <row r="157" spans="1:30" s="23" customFormat="1" ht="30" customHeight="1" x14ac:dyDescent="0.25">
      <c r="A157" s="21" t="s">
        <v>272</v>
      </c>
      <c r="B157" s="35" t="s">
        <v>1135</v>
      </c>
      <c r="C157" s="40">
        <v>44615</v>
      </c>
      <c r="D157" s="40">
        <f t="shared" si="17"/>
        <v>44616</v>
      </c>
      <c r="E157" s="40">
        <f t="shared" si="16"/>
        <v>44629</v>
      </c>
      <c r="F157" s="40">
        <f t="shared" si="15"/>
        <v>44643</v>
      </c>
      <c r="G157" s="40" t="str">
        <f t="shared" si="14"/>
        <v>Feb</v>
      </c>
      <c r="H157" s="124"/>
      <c r="I157" s="121">
        <v>44628</v>
      </c>
      <c r="J157" s="127" t="str">
        <f>IF(ISBLANK(I157),"",IF(I157&gt;F157,"No","Yes"))</f>
        <v>Yes</v>
      </c>
      <c r="K157" s="20"/>
      <c r="L157" s="103"/>
      <c r="M157" s="41" t="s">
        <v>72</v>
      </c>
      <c r="N157" s="20"/>
      <c r="O157" s="21" t="s">
        <v>113</v>
      </c>
      <c r="P157" s="107"/>
      <c r="Q157" s="49" t="s">
        <v>17</v>
      </c>
      <c r="R157" s="35" t="s">
        <v>1067</v>
      </c>
      <c r="S157" s="19"/>
      <c r="Z157" s="30"/>
      <c r="AA157" s="30"/>
      <c r="AD157" s="30"/>
    </row>
    <row r="158" spans="1:30" s="23" customFormat="1" ht="30" customHeight="1" x14ac:dyDescent="0.25">
      <c r="A158" s="21" t="s">
        <v>273</v>
      </c>
      <c r="B158" s="35" t="s">
        <v>1136</v>
      </c>
      <c r="C158" s="40">
        <v>44615</v>
      </c>
      <c r="D158" s="40">
        <f t="shared" si="17"/>
        <v>44616</v>
      </c>
      <c r="E158" s="40">
        <f t="shared" si="16"/>
        <v>44629</v>
      </c>
      <c r="F158" s="40">
        <f t="shared" si="15"/>
        <v>44643</v>
      </c>
      <c r="G158" s="40" t="str">
        <f t="shared" si="14"/>
        <v>Feb</v>
      </c>
      <c r="H158" s="124"/>
      <c r="I158" s="121">
        <v>44624</v>
      </c>
      <c r="J158" s="127" t="str">
        <f>IF(ISBLANK(I158),"",IF(I158&gt;F158,"No","Yes"))</f>
        <v>Yes</v>
      </c>
      <c r="K158" s="20"/>
      <c r="L158" s="103"/>
      <c r="M158" s="41" t="s">
        <v>72</v>
      </c>
      <c r="N158" s="20"/>
      <c r="O158" s="21" t="s">
        <v>112</v>
      </c>
      <c r="P158" s="107"/>
      <c r="Q158" s="49"/>
      <c r="R158" s="35"/>
      <c r="S158" s="19"/>
      <c r="Z158" s="30"/>
      <c r="AA158" s="30"/>
      <c r="AD158" s="30"/>
    </row>
    <row r="159" spans="1:30" s="23" customFormat="1" ht="30" customHeight="1" x14ac:dyDescent="0.25">
      <c r="A159" s="21" t="s">
        <v>274</v>
      </c>
      <c r="B159" s="35" t="s">
        <v>1145</v>
      </c>
      <c r="C159" s="40">
        <v>44615</v>
      </c>
      <c r="D159" s="40">
        <f t="shared" si="17"/>
        <v>44616</v>
      </c>
      <c r="E159" s="40">
        <f t="shared" si="16"/>
        <v>44629</v>
      </c>
      <c r="F159" s="40">
        <f t="shared" si="15"/>
        <v>44643</v>
      </c>
      <c r="G159" s="40" t="str">
        <f t="shared" si="14"/>
        <v>Feb</v>
      </c>
      <c r="H159" s="124"/>
      <c r="I159" s="121">
        <v>44622</v>
      </c>
      <c r="J159" s="127" t="str">
        <f>IF(ISBLANK(I159),"",IF(I159&gt;F159,"No","Yes"))</f>
        <v>Yes</v>
      </c>
      <c r="K159" s="20"/>
      <c r="L159" s="103"/>
      <c r="M159" s="41" t="s">
        <v>72</v>
      </c>
      <c r="N159" s="20"/>
      <c r="O159" s="21" t="s">
        <v>112</v>
      </c>
      <c r="P159" s="107"/>
      <c r="Q159" s="49"/>
      <c r="R159" s="35"/>
      <c r="S159" s="19"/>
      <c r="Z159" s="30"/>
      <c r="AA159" s="30"/>
      <c r="AD159" s="30"/>
    </row>
    <row r="160" spans="1:30" s="23" customFormat="1" ht="30" customHeight="1" x14ac:dyDescent="0.25">
      <c r="A160" s="21" t="s">
        <v>275</v>
      </c>
      <c r="B160" s="35" t="s">
        <v>1144</v>
      </c>
      <c r="C160" s="40">
        <v>44615</v>
      </c>
      <c r="D160" s="40">
        <f t="shared" si="17"/>
        <v>44616</v>
      </c>
      <c r="E160" s="40">
        <f t="shared" si="16"/>
        <v>44629</v>
      </c>
      <c r="F160" s="40">
        <f t="shared" si="15"/>
        <v>44643</v>
      </c>
      <c r="G160" s="40" t="str">
        <f t="shared" si="14"/>
        <v>Feb</v>
      </c>
      <c r="H160" s="124"/>
      <c r="I160" s="121">
        <v>44627</v>
      </c>
      <c r="J160" s="127" t="str">
        <f>IF(ISBLANK(I160),"",IF(I160&gt;F160,"No","Yes"))</f>
        <v>Yes</v>
      </c>
      <c r="K160" s="20"/>
      <c r="L160" s="103"/>
      <c r="M160" s="41" t="s">
        <v>72</v>
      </c>
      <c r="N160" s="20"/>
      <c r="O160" s="21" t="s">
        <v>113</v>
      </c>
      <c r="P160" s="107"/>
      <c r="Q160" s="49"/>
      <c r="R160" s="35" t="s">
        <v>1067</v>
      </c>
      <c r="S160" s="19"/>
      <c r="Z160" s="30"/>
      <c r="AA160" s="30"/>
      <c r="AD160" s="30"/>
    </row>
    <row r="161" spans="1:30" s="23" customFormat="1" ht="30" customHeight="1" x14ac:dyDescent="0.25">
      <c r="A161" s="21" t="s">
        <v>276</v>
      </c>
      <c r="B161" s="35" t="s">
        <v>1137</v>
      </c>
      <c r="C161" s="40">
        <v>44616</v>
      </c>
      <c r="D161" s="40">
        <f t="shared" si="17"/>
        <v>44617</v>
      </c>
      <c r="E161" s="40">
        <f t="shared" si="16"/>
        <v>44630</v>
      </c>
      <c r="F161" s="40">
        <f t="shared" si="15"/>
        <v>44644</v>
      </c>
      <c r="G161" s="40" t="str">
        <f t="shared" si="14"/>
        <v>Feb</v>
      </c>
      <c r="H161" s="124"/>
      <c r="I161" s="121">
        <v>44678</v>
      </c>
      <c r="J161" s="127" t="str">
        <f>IF(ISBLANK(I161),"",IF(I161&gt;F161,"No","Yes"))</f>
        <v>No</v>
      </c>
      <c r="K161" s="20"/>
      <c r="L161" s="103"/>
      <c r="M161" s="41" t="s">
        <v>72</v>
      </c>
      <c r="N161" s="20"/>
      <c r="O161" s="21" t="s">
        <v>114</v>
      </c>
      <c r="P161" s="107"/>
      <c r="Q161" s="49"/>
      <c r="R161" s="35"/>
      <c r="S161" s="19"/>
      <c r="Z161" s="30"/>
      <c r="AA161" s="30"/>
      <c r="AD161" s="30"/>
    </row>
    <row r="162" spans="1:30" s="23" customFormat="1" ht="30" customHeight="1" x14ac:dyDescent="0.25">
      <c r="A162" s="21" t="s">
        <v>277</v>
      </c>
      <c r="B162" s="35" t="s">
        <v>1138</v>
      </c>
      <c r="C162" s="40">
        <v>44620</v>
      </c>
      <c r="D162" s="40">
        <f t="shared" si="17"/>
        <v>44621</v>
      </c>
      <c r="E162" s="40">
        <f t="shared" si="16"/>
        <v>44634</v>
      </c>
      <c r="F162" s="40">
        <f t="shared" si="15"/>
        <v>44648</v>
      </c>
      <c r="G162" s="40" t="str">
        <f t="shared" si="14"/>
        <v>Feb</v>
      </c>
      <c r="H162" s="124"/>
      <c r="I162" s="121">
        <v>44622</v>
      </c>
      <c r="J162" s="127" t="str">
        <f>IF(ISBLANK(I162),"",IF(I162&gt;F162,"No","Yes"))</f>
        <v>Yes</v>
      </c>
      <c r="K162" s="20"/>
      <c r="L162" s="103"/>
      <c r="M162" s="41" t="s">
        <v>72</v>
      </c>
      <c r="N162" s="20"/>
      <c r="O162" s="21" t="s">
        <v>112</v>
      </c>
      <c r="P162" s="107"/>
      <c r="Q162" s="49"/>
      <c r="R162" s="35"/>
      <c r="S162" s="19"/>
      <c r="Z162" s="30"/>
      <c r="AA162" s="30"/>
      <c r="AD162" s="30"/>
    </row>
    <row r="163" spans="1:30" s="84" customFormat="1" ht="30" customHeight="1" x14ac:dyDescent="0.25">
      <c r="A163" s="75" t="s">
        <v>278</v>
      </c>
      <c r="B163" s="76" t="s">
        <v>1139</v>
      </c>
      <c r="C163" s="78">
        <v>44620</v>
      </c>
      <c r="D163" s="78">
        <f t="shared" si="17"/>
        <v>44621</v>
      </c>
      <c r="E163" s="78">
        <f t="shared" si="16"/>
        <v>44634</v>
      </c>
      <c r="F163" s="78">
        <f t="shared" si="15"/>
        <v>44648</v>
      </c>
      <c r="G163" s="78" t="str">
        <f t="shared" si="14"/>
        <v>Feb</v>
      </c>
      <c r="H163" s="125"/>
      <c r="I163" s="45">
        <v>44631</v>
      </c>
      <c r="J163" s="127" t="str">
        <f>IF(ISBLANK(I163),"",IF(I163&gt;F163,"No","Yes"))</f>
        <v>Yes</v>
      </c>
      <c r="K163" s="81"/>
      <c r="L163" s="113"/>
      <c r="M163" s="80" t="s">
        <v>72</v>
      </c>
      <c r="N163" s="81"/>
      <c r="O163" s="75" t="s">
        <v>113</v>
      </c>
      <c r="P163" s="108"/>
      <c r="Q163" s="39" t="s">
        <v>33</v>
      </c>
      <c r="R163" s="76"/>
      <c r="S163" s="39"/>
      <c r="Z163" s="142"/>
      <c r="AA163" s="142"/>
      <c r="AD163" s="142"/>
    </row>
    <row r="164" spans="1:30" s="23" customFormat="1" ht="30" customHeight="1" x14ac:dyDescent="0.25">
      <c r="A164" s="21" t="s">
        <v>279</v>
      </c>
      <c r="B164" s="35" t="s">
        <v>1140</v>
      </c>
      <c r="C164" s="40">
        <v>44620</v>
      </c>
      <c r="D164" s="40">
        <f t="shared" si="17"/>
        <v>44621</v>
      </c>
      <c r="E164" s="40">
        <f t="shared" si="16"/>
        <v>44634</v>
      </c>
      <c r="F164" s="40">
        <f t="shared" si="15"/>
        <v>44648</v>
      </c>
      <c r="G164" s="40" t="str">
        <f t="shared" si="14"/>
        <v>Feb</v>
      </c>
      <c r="H164" s="124"/>
      <c r="I164" s="121">
        <v>44622</v>
      </c>
      <c r="J164" s="127" t="str">
        <f>IF(ISBLANK(I164),"",IF(I164&gt;F164,"No","Yes"))</f>
        <v>Yes</v>
      </c>
      <c r="K164" s="20"/>
      <c r="L164" s="103"/>
      <c r="M164" s="41" t="s">
        <v>72</v>
      </c>
      <c r="N164" s="20"/>
      <c r="O164" s="21" t="s">
        <v>112</v>
      </c>
      <c r="P164" s="107"/>
      <c r="Q164" s="49"/>
      <c r="R164" s="35"/>
      <c r="S164" s="19"/>
      <c r="Z164" s="30"/>
      <c r="AA164" s="30"/>
      <c r="AD164" s="30"/>
    </row>
    <row r="165" spans="1:30" s="23" customFormat="1" ht="30" customHeight="1" x14ac:dyDescent="0.25">
      <c r="A165" s="21" t="s">
        <v>280</v>
      </c>
      <c r="B165" s="35" t="s">
        <v>1141</v>
      </c>
      <c r="C165" s="40">
        <v>44620</v>
      </c>
      <c r="D165" s="40">
        <f t="shared" si="17"/>
        <v>44621</v>
      </c>
      <c r="E165" s="40">
        <f t="shared" si="16"/>
        <v>44634</v>
      </c>
      <c r="F165" s="40">
        <f t="shared" si="15"/>
        <v>44648</v>
      </c>
      <c r="G165" s="40" t="str">
        <f t="shared" si="14"/>
        <v>Feb</v>
      </c>
      <c r="H165" s="124"/>
      <c r="I165" s="121">
        <v>44622</v>
      </c>
      <c r="J165" s="127" t="str">
        <f>IF(ISBLANK(I165),"",IF(I165&gt;F165,"No","Yes"))</f>
        <v>Yes</v>
      </c>
      <c r="K165" s="20"/>
      <c r="L165" s="103"/>
      <c r="M165" s="41" t="s">
        <v>72</v>
      </c>
      <c r="N165" s="20"/>
      <c r="O165" s="21" t="s">
        <v>112</v>
      </c>
      <c r="P165" s="107"/>
      <c r="Q165" s="49"/>
      <c r="R165" s="35"/>
      <c r="S165" s="19"/>
      <c r="Z165" s="30"/>
      <c r="AA165" s="30"/>
      <c r="AD165" s="30"/>
    </row>
    <row r="166" spans="1:30" s="23" customFormat="1" ht="30" customHeight="1" x14ac:dyDescent="0.25">
      <c r="A166" s="21" t="s">
        <v>281</v>
      </c>
      <c r="B166" s="35" t="s">
        <v>1147</v>
      </c>
      <c r="C166" s="40">
        <v>44620</v>
      </c>
      <c r="D166" s="40">
        <f t="shared" si="17"/>
        <v>44621</v>
      </c>
      <c r="E166" s="40">
        <f t="shared" si="16"/>
        <v>44634</v>
      </c>
      <c r="F166" s="40">
        <f t="shared" si="15"/>
        <v>44648</v>
      </c>
      <c r="G166" s="40" t="str">
        <f t="shared" si="14"/>
        <v>Feb</v>
      </c>
      <c r="H166" s="124"/>
      <c r="I166" s="121">
        <v>44623</v>
      </c>
      <c r="J166" s="127" t="str">
        <f>IF(ISBLANK(I166),"",IF(I166&gt;F166,"No","Yes"))</f>
        <v>Yes</v>
      </c>
      <c r="K166" s="20"/>
      <c r="L166" s="103"/>
      <c r="M166" s="41" t="s">
        <v>72</v>
      </c>
      <c r="N166" s="20"/>
      <c r="O166" s="21" t="s">
        <v>113</v>
      </c>
      <c r="P166" s="107"/>
      <c r="Q166" s="49"/>
      <c r="R166" s="35" t="s">
        <v>1067</v>
      </c>
      <c r="S166" s="19"/>
      <c r="Z166" s="30"/>
      <c r="AA166" s="30"/>
      <c r="AD166" s="30"/>
    </row>
    <row r="167" spans="1:30" s="23" customFormat="1" ht="30" customHeight="1" x14ac:dyDescent="0.25">
      <c r="A167" s="21" t="s">
        <v>282</v>
      </c>
      <c r="B167" s="35" t="s">
        <v>1148</v>
      </c>
      <c r="C167" s="40">
        <v>44621</v>
      </c>
      <c r="D167" s="40">
        <f t="shared" si="17"/>
        <v>44622</v>
      </c>
      <c r="E167" s="40">
        <f t="shared" si="16"/>
        <v>44635</v>
      </c>
      <c r="F167" s="40">
        <f t="shared" si="15"/>
        <v>44649</v>
      </c>
      <c r="G167" s="40" t="str">
        <f t="shared" si="14"/>
        <v>Mar</v>
      </c>
      <c r="H167" s="124"/>
      <c r="I167" s="121">
        <v>44637</v>
      </c>
      <c r="J167" s="127" t="str">
        <f>IF(ISBLANK(I167),"",IF(I167&gt;F167,"No","Yes"))</f>
        <v>Yes</v>
      </c>
      <c r="K167" s="20"/>
      <c r="L167" s="103"/>
      <c r="M167" s="41" t="s">
        <v>72</v>
      </c>
      <c r="N167" s="20"/>
      <c r="O167" s="21" t="s">
        <v>112</v>
      </c>
      <c r="P167" s="107"/>
      <c r="Q167" s="49"/>
      <c r="R167" s="35"/>
      <c r="S167" s="19"/>
      <c r="Z167" s="30"/>
      <c r="AA167" s="30"/>
      <c r="AD167" s="30"/>
    </row>
    <row r="168" spans="1:30" s="23" customFormat="1" ht="30" customHeight="1" x14ac:dyDescent="0.25">
      <c r="A168" s="21" t="s">
        <v>283</v>
      </c>
      <c r="B168" s="35" t="s">
        <v>1149</v>
      </c>
      <c r="C168" s="40">
        <v>44621</v>
      </c>
      <c r="D168" s="40">
        <f t="shared" si="17"/>
        <v>44622</v>
      </c>
      <c r="E168" s="40">
        <f t="shared" si="16"/>
        <v>44635</v>
      </c>
      <c r="F168" s="40">
        <f t="shared" si="15"/>
        <v>44649</v>
      </c>
      <c r="G168" s="40" t="str">
        <f t="shared" si="14"/>
        <v>Mar</v>
      </c>
      <c r="H168" s="124"/>
      <c r="I168" s="121">
        <v>44630</v>
      </c>
      <c r="J168" s="127" t="str">
        <f>IF(ISBLANK(I168),"",IF(I168&gt;F168,"No","Yes"))</f>
        <v>Yes</v>
      </c>
      <c r="K168" s="20"/>
      <c r="L168" s="103"/>
      <c r="M168" s="41" t="s">
        <v>72</v>
      </c>
      <c r="N168" s="20"/>
      <c r="O168" s="21" t="s">
        <v>112</v>
      </c>
      <c r="P168" s="107"/>
      <c r="Q168" s="49"/>
      <c r="R168" s="35"/>
      <c r="S168" s="19"/>
      <c r="Z168" s="30"/>
      <c r="AA168" s="30"/>
      <c r="AD168" s="30"/>
    </row>
    <row r="169" spans="1:30" s="23" customFormat="1" ht="30" customHeight="1" x14ac:dyDescent="0.25">
      <c r="A169" s="21" t="s">
        <v>284</v>
      </c>
      <c r="B169" s="35" t="s">
        <v>1150</v>
      </c>
      <c r="C169" s="40">
        <v>44622</v>
      </c>
      <c r="D169" s="40">
        <f t="shared" si="17"/>
        <v>44623</v>
      </c>
      <c r="E169" s="40">
        <f t="shared" si="16"/>
        <v>44636</v>
      </c>
      <c r="F169" s="40">
        <f t="shared" si="15"/>
        <v>44650</v>
      </c>
      <c r="G169" s="40" t="str">
        <f t="shared" si="14"/>
        <v>Mar</v>
      </c>
      <c r="H169" s="124"/>
      <c r="I169" s="121">
        <v>44630</v>
      </c>
      <c r="J169" s="127" t="str">
        <f>IF(ISBLANK(I169),"",IF(I169&gt;F169,"No","Yes"))</f>
        <v>Yes</v>
      </c>
      <c r="K169" s="20"/>
      <c r="L169" s="103"/>
      <c r="M169" s="41" t="s">
        <v>72</v>
      </c>
      <c r="N169" s="20"/>
      <c r="O169" s="21" t="s">
        <v>113</v>
      </c>
      <c r="P169" s="107"/>
      <c r="Q169" s="49" t="s">
        <v>56</v>
      </c>
      <c r="R169" s="35"/>
      <c r="S169" s="19"/>
      <c r="Z169" s="30"/>
      <c r="AA169" s="30"/>
      <c r="AD169" s="30"/>
    </row>
    <row r="170" spans="1:30" s="23" customFormat="1" ht="30" customHeight="1" x14ac:dyDescent="0.25">
      <c r="A170" s="21" t="s">
        <v>285</v>
      </c>
      <c r="B170" s="35" t="s">
        <v>1151</v>
      </c>
      <c r="C170" s="40">
        <v>44622</v>
      </c>
      <c r="D170" s="40">
        <f t="shared" si="17"/>
        <v>44623</v>
      </c>
      <c r="E170" s="40">
        <f t="shared" si="16"/>
        <v>44636</v>
      </c>
      <c r="F170" s="40">
        <f t="shared" si="15"/>
        <v>44650</v>
      </c>
      <c r="G170" s="40" t="str">
        <f t="shared" si="14"/>
        <v>Mar</v>
      </c>
      <c r="H170" s="124"/>
      <c r="I170" s="121">
        <v>44627</v>
      </c>
      <c r="J170" s="127" t="str">
        <f>IF(ISBLANK(I170),"",IF(I170&gt;F170,"No","Yes"))</f>
        <v>Yes</v>
      </c>
      <c r="K170" s="20"/>
      <c r="L170" s="103"/>
      <c r="M170" s="41" t="s">
        <v>72</v>
      </c>
      <c r="N170" s="20"/>
      <c r="O170" s="21" t="s">
        <v>114</v>
      </c>
      <c r="P170" s="107"/>
      <c r="Q170" s="49"/>
      <c r="R170" s="35"/>
      <c r="S170" s="19"/>
      <c r="Z170" s="30"/>
      <c r="AA170" s="30"/>
      <c r="AD170" s="30"/>
    </row>
    <row r="171" spans="1:30" s="23" customFormat="1" ht="30" customHeight="1" x14ac:dyDescent="0.25">
      <c r="A171" s="21" t="s">
        <v>286</v>
      </c>
      <c r="B171" s="76" t="s">
        <v>1152</v>
      </c>
      <c r="C171" s="40">
        <v>44622</v>
      </c>
      <c r="D171" s="40">
        <f t="shared" si="17"/>
        <v>44623</v>
      </c>
      <c r="E171" s="40">
        <f t="shared" si="16"/>
        <v>44636</v>
      </c>
      <c r="F171" s="40">
        <f t="shared" si="15"/>
        <v>44650</v>
      </c>
      <c r="G171" s="40" t="str">
        <f t="shared" si="14"/>
        <v>Mar</v>
      </c>
      <c r="H171" s="124"/>
      <c r="I171" s="121">
        <v>44636</v>
      </c>
      <c r="J171" s="127" t="str">
        <f>IF(ISBLANK(I171),"",IF(I171&gt;F171,"No","Yes"))</f>
        <v>Yes</v>
      </c>
      <c r="K171" s="20"/>
      <c r="L171" s="103"/>
      <c r="M171" s="80" t="s">
        <v>72</v>
      </c>
      <c r="N171" s="81"/>
      <c r="O171" s="75" t="s">
        <v>112</v>
      </c>
      <c r="P171" s="108"/>
      <c r="Q171" s="49"/>
      <c r="R171" s="76"/>
      <c r="S171" s="19"/>
      <c r="Z171" s="30"/>
      <c r="AA171" s="30"/>
      <c r="AD171" s="30"/>
    </row>
    <row r="172" spans="1:30" s="23" customFormat="1" ht="30" customHeight="1" x14ac:dyDescent="0.25">
      <c r="A172" s="21" t="s">
        <v>287</v>
      </c>
      <c r="B172" s="35" t="s">
        <v>1153</v>
      </c>
      <c r="C172" s="40">
        <v>44623</v>
      </c>
      <c r="D172" s="40">
        <f t="shared" si="17"/>
        <v>44624</v>
      </c>
      <c r="E172" s="40">
        <f t="shared" si="16"/>
        <v>44637</v>
      </c>
      <c r="F172" s="40">
        <f t="shared" si="15"/>
        <v>44651</v>
      </c>
      <c r="G172" s="40" t="str">
        <f t="shared" si="14"/>
        <v>Mar</v>
      </c>
      <c r="H172" s="124"/>
      <c r="I172" s="121">
        <v>44649</v>
      </c>
      <c r="J172" s="127" t="str">
        <f>IF(ISBLANK(I172),"",IF(I172&gt;F172,"No","Yes"))</f>
        <v>Yes</v>
      </c>
      <c r="K172" s="20"/>
      <c r="L172" s="103"/>
      <c r="M172" s="41" t="s">
        <v>72</v>
      </c>
      <c r="N172" s="20"/>
      <c r="O172" s="21" t="s">
        <v>112</v>
      </c>
      <c r="P172" s="107"/>
      <c r="Q172" s="49"/>
      <c r="R172" s="35"/>
      <c r="S172" s="19"/>
      <c r="Z172" s="30"/>
      <c r="AA172" s="30"/>
      <c r="AD172" s="30"/>
    </row>
    <row r="173" spans="1:30" s="23" customFormat="1" ht="30" customHeight="1" x14ac:dyDescent="0.25">
      <c r="A173" s="21" t="s">
        <v>288</v>
      </c>
      <c r="B173" s="35" t="s">
        <v>1934</v>
      </c>
      <c r="C173" s="40">
        <v>44623</v>
      </c>
      <c r="D173" s="40">
        <f t="shared" si="17"/>
        <v>44624</v>
      </c>
      <c r="E173" s="40">
        <f t="shared" si="16"/>
        <v>44637</v>
      </c>
      <c r="F173" s="40">
        <f t="shared" si="15"/>
        <v>44651</v>
      </c>
      <c r="G173" s="40" t="str">
        <f t="shared" si="14"/>
        <v>Mar</v>
      </c>
      <c r="H173" s="124"/>
      <c r="I173" s="121">
        <v>37343</v>
      </c>
      <c r="J173" s="127" t="str">
        <f>IF(ISBLANK(I173),"",IF(I173&gt;F173,"No","Yes"))</f>
        <v>Yes</v>
      </c>
      <c r="K173" s="20"/>
      <c r="L173" s="103"/>
      <c r="M173" s="41" t="s">
        <v>72</v>
      </c>
      <c r="N173" s="20"/>
      <c r="O173" s="21" t="s">
        <v>113</v>
      </c>
      <c r="P173" s="107"/>
      <c r="Q173" s="49" t="s">
        <v>64</v>
      </c>
      <c r="R173" s="35"/>
      <c r="S173" s="19"/>
      <c r="Z173" s="30"/>
      <c r="AA173" s="30"/>
      <c r="AD173" s="30"/>
    </row>
    <row r="174" spans="1:30" s="23" customFormat="1" ht="30" customHeight="1" x14ac:dyDescent="0.25">
      <c r="A174" s="21" t="s">
        <v>289</v>
      </c>
      <c r="B174" s="35" t="s">
        <v>1154</v>
      </c>
      <c r="C174" s="40">
        <v>44623</v>
      </c>
      <c r="D174" s="40">
        <f t="shared" si="17"/>
        <v>44624</v>
      </c>
      <c r="E174" s="40">
        <f t="shared" si="16"/>
        <v>44637</v>
      </c>
      <c r="F174" s="40">
        <f t="shared" ref="F174:F206" si="18">IF(C174="","",WORKDAY(C174,20))</f>
        <v>44651</v>
      </c>
      <c r="G174" s="40" t="str">
        <f t="shared" si="14"/>
        <v>Mar</v>
      </c>
      <c r="H174" s="124"/>
      <c r="I174" s="121">
        <v>44627</v>
      </c>
      <c r="J174" s="127" t="str">
        <f>IF(ISBLANK(I174),"",IF(I174&gt;F174,"No","Yes"))</f>
        <v>Yes</v>
      </c>
      <c r="K174" s="20"/>
      <c r="L174" s="103"/>
      <c r="M174" s="41" t="s">
        <v>72</v>
      </c>
      <c r="N174" s="20"/>
      <c r="O174" s="21" t="s">
        <v>112</v>
      </c>
      <c r="P174" s="107"/>
      <c r="Q174" s="49"/>
      <c r="R174" s="35"/>
      <c r="S174" s="19"/>
      <c r="Z174" s="30"/>
      <c r="AA174" s="30"/>
      <c r="AD174" s="30"/>
    </row>
    <row r="175" spans="1:30" s="23" customFormat="1" ht="30" customHeight="1" x14ac:dyDescent="0.25">
      <c r="A175" s="21" t="s">
        <v>290</v>
      </c>
      <c r="B175" s="35" t="s">
        <v>1935</v>
      </c>
      <c r="C175" s="40">
        <v>44623</v>
      </c>
      <c r="D175" s="40">
        <f t="shared" si="17"/>
        <v>44624</v>
      </c>
      <c r="E175" s="40">
        <f t="shared" si="16"/>
        <v>44637</v>
      </c>
      <c r="F175" s="40">
        <f t="shared" si="18"/>
        <v>44651</v>
      </c>
      <c r="G175" s="40" t="str">
        <f t="shared" si="14"/>
        <v>Mar</v>
      </c>
      <c r="H175" s="124"/>
      <c r="I175" s="121">
        <v>44630</v>
      </c>
      <c r="J175" s="127" t="str">
        <f>IF(ISBLANK(I175),"",IF(I175&gt;F175,"No","Yes"))</f>
        <v>Yes</v>
      </c>
      <c r="K175" s="20"/>
      <c r="L175" s="103"/>
      <c r="M175" s="41" t="s">
        <v>72</v>
      </c>
      <c r="N175" s="20"/>
      <c r="O175" s="21" t="s">
        <v>114</v>
      </c>
      <c r="P175" s="107"/>
      <c r="Q175" s="49"/>
      <c r="R175" s="35"/>
      <c r="S175" s="19"/>
      <c r="Z175" s="30"/>
      <c r="AA175" s="30"/>
      <c r="AD175" s="30"/>
    </row>
    <row r="176" spans="1:30" s="23" customFormat="1" ht="30" customHeight="1" x14ac:dyDescent="0.25">
      <c r="A176" s="21" t="s">
        <v>291</v>
      </c>
      <c r="B176" s="35" t="s">
        <v>1155</v>
      </c>
      <c r="C176" s="40">
        <v>44624</v>
      </c>
      <c r="D176" s="40">
        <f t="shared" si="17"/>
        <v>44627</v>
      </c>
      <c r="E176" s="40">
        <f t="shared" si="16"/>
        <v>44638</v>
      </c>
      <c r="F176" s="40">
        <f t="shared" si="18"/>
        <v>44652</v>
      </c>
      <c r="G176" s="40" t="str">
        <f t="shared" si="14"/>
        <v>Mar</v>
      </c>
      <c r="H176" s="124"/>
      <c r="I176" s="121">
        <v>44628</v>
      </c>
      <c r="J176" s="127" t="str">
        <f>IF(ISBLANK(I176),"",IF(I176&gt;F176,"No","Yes"))</f>
        <v>Yes</v>
      </c>
      <c r="K176" s="20"/>
      <c r="L176" s="103"/>
      <c r="M176" s="41" t="s">
        <v>72</v>
      </c>
      <c r="N176" s="20"/>
      <c r="O176" s="21" t="s">
        <v>112</v>
      </c>
      <c r="P176" s="107"/>
      <c r="Q176" s="49"/>
      <c r="R176" s="35"/>
      <c r="S176" s="19"/>
      <c r="Z176" s="30"/>
      <c r="AA176" s="30"/>
      <c r="AD176" s="30"/>
    </row>
    <row r="177" spans="1:30" s="23" customFormat="1" ht="30" customHeight="1" x14ac:dyDescent="0.25">
      <c r="A177" s="21" t="s">
        <v>292</v>
      </c>
      <c r="B177" s="35" t="s">
        <v>1156</v>
      </c>
      <c r="C177" s="40">
        <v>44627</v>
      </c>
      <c r="D177" s="40">
        <f t="shared" si="17"/>
        <v>44628</v>
      </c>
      <c r="E177" s="40">
        <f t="shared" si="16"/>
        <v>44641</v>
      </c>
      <c r="F177" s="40">
        <f t="shared" si="18"/>
        <v>44655</v>
      </c>
      <c r="G177" s="40" t="str">
        <f t="shared" si="14"/>
        <v>Mar</v>
      </c>
      <c r="H177" s="124"/>
      <c r="I177" s="121">
        <v>44649</v>
      </c>
      <c r="J177" s="127" t="str">
        <f>IF(ISBLANK(I177),"",IF(I177&gt;F177,"No","Yes"))</f>
        <v>Yes</v>
      </c>
      <c r="K177" s="20"/>
      <c r="L177" s="103"/>
      <c r="M177" s="41" t="s">
        <v>72</v>
      </c>
      <c r="N177" s="20"/>
      <c r="O177" s="21" t="s">
        <v>112</v>
      </c>
      <c r="P177" s="107"/>
      <c r="Q177" s="49"/>
      <c r="R177" s="35"/>
      <c r="S177" s="19"/>
      <c r="Z177" s="30"/>
      <c r="AA177" s="30"/>
      <c r="AD177" s="30"/>
    </row>
    <row r="178" spans="1:30" s="23" customFormat="1" ht="30" customHeight="1" x14ac:dyDescent="0.25">
      <c r="A178" s="21" t="s">
        <v>293</v>
      </c>
      <c r="B178" s="35" t="s">
        <v>1936</v>
      </c>
      <c r="C178" s="40">
        <v>44627</v>
      </c>
      <c r="D178" s="40">
        <f t="shared" si="17"/>
        <v>44628</v>
      </c>
      <c r="E178" s="40">
        <f t="shared" si="16"/>
        <v>44641</v>
      </c>
      <c r="F178" s="40">
        <f t="shared" si="18"/>
        <v>44655</v>
      </c>
      <c r="G178" s="40" t="str">
        <f t="shared" si="14"/>
        <v>Mar</v>
      </c>
      <c r="H178" s="124"/>
      <c r="I178" s="121">
        <v>44649</v>
      </c>
      <c r="J178" s="127" t="str">
        <f>IF(ISBLANK(I178),"",IF(I178&gt;F178,"No","Yes"))</f>
        <v>Yes</v>
      </c>
      <c r="K178" s="20"/>
      <c r="L178" s="103"/>
      <c r="M178" s="41" t="s">
        <v>72</v>
      </c>
      <c r="N178" s="20"/>
      <c r="O178" s="21" t="s">
        <v>113</v>
      </c>
      <c r="P178" s="107"/>
      <c r="Q178" s="49"/>
      <c r="R178" s="35" t="s">
        <v>1067</v>
      </c>
      <c r="S178" s="19"/>
      <c r="Z178" s="30"/>
      <c r="AA178" s="30"/>
      <c r="AD178" s="30"/>
    </row>
    <row r="179" spans="1:30" s="23" customFormat="1" ht="30" customHeight="1" x14ac:dyDescent="0.25">
      <c r="A179" s="21" t="s">
        <v>294</v>
      </c>
      <c r="B179" s="35" t="s">
        <v>1157</v>
      </c>
      <c r="C179" s="40">
        <v>44627</v>
      </c>
      <c r="D179" s="40">
        <f t="shared" si="17"/>
        <v>44628</v>
      </c>
      <c r="E179" s="40">
        <f t="shared" si="16"/>
        <v>44641</v>
      </c>
      <c r="F179" s="40">
        <f t="shared" si="18"/>
        <v>44655</v>
      </c>
      <c r="G179" s="40" t="str">
        <f t="shared" si="14"/>
        <v>Mar</v>
      </c>
      <c r="H179" s="124"/>
      <c r="I179" s="121">
        <v>44628</v>
      </c>
      <c r="J179" s="127" t="str">
        <f>IF(ISBLANK(I179),"",IF(I179&gt;F179,"No","Yes"))</f>
        <v>Yes</v>
      </c>
      <c r="K179" s="20"/>
      <c r="L179" s="103"/>
      <c r="M179" s="41" t="s">
        <v>72</v>
      </c>
      <c r="N179" s="20"/>
      <c r="O179" s="21" t="s">
        <v>114</v>
      </c>
      <c r="P179" s="107"/>
      <c r="Q179" s="49"/>
      <c r="R179" s="35"/>
      <c r="S179" s="19"/>
      <c r="Z179" s="30"/>
      <c r="AA179" s="30"/>
      <c r="AD179" s="30"/>
    </row>
    <row r="180" spans="1:30" s="23" customFormat="1" ht="30" customHeight="1" x14ac:dyDescent="0.25">
      <c r="A180" s="21" t="s">
        <v>295</v>
      </c>
      <c r="B180" s="35" t="s">
        <v>1937</v>
      </c>
      <c r="C180" s="40">
        <v>44627</v>
      </c>
      <c r="D180" s="40">
        <f t="shared" si="17"/>
        <v>44628</v>
      </c>
      <c r="E180" s="40">
        <f t="shared" si="16"/>
        <v>44641</v>
      </c>
      <c r="F180" s="40">
        <f t="shared" si="18"/>
        <v>44655</v>
      </c>
      <c r="G180" s="40" t="str">
        <f t="shared" si="14"/>
        <v>Mar</v>
      </c>
      <c r="H180" s="124"/>
      <c r="I180" s="121">
        <v>44655</v>
      </c>
      <c r="J180" s="127" t="str">
        <f>IF(ISBLANK(I180),"",IF(I180&gt;F180,"No","Yes"))</f>
        <v>Yes</v>
      </c>
      <c r="K180" s="20"/>
      <c r="L180" s="103"/>
      <c r="M180" s="41" t="s">
        <v>72</v>
      </c>
      <c r="N180" s="20"/>
      <c r="O180" s="21" t="s">
        <v>113</v>
      </c>
      <c r="P180" s="107"/>
      <c r="Q180" s="49"/>
      <c r="R180" s="35" t="s">
        <v>1067</v>
      </c>
      <c r="S180" s="19"/>
      <c r="Z180" s="30"/>
      <c r="AA180" s="30"/>
      <c r="AD180" s="30"/>
    </row>
    <row r="181" spans="1:30" s="23" customFormat="1" ht="30" customHeight="1" x14ac:dyDescent="0.25">
      <c r="A181" s="21" t="s">
        <v>296</v>
      </c>
      <c r="B181" s="35" t="s">
        <v>1158</v>
      </c>
      <c r="C181" s="40">
        <v>44627</v>
      </c>
      <c r="D181" s="40">
        <f t="shared" ref="D181:D212" si="19">IF(C181="","",WORKDAY(C181,1))</f>
        <v>44628</v>
      </c>
      <c r="E181" s="40">
        <f t="shared" si="16"/>
        <v>44641</v>
      </c>
      <c r="F181" s="40">
        <f t="shared" si="18"/>
        <v>44655</v>
      </c>
      <c r="G181" s="40" t="str">
        <f t="shared" si="14"/>
        <v>Mar</v>
      </c>
      <c r="H181" s="124"/>
      <c r="I181" s="121">
        <v>44635</v>
      </c>
      <c r="J181" s="127" t="str">
        <f>IF(ISBLANK(I181),"",IF(I181&gt;F181,"No","Yes"))</f>
        <v>Yes</v>
      </c>
      <c r="K181" s="20"/>
      <c r="L181" s="103"/>
      <c r="M181" s="41" t="s">
        <v>72</v>
      </c>
      <c r="N181" s="20"/>
      <c r="O181" s="21" t="s">
        <v>112</v>
      </c>
      <c r="P181" s="107"/>
      <c r="Q181" s="49"/>
      <c r="R181" s="35"/>
      <c r="S181" s="19"/>
      <c r="Z181" s="30"/>
      <c r="AA181" s="30"/>
      <c r="AD181" s="30"/>
    </row>
    <row r="182" spans="1:30" s="23" customFormat="1" ht="30" customHeight="1" x14ac:dyDescent="0.25">
      <c r="A182" s="21" t="s">
        <v>297</v>
      </c>
      <c r="B182" s="35" t="s">
        <v>1159</v>
      </c>
      <c r="C182" s="40">
        <v>44627</v>
      </c>
      <c r="D182" s="40">
        <f t="shared" si="19"/>
        <v>44628</v>
      </c>
      <c r="E182" s="40">
        <f t="shared" si="16"/>
        <v>44641</v>
      </c>
      <c r="F182" s="40">
        <f t="shared" si="18"/>
        <v>44655</v>
      </c>
      <c r="G182" s="40" t="str">
        <f t="shared" si="14"/>
        <v>Mar</v>
      </c>
      <c r="H182" s="124"/>
      <c r="I182" s="121">
        <v>44628</v>
      </c>
      <c r="J182" s="127" t="str">
        <f>IF(ISBLANK(I182),"",IF(I182&gt;F182,"No","Yes"))</f>
        <v>Yes</v>
      </c>
      <c r="K182" s="20"/>
      <c r="L182" s="103"/>
      <c r="M182" s="41" t="s">
        <v>72</v>
      </c>
      <c r="N182" s="20"/>
      <c r="O182" s="21" t="s">
        <v>8</v>
      </c>
      <c r="P182" s="107"/>
      <c r="Q182" s="49" t="s">
        <v>64</v>
      </c>
      <c r="R182" s="35"/>
      <c r="S182" s="19"/>
      <c r="Z182" s="30"/>
      <c r="AA182" s="30"/>
      <c r="AD182" s="30"/>
    </row>
    <row r="183" spans="1:30" s="23" customFormat="1" ht="30" customHeight="1" x14ac:dyDescent="0.25">
      <c r="A183" s="21" t="s">
        <v>298</v>
      </c>
      <c r="B183" s="104" t="s">
        <v>1938</v>
      </c>
      <c r="C183" s="40">
        <v>44627</v>
      </c>
      <c r="D183" s="40">
        <f t="shared" si="19"/>
        <v>44628</v>
      </c>
      <c r="E183" s="40">
        <f t="shared" si="16"/>
        <v>44641</v>
      </c>
      <c r="F183" s="40">
        <f t="shared" si="18"/>
        <v>44655</v>
      </c>
      <c r="G183" s="40" t="str">
        <f t="shared" si="14"/>
        <v>Mar</v>
      </c>
      <c r="H183" s="124"/>
      <c r="I183" s="121">
        <v>44650</v>
      </c>
      <c r="J183" s="127" t="str">
        <f>IF(ISBLANK(I183),"",IF(I183&gt;F183,"No","Yes"))</f>
        <v>Yes</v>
      </c>
      <c r="K183" s="20"/>
      <c r="L183" s="103"/>
      <c r="M183" s="80" t="s">
        <v>72</v>
      </c>
      <c r="N183" s="111"/>
      <c r="O183" s="75" t="s">
        <v>113</v>
      </c>
      <c r="P183" s="112"/>
      <c r="Q183" s="49"/>
      <c r="R183" s="76" t="s">
        <v>1067</v>
      </c>
      <c r="S183" s="19"/>
      <c r="Z183" s="30"/>
      <c r="AA183" s="30"/>
      <c r="AD183" s="30"/>
    </row>
    <row r="184" spans="1:30" s="23" customFormat="1" ht="30" customHeight="1" x14ac:dyDescent="0.25">
      <c r="A184" s="21" t="s">
        <v>299</v>
      </c>
      <c r="B184" s="35" t="s">
        <v>1160</v>
      </c>
      <c r="C184" s="40">
        <v>44628</v>
      </c>
      <c r="D184" s="40">
        <f t="shared" si="19"/>
        <v>44629</v>
      </c>
      <c r="E184" s="40">
        <f t="shared" si="16"/>
        <v>44642</v>
      </c>
      <c r="F184" s="40">
        <f t="shared" si="18"/>
        <v>44656</v>
      </c>
      <c r="G184" s="40" t="str">
        <f t="shared" si="14"/>
        <v>Mar</v>
      </c>
      <c r="H184" s="124"/>
      <c r="I184" s="121">
        <v>44630</v>
      </c>
      <c r="J184" s="127" t="str">
        <f>IF(ISBLANK(I184),"",IF(I184&gt;F184,"No","Yes"))</f>
        <v>Yes</v>
      </c>
      <c r="K184" s="20"/>
      <c r="L184" s="103"/>
      <c r="M184" s="41" t="s">
        <v>72</v>
      </c>
      <c r="N184" s="20"/>
      <c r="O184" s="21" t="s">
        <v>113</v>
      </c>
      <c r="P184" s="107"/>
      <c r="Q184" s="49" t="s">
        <v>56</v>
      </c>
      <c r="R184" s="35"/>
      <c r="S184" s="19"/>
      <c r="Z184" s="30"/>
      <c r="AA184" s="30"/>
      <c r="AD184" s="30"/>
    </row>
    <row r="185" spans="1:30" s="23" customFormat="1" ht="30" customHeight="1" x14ac:dyDescent="0.25">
      <c r="A185" s="21" t="s">
        <v>300</v>
      </c>
      <c r="B185" s="35" t="s">
        <v>1939</v>
      </c>
      <c r="C185" s="40">
        <v>44623</v>
      </c>
      <c r="D185" s="40">
        <f t="shared" si="19"/>
        <v>44624</v>
      </c>
      <c r="E185" s="40">
        <f t="shared" si="16"/>
        <v>44637</v>
      </c>
      <c r="F185" s="40">
        <f t="shared" si="18"/>
        <v>44651</v>
      </c>
      <c r="G185" s="40" t="str">
        <f t="shared" si="14"/>
        <v>Mar</v>
      </c>
      <c r="H185" s="124"/>
      <c r="I185" s="121">
        <v>44649</v>
      </c>
      <c r="J185" s="127" t="str">
        <f>IF(ISBLANK(I185),"",IF(I185&gt;F185,"No","Yes"))</f>
        <v>Yes</v>
      </c>
      <c r="K185" s="20"/>
      <c r="L185" s="103"/>
      <c r="M185" s="41" t="s">
        <v>72</v>
      </c>
      <c r="N185" s="20"/>
      <c r="O185" s="21" t="s">
        <v>112</v>
      </c>
      <c r="P185" s="107"/>
      <c r="Q185" s="49"/>
      <c r="R185" s="35"/>
      <c r="S185" s="19"/>
      <c r="Z185" s="30"/>
      <c r="AA185" s="30"/>
      <c r="AD185" s="30"/>
    </row>
    <row r="186" spans="1:30" s="23" customFormat="1" ht="30" customHeight="1" x14ac:dyDescent="0.25">
      <c r="A186" s="21" t="s">
        <v>301</v>
      </c>
      <c r="B186" s="35" t="s">
        <v>1161</v>
      </c>
      <c r="C186" s="40">
        <v>44627</v>
      </c>
      <c r="D186" s="40">
        <f t="shared" si="19"/>
        <v>44628</v>
      </c>
      <c r="E186" s="40">
        <f t="shared" si="16"/>
        <v>44641</v>
      </c>
      <c r="F186" s="40">
        <f t="shared" si="18"/>
        <v>44655</v>
      </c>
      <c r="G186" s="40" t="str">
        <f t="shared" si="14"/>
        <v>Mar</v>
      </c>
      <c r="H186" s="124"/>
      <c r="I186" s="121">
        <v>44641</v>
      </c>
      <c r="J186" s="127" t="str">
        <f>IF(ISBLANK(I186),"",IF(I186&gt;F186,"No","Yes"))</f>
        <v>Yes</v>
      </c>
      <c r="K186" s="20"/>
      <c r="L186" s="103"/>
      <c r="M186" s="41" t="s">
        <v>72</v>
      </c>
      <c r="N186" s="20"/>
      <c r="O186" s="21" t="s">
        <v>112</v>
      </c>
      <c r="P186" s="107"/>
      <c r="Q186" s="49"/>
      <c r="R186" s="35"/>
      <c r="S186" s="19"/>
      <c r="Z186" s="30"/>
      <c r="AA186" s="30"/>
      <c r="AD186" s="30"/>
    </row>
    <row r="187" spans="1:30" s="23" customFormat="1" ht="30" customHeight="1" x14ac:dyDescent="0.25">
      <c r="A187" s="21" t="s">
        <v>302</v>
      </c>
      <c r="B187" s="35" t="s">
        <v>1162</v>
      </c>
      <c r="C187" s="40">
        <v>44627</v>
      </c>
      <c r="D187" s="40">
        <f t="shared" si="19"/>
        <v>44628</v>
      </c>
      <c r="E187" s="40">
        <f t="shared" si="16"/>
        <v>44641</v>
      </c>
      <c r="F187" s="40">
        <f t="shared" si="18"/>
        <v>44655</v>
      </c>
      <c r="G187" s="40" t="str">
        <f t="shared" si="14"/>
        <v>Mar</v>
      </c>
      <c r="H187" s="124"/>
      <c r="I187" s="121">
        <v>44634</v>
      </c>
      <c r="J187" s="127" t="str">
        <f>IF(ISBLANK(I187),"",IF(I187&gt;F187,"No","Yes"))</f>
        <v>Yes</v>
      </c>
      <c r="K187" s="20"/>
      <c r="L187" s="103"/>
      <c r="M187" s="41" t="s">
        <v>72</v>
      </c>
      <c r="N187" s="20"/>
      <c r="O187" s="21" t="s">
        <v>112</v>
      </c>
      <c r="P187" s="107"/>
      <c r="Q187" s="49"/>
      <c r="R187" s="35"/>
      <c r="S187" s="19"/>
      <c r="Z187" s="30"/>
      <c r="AA187" s="30"/>
      <c r="AD187" s="30"/>
    </row>
    <row r="188" spans="1:30" s="23" customFormat="1" ht="30" customHeight="1" x14ac:dyDescent="0.25">
      <c r="A188" s="21" t="s">
        <v>303</v>
      </c>
      <c r="B188" s="35" t="s">
        <v>1163</v>
      </c>
      <c r="C188" s="40">
        <v>44627</v>
      </c>
      <c r="D188" s="40">
        <f t="shared" si="19"/>
        <v>44628</v>
      </c>
      <c r="E188" s="40">
        <f t="shared" si="16"/>
        <v>44641</v>
      </c>
      <c r="F188" s="40">
        <f t="shared" si="18"/>
        <v>44655</v>
      </c>
      <c r="G188" s="40" t="str">
        <f t="shared" si="14"/>
        <v>Mar</v>
      </c>
      <c r="H188" s="124"/>
      <c r="I188" s="121"/>
      <c r="J188" s="127" t="str">
        <f>IF(ISBLANK(I188),"",IF(I188&gt;F188,"No","Yes"))</f>
        <v/>
      </c>
      <c r="K188" s="20"/>
      <c r="L188" s="103"/>
      <c r="M188" s="41" t="s">
        <v>74</v>
      </c>
      <c r="N188" s="20"/>
      <c r="O188" s="21" t="s">
        <v>18</v>
      </c>
      <c r="P188" s="107"/>
      <c r="Q188" s="49"/>
      <c r="R188" s="35" t="s">
        <v>1983</v>
      </c>
      <c r="S188" s="19"/>
      <c r="Z188" s="30"/>
      <c r="AA188" s="30"/>
      <c r="AD188" s="30"/>
    </row>
    <row r="189" spans="1:30" s="23" customFormat="1" ht="30" customHeight="1" x14ac:dyDescent="0.25">
      <c r="A189" s="21" t="s">
        <v>304</v>
      </c>
      <c r="B189" s="35" t="s">
        <v>1164</v>
      </c>
      <c r="C189" s="40">
        <v>44628</v>
      </c>
      <c r="D189" s="40">
        <f t="shared" si="19"/>
        <v>44629</v>
      </c>
      <c r="E189" s="40">
        <f t="shared" si="16"/>
        <v>44642</v>
      </c>
      <c r="F189" s="40">
        <f t="shared" si="18"/>
        <v>44656</v>
      </c>
      <c r="G189" s="40" t="str">
        <f t="shared" si="14"/>
        <v>Mar</v>
      </c>
      <c r="H189" s="124"/>
      <c r="I189" s="121">
        <v>44635</v>
      </c>
      <c r="J189" s="127" t="str">
        <f>IF(ISBLANK(I189),"",IF(I189&gt;F189,"No","Yes"))</f>
        <v>Yes</v>
      </c>
      <c r="K189" s="20"/>
      <c r="L189" s="103"/>
      <c r="M189" s="41" t="s">
        <v>72</v>
      </c>
      <c r="N189" s="20"/>
      <c r="O189" s="21" t="s">
        <v>113</v>
      </c>
      <c r="P189" s="107"/>
      <c r="Q189" s="49"/>
      <c r="R189" s="35" t="s">
        <v>1070</v>
      </c>
      <c r="S189" s="19"/>
      <c r="Z189" s="30"/>
      <c r="AA189" s="30"/>
      <c r="AD189" s="30"/>
    </row>
    <row r="190" spans="1:30" s="23" customFormat="1" ht="30" customHeight="1" x14ac:dyDescent="0.25">
      <c r="A190" s="21" t="s">
        <v>305</v>
      </c>
      <c r="B190" s="35" t="s">
        <v>1940</v>
      </c>
      <c r="C190" s="40">
        <v>44629</v>
      </c>
      <c r="D190" s="40">
        <f t="shared" si="19"/>
        <v>44630</v>
      </c>
      <c r="E190" s="40">
        <f t="shared" si="16"/>
        <v>44643</v>
      </c>
      <c r="F190" s="40">
        <f t="shared" si="18"/>
        <v>44657</v>
      </c>
      <c r="G190" s="40" t="str">
        <f t="shared" si="14"/>
        <v>Mar</v>
      </c>
      <c r="H190" s="124"/>
      <c r="I190" s="121">
        <v>44643</v>
      </c>
      <c r="J190" s="127" t="str">
        <f>IF(ISBLANK(I190),"",IF(I190&gt;F190,"No","Yes"))</f>
        <v>Yes</v>
      </c>
      <c r="K190" s="20"/>
      <c r="L190" s="103"/>
      <c r="M190" s="41" t="s">
        <v>72</v>
      </c>
      <c r="N190" s="20"/>
      <c r="O190" s="21" t="s">
        <v>112</v>
      </c>
      <c r="P190" s="107"/>
      <c r="Q190" s="49"/>
      <c r="R190" s="35"/>
      <c r="S190" s="19"/>
      <c r="Z190" s="30"/>
      <c r="AA190" s="30"/>
      <c r="AD190" s="30"/>
    </row>
    <row r="191" spans="1:30" s="23" customFormat="1" ht="30" customHeight="1" x14ac:dyDescent="0.25">
      <c r="A191" s="21" t="s">
        <v>306</v>
      </c>
      <c r="B191" s="76" t="s">
        <v>1165</v>
      </c>
      <c r="C191" s="78">
        <v>44631</v>
      </c>
      <c r="D191" s="40">
        <f t="shared" si="19"/>
        <v>44634</v>
      </c>
      <c r="E191" s="40">
        <f t="shared" si="16"/>
        <v>44645</v>
      </c>
      <c r="F191" s="40">
        <f t="shared" si="18"/>
        <v>44659</v>
      </c>
      <c r="G191" s="40" t="str">
        <f t="shared" si="14"/>
        <v>Mar</v>
      </c>
      <c r="H191" s="125"/>
      <c r="I191" s="121">
        <v>44635</v>
      </c>
      <c r="J191" s="127" t="str">
        <f>IF(ISBLANK(I191),"",IF(I191&gt;F191,"No","Yes"))</f>
        <v>Yes</v>
      </c>
      <c r="K191" s="115"/>
      <c r="L191" s="116"/>
      <c r="M191" s="80" t="s">
        <v>72</v>
      </c>
      <c r="N191" s="81"/>
      <c r="O191" s="75" t="s">
        <v>112</v>
      </c>
      <c r="P191" s="108"/>
      <c r="Q191" s="39"/>
      <c r="R191" s="76"/>
      <c r="S191" s="144"/>
      <c r="Z191" s="30"/>
      <c r="AA191" s="30"/>
      <c r="AD191" s="30"/>
    </row>
    <row r="192" spans="1:30" s="23" customFormat="1" ht="30" customHeight="1" x14ac:dyDescent="0.25">
      <c r="A192" s="21" t="s">
        <v>307</v>
      </c>
      <c r="B192" s="35" t="s">
        <v>1166</v>
      </c>
      <c r="C192" s="40">
        <v>44631</v>
      </c>
      <c r="D192" s="40">
        <f t="shared" si="19"/>
        <v>44634</v>
      </c>
      <c r="E192" s="40">
        <f t="shared" si="16"/>
        <v>44645</v>
      </c>
      <c r="F192" s="40">
        <f t="shared" si="18"/>
        <v>44659</v>
      </c>
      <c r="G192" s="40" t="str">
        <f t="shared" si="14"/>
        <v>Mar</v>
      </c>
      <c r="H192" s="124"/>
      <c r="I192" s="121">
        <v>44635</v>
      </c>
      <c r="J192" s="127" t="str">
        <f>IF(ISBLANK(I192),"",IF(I192&gt;F192,"No","Yes"))</f>
        <v>Yes</v>
      </c>
      <c r="K192" s="20"/>
      <c r="L192" s="103"/>
      <c r="M192" s="41" t="s">
        <v>72</v>
      </c>
      <c r="N192" s="20"/>
      <c r="O192" s="21" t="s">
        <v>112</v>
      </c>
      <c r="P192" s="107"/>
      <c r="Q192" s="49"/>
      <c r="R192" s="35"/>
      <c r="S192" s="19"/>
      <c r="Z192" s="30"/>
      <c r="AA192" s="30"/>
      <c r="AD192" s="30"/>
    </row>
    <row r="193" spans="1:30" s="23" customFormat="1" ht="30" customHeight="1" x14ac:dyDescent="0.25">
      <c r="A193" s="21" t="s">
        <v>308</v>
      </c>
      <c r="B193" s="35" t="s">
        <v>1167</v>
      </c>
      <c r="C193" s="40">
        <v>44631</v>
      </c>
      <c r="D193" s="40">
        <f t="shared" si="19"/>
        <v>44634</v>
      </c>
      <c r="E193" s="40">
        <f t="shared" si="16"/>
        <v>44645</v>
      </c>
      <c r="F193" s="40">
        <f t="shared" si="18"/>
        <v>44659</v>
      </c>
      <c r="G193" s="40" t="str">
        <f t="shared" si="14"/>
        <v>Mar</v>
      </c>
      <c r="H193" s="124"/>
      <c r="I193" s="121">
        <v>44634</v>
      </c>
      <c r="J193" s="127" t="str">
        <f>IF(ISBLANK(I193),"",IF(I193&gt;F193,"No","Yes"))</f>
        <v>Yes</v>
      </c>
      <c r="K193" s="20"/>
      <c r="L193" s="103"/>
      <c r="M193" s="41" t="s">
        <v>72</v>
      </c>
      <c r="N193" s="20"/>
      <c r="O193" s="21" t="s">
        <v>112</v>
      </c>
      <c r="P193" s="107"/>
      <c r="Q193" s="49"/>
      <c r="R193" s="35"/>
      <c r="S193" s="19"/>
      <c r="Z193" s="30"/>
      <c r="AA193" s="30"/>
      <c r="AD193" s="30"/>
    </row>
    <row r="194" spans="1:30" s="23" customFormat="1" ht="30" customHeight="1" x14ac:dyDescent="0.25">
      <c r="A194" s="21" t="s">
        <v>309</v>
      </c>
      <c r="B194" s="35" t="s">
        <v>1941</v>
      </c>
      <c r="C194" s="40">
        <v>44631</v>
      </c>
      <c r="D194" s="40">
        <f t="shared" si="19"/>
        <v>44634</v>
      </c>
      <c r="E194" s="40">
        <f t="shared" si="16"/>
        <v>44645</v>
      </c>
      <c r="F194" s="40">
        <f t="shared" si="18"/>
        <v>44659</v>
      </c>
      <c r="G194" s="40" t="str">
        <f t="shared" ref="G194:G257" si="20">IF(ISBLANK(C194),"",TEXT(C194,"mmm"))</f>
        <v>Mar</v>
      </c>
      <c r="H194" s="124"/>
      <c r="I194" s="121">
        <v>44648</v>
      </c>
      <c r="J194" s="127" t="str">
        <f>IF(ISBLANK(I194),"",IF(I194&gt;F194,"No","Yes"))</f>
        <v>Yes</v>
      </c>
      <c r="K194" s="20"/>
      <c r="L194" s="103"/>
      <c r="M194" s="41" t="s">
        <v>72</v>
      </c>
      <c r="N194" s="20"/>
      <c r="O194" s="21" t="s">
        <v>112</v>
      </c>
      <c r="P194" s="107"/>
      <c r="Q194" s="49"/>
      <c r="R194" s="35"/>
      <c r="S194" s="19"/>
      <c r="Z194" s="30"/>
      <c r="AA194" s="30"/>
      <c r="AD194" s="30"/>
    </row>
    <row r="195" spans="1:30" s="23" customFormat="1" ht="30" customHeight="1" x14ac:dyDescent="0.25">
      <c r="A195" s="21" t="s">
        <v>310</v>
      </c>
      <c r="B195" s="35" t="s">
        <v>1168</v>
      </c>
      <c r="C195" s="40">
        <v>44634</v>
      </c>
      <c r="D195" s="40">
        <f t="shared" si="19"/>
        <v>44635</v>
      </c>
      <c r="E195" s="40">
        <f t="shared" si="16"/>
        <v>44648</v>
      </c>
      <c r="F195" s="40">
        <f t="shared" si="18"/>
        <v>44662</v>
      </c>
      <c r="G195" s="40" t="str">
        <f t="shared" si="20"/>
        <v>Mar</v>
      </c>
      <c r="H195" s="124"/>
      <c r="I195" s="121">
        <v>44662</v>
      </c>
      <c r="J195" s="127" t="str">
        <f>IF(ISBLANK(I195),"",IF(I195&gt;F195,"No","Yes"))</f>
        <v>Yes</v>
      </c>
      <c r="K195" s="20"/>
      <c r="L195" s="103"/>
      <c r="M195" s="41" t="s">
        <v>72</v>
      </c>
      <c r="N195" s="20"/>
      <c r="O195" s="21" t="s">
        <v>113</v>
      </c>
      <c r="P195" s="107"/>
      <c r="Q195" s="49"/>
      <c r="R195" s="35" t="s">
        <v>1067</v>
      </c>
      <c r="S195" s="19"/>
      <c r="Z195" s="30"/>
      <c r="AA195" s="30"/>
      <c r="AD195" s="30"/>
    </row>
    <row r="196" spans="1:30" s="23" customFormat="1" ht="30" customHeight="1" x14ac:dyDescent="0.25">
      <c r="A196" s="21" t="s">
        <v>311</v>
      </c>
      <c r="B196" s="35" t="s">
        <v>1169</v>
      </c>
      <c r="C196" s="40">
        <v>44634</v>
      </c>
      <c r="D196" s="40">
        <f t="shared" si="19"/>
        <v>44635</v>
      </c>
      <c r="E196" s="40">
        <f t="shared" si="16"/>
        <v>44648</v>
      </c>
      <c r="F196" s="40">
        <f t="shared" si="18"/>
        <v>44662</v>
      </c>
      <c r="G196" s="40" t="str">
        <f t="shared" si="20"/>
        <v>Mar</v>
      </c>
      <c r="H196" s="124"/>
      <c r="I196" s="121">
        <v>44650</v>
      </c>
      <c r="J196" s="127" t="str">
        <f>IF(ISBLANK(I196),"",IF(I196&gt;F196,"No","Yes"))</f>
        <v>Yes</v>
      </c>
      <c r="K196" s="20"/>
      <c r="L196" s="103"/>
      <c r="M196" s="41" t="s">
        <v>72</v>
      </c>
      <c r="N196" s="20"/>
      <c r="O196" s="21" t="s">
        <v>112</v>
      </c>
      <c r="P196" s="107"/>
      <c r="Q196" s="49"/>
      <c r="R196" s="35"/>
      <c r="S196" s="19"/>
      <c r="Z196" s="30"/>
      <c r="AA196" s="30"/>
      <c r="AD196" s="30"/>
    </row>
    <row r="197" spans="1:30" s="23" customFormat="1" ht="30" customHeight="1" x14ac:dyDescent="0.25">
      <c r="A197" s="21" t="s">
        <v>312</v>
      </c>
      <c r="B197" s="35" t="s">
        <v>1170</v>
      </c>
      <c r="C197" s="40">
        <v>44634</v>
      </c>
      <c r="D197" s="40">
        <f t="shared" si="19"/>
        <v>44635</v>
      </c>
      <c r="E197" s="40">
        <f t="shared" si="16"/>
        <v>44648</v>
      </c>
      <c r="F197" s="40">
        <f t="shared" si="18"/>
        <v>44662</v>
      </c>
      <c r="G197" s="40" t="str">
        <f t="shared" si="20"/>
        <v>Mar</v>
      </c>
      <c r="H197" s="124"/>
      <c r="I197" s="121">
        <v>44649</v>
      </c>
      <c r="J197" s="127" t="str">
        <f>IF(ISBLANK(I197),"",IF(I197&gt;F197,"No","Yes"))</f>
        <v>Yes</v>
      </c>
      <c r="K197" s="20"/>
      <c r="L197" s="103"/>
      <c r="M197" s="41" t="s">
        <v>72</v>
      </c>
      <c r="N197" s="20"/>
      <c r="O197" s="21" t="s">
        <v>112</v>
      </c>
      <c r="P197" s="107"/>
      <c r="Q197" s="49"/>
      <c r="R197" s="35"/>
      <c r="S197" s="19"/>
      <c r="Z197" s="30"/>
      <c r="AA197" s="30"/>
      <c r="AD197" s="30"/>
    </row>
    <row r="198" spans="1:30" s="23" customFormat="1" ht="30" customHeight="1" x14ac:dyDescent="0.25">
      <c r="A198" s="21" t="s">
        <v>313</v>
      </c>
      <c r="B198" s="35" t="s">
        <v>1171</v>
      </c>
      <c r="C198" s="40">
        <v>44634</v>
      </c>
      <c r="D198" s="40">
        <f t="shared" si="19"/>
        <v>44635</v>
      </c>
      <c r="E198" s="40">
        <f t="shared" si="16"/>
        <v>44648</v>
      </c>
      <c r="F198" s="40">
        <f t="shared" si="18"/>
        <v>44662</v>
      </c>
      <c r="G198" s="40" t="str">
        <f t="shared" si="20"/>
        <v>Mar</v>
      </c>
      <c r="H198" s="124"/>
      <c r="I198" s="121">
        <v>44645</v>
      </c>
      <c r="J198" s="127" t="str">
        <f>IF(ISBLANK(I198),"",IF(I198&gt;F198,"No","Yes"))</f>
        <v>Yes</v>
      </c>
      <c r="K198" s="20"/>
      <c r="L198" s="103"/>
      <c r="M198" s="41" t="s">
        <v>72</v>
      </c>
      <c r="N198" s="20"/>
      <c r="O198" s="21" t="s">
        <v>112</v>
      </c>
      <c r="P198" s="107"/>
      <c r="Q198" s="49"/>
      <c r="R198" s="35"/>
      <c r="S198" s="19"/>
      <c r="Z198" s="30"/>
      <c r="AA198" s="30"/>
      <c r="AD198" s="30"/>
    </row>
    <row r="199" spans="1:30" s="23" customFormat="1" ht="30" customHeight="1" x14ac:dyDescent="0.25">
      <c r="A199" s="21" t="s">
        <v>314</v>
      </c>
      <c r="B199" s="35" t="s">
        <v>1172</v>
      </c>
      <c r="C199" s="40">
        <v>44634</v>
      </c>
      <c r="D199" s="40">
        <f t="shared" si="19"/>
        <v>44635</v>
      </c>
      <c r="E199" s="40">
        <f t="shared" si="16"/>
        <v>44648</v>
      </c>
      <c r="F199" s="40">
        <f t="shared" si="18"/>
        <v>44662</v>
      </c>
      <c r="G199" s="40" t="str">
        <f t="shared" si="20"/>
        <v>Mar</v>
      </c>
      <c r="H199" s="124"/>
      <c r="I199" s="121">
        <v>44637</v>
      </c>
      <c r="J199" s="127" t="str">
        <f>IF(ISBLANK(I199),"",IF(I199&gt;F199,"No","Yes"))</f>
        <v>Yes</v>
      </c>
      <c r="K199" s="20"/>
      <c r="L199" s="103"/>
      <c r="M199" s="41" t="s">
        <v>72</v>
      </c>
      <c r="N199" s="20"/>
      <c r="O199" s="21" t="s">
        <v>114</v>
      </c>
      <c r="P199" s="107"/>
      <c r="Q199" s="49"/>
      <c r="R199" s="35"/>
      <c r="S199" s="19"/>
      <c r="Z199" s="30"/>
      <c r="AA199" s="30"/>
      <c r="AD199" s="30"/>
    </row>
    <row r="200" spans="1:30" s="23" customFormat="1" ht="30" customHeight="1" x14ac:dyDescent="0.25">
      <c r="A200" s="21" t="s">
        <v>315</v>
      </c>
      <c r="B200" s="35" t="s">
        <v>1173</v>
      </c>
      <c r="C200" s="40">
        <v>44634</v>
      </c>
      <c r="D200" s="40">
        <f t="shared" si="19"/>
        <v>44635</v>
      </c>
      <c r="E200" s="40">
        <f t="shared" si="16"/>
        <v>44648</v>
      </c>
      <c r="F200" s="40">
        <f t="shared" si="18"/>
        <v>44662</v>
      </c>
      <c r="G200" s="40" t="str">
        <f t="shared" si="20"/>
        <v>Mar</v>
      </c>
      <c r="H200" s="124"/>
      <c r="I200" s="121">
        <v>44662</v>
      </c>
      <c r="J200" s="127" t="str">
        <f>IF(ISBLANK(I200),"",IF(I200&gt;F200,"No","Yes"))</f>
        <v>Yes</v>
      </c>
      <c r="K200" s="20"/>
      <c r="L200" s="103"/>
      <c r="M200" s="41" t="s">
        <v>72</v>
      </c>
      <c r="N200" s="20"/>
      <c r="O200" s="21" t="s">
        <v>113</v>
      </c>
      <c r="P200" s="107"/>
      <c r="Q200" s="49"/>
      <c r="R200" s="35" t="s">
        <v>1067</v>
      </c>
      <c r="S200" s="19"/>
      <c r="Z200" s="30"/>
      <c r="AA200" s="30"/>
      <c r="AD200" s="30"/>
    </row>
    <row r="201" spans="1:30" s="23" customFormat="1" ht="30" customHeight="1" x14ac:dyDescent="0.25">
      <c r="A201" s="21" t="s">
        <v>316</v>
      </c>
      <c r="B201" s="35" t="s">
        <v>1174</v>
      </c>
      <c r="C201" s="40">
        <v>44634</v>
      </c>
      <c r="D201" s="40">
        <f t="shared" si="19"/>
        <v>44635</v>
      </c>
      <c r="E201" s="40">
        <f t="shared" si="16"/>
        <v>44648</v>
      </c>
      <c r="F201" s="40">
        <f t="shared" si="18"/>
        <v>44662</v>
      </c>
      <c r="G201" s="40" t="str">
        <f t="shared" si="20"/>
        <v>Mar</v>
      </c>
      <c r="H201" s="124"/>
      <c r="I201" s="121">
        <v>44636</v>
      </c>
      <c r="J201" s="127" t="str">
        <f>IF(ISBLANK(I201),"",IF(I201&gt;F201,"No","Yes"))</f>
        <v>Yes</v>
      </c>
      <c r="K201" s="20"/>
      <c r="L201" s="103"/>
      <c r="M201" s="41" t="s">
        <v>72</v>
      </c>
      <c r="N201" s="20"/>
      <c r="O201" s="21" t="s">
        <v>113</v>
      </c>
      <c r="P201" s="107"/>
      <c r="Q201" s="49" t="s">
        <v>64</v>
      </c>
      <c r="R201" s="35"/>
      <c r="S201" s="19"/>
      <c r="Z201" s="30"/>
      <c r="AA201" s="30"/>
      <c r="AD201" s="30"/>
    </row>
    <row r="202" spans="1:30" s="23" customFormat="1" ht="30" customHeight="1" x14ac:dyDescent="0.25">
      <c r="A202" s="21" t="s">
        <v>317</v>
      </c>
      <c r="B202" s="35" t="s">
        <v>1942</v>
      </c>
      <c r="C202" s="40">
        <v>44634</v>
      </c>
      <c r="D202" s="40">
        <f t="shared" si="19"/>
        <v>44635</v>
      </c>
      <c r="E202" s="40">
        <f t="shared" si="16"/>
        <v>44648</v>
      </c>
      <c r="F202" s="40">
        <f t="shared" si="18"/>
        <v>44662</v>
      </c>
      <c r="G202" s="40" t="str">
        <f t="shared" si="20"/>
        <v>Mar</v>
      </c>
      <c r="H202" s="124"/>
      <c r="I202" s="121">
        <v>44655</v>
      </c>
      <c r="J202" s="127" t="str">
        <f>IF(ISBLANK(I202),"",IF(I202&gt;F202,"No","Yes"))</f>
        <v>Yes</v>
      </c>
      <c r="K202" s="20"/>
      <c r="L202" s="103"/>
      <c r="M202" s="41" t="s">
        <v>72</v>
      </c>
      <c r="N202" s="20"/>
      <c r="O202" s="21" t="s">
        <v>112</v>
      </c>
      <c r="P202" s="107"/>
      <c r="Q202" s="49"/>
      <c r="R202" s="35"/>
      <c r="S202" s="19"/>
      <c r="Z202" s="30"/>
      <c r="AA202" s="30"/>
      <c r="AD202" s="30"/>
    </row>
    <row r="203" spans="1:30" s="23" customFormat="1" ht="30" customHeight="1" x14ac:dyDescent="0.25">
      <c r="A203" s="21" t="s">
        <v>318</v>
      </c>
      <c r="B203" s="35" t="s">
        <v>1175</v>
      </c>
      <c r="C203" s="40">
        <v>44635</v>
      </c>
      <c r="D203" s="40">
        <f t="shared" si="19"/>
        <v>44636</v>
      </c>
      <c r="E203" s="40">
        <f t="shared" si="16"/>
        <v>44649</v>
      </c>
      <c r="F203" s="40">
        <f t="shared" si="18"/>
        <v>44663</v>
      </c>
      <c r="G203" s="40" t="str">
        <f t="shared" si="20"/>
        <v>Mar</v>
      </c>
      <c r="H203" s="124"/>
      <c r="I203" s="121"/>
      <c r="J203" s="127" t="str">
        <f>IF(ISBLANK(I203),"",IF(I203&gt;F203,"No","Yes"))</f>
        <v/>
      </c>
      <c r="K203" s="20"/>
      <c r="L203" s="103"/>
      <c r="M203" s="41" t="s">
        <v>74</v>
      </c>
      <c r="N203" s="20"/>
      <c r="O203" s="21" t="s">
        <v>18</v>
      </c>
      <c r="P203" s="107"/>
      <c r="Q203" s="49"/>
      <c r="R203" s="35" t="s">
        <v>1984</v>
      </c>
      <c r="S203" s="19"/>
      <c r="Z203" s="30"/>
      <c r="AA203" s="30"/>
      <c r="AD203" s="30"/>
    </row>
    <row r="204" spans="1:30" s="23" customFormat="1" ht="30" customHeight="1" x14ac:dyDescent="0.25">
      <c r="A204" s="21" t="s">
        <v>319</v>
      </c>
      <c r="B204" s="35" t="s">
        <v>1176</v>
      </c>
      <c r="C204" s="40">
        <v>44635</v>
      </c>
      <c r="D204" s="40">
        <f t="shared" si="19"/>
        <v>44636</v>
      </c>
      <c r="E204" s="40">
        <f t="shared" si="16"/>
        <v>44649</v>
      </c>
      <c r="F204" s="40">
        <f t="shared" si="18"/>
        <v>44663</v>
      </c>
      <c r="G204" s="40" t="str">
        <f t="shared" si="20"/>
        <v>Mar</v>
      </c>
      <c r="H204" s="124"/>
      <c r="I204" s="121">
        <v>44636</v>
      </c>
      <c r="J204" s="127" t="str">
        <f>IF(ISBLANK(I204),"",IF(I204&gt;F204,"No","Yes"))</f>
        <v>Yes</v>
      </c>
      <c r="K204" s="20"/>
      <c r="L204" s="103"/>
      <c r="M204" s="41" t="s">
        <v>72</v>
      </c>
      <c r="N204" s="20"/>
      <c r="O204" s="21" t="s">
        <v>114</v>
      </c>
      <c r="P204" s="107"/>
      <c r="Q204" s="49"/>
      <c r="R204" s="35"/>
      <c r="S204" s="19"/>
      <c r="Z204" s="30"/>
      <c r="AA204" s="30"/>
      <c r="AD204" s="30"/>
    </row>
    <row r="205" spans="1:30" s="23" customFormat="1" ht="30" customHeight="1" x14ac:dyDescent="0.25">
      <c r="A205" s="21" t="s">
        <v>320</v>
      </c>
      <c r="B205" s="35" t="s">
        <v>1177</v>
      </c>
      <c r="C205" s="40">
        <v>44635</v>
      </c>
      <c r="D205" s="40">
        <f t="shared" si="19"/>
        <v>44636</v>
      </c>
      <c r="E205" s="40">
        <f t="shared" si="16"/>
        <v>44649</v>
      </c>
      <c r="F205" s="40">
        <f t="shared" si="18"/>
        <v>44663</v>
      </c>
      <c r="G205" s="40" t="str">
        <f t="shared" si="20"/>
        <v>Mar</v>
      </c>
      <c r="H205" s="124"/>
      <c r="I205" s="121">
        <v>44658</v>
      </c>
      <c r="J205" s="127" t="str">
        <f>IF(ISBLANK(I205),"",IF(I205&gt;F205,"No","Yes"))</f>
        <v>Yes</v>
      </c>
      <c r="K205" s="20"/>
      <c r="L205" s="103"/>
      <c r="M205" s="41" t="s">
        <v>72</v>
      </c>
      <c r="N205" s="20"/>
      <c r="O205" s="21" t="s">
        <v>112</v>
      </c>
      <c r="P205" s="107"/>
      <c r="Q205" s="49"/>
      <c r="R205" s="35"/>
      <c r="S205" s="19"/>
      <c r="Z205" s="30"/>
      <c r="AA205" s="30"/>
      <c r="AD205" s="30"/>
    </row>
    <row r="206" spans="1:30" s="23" customFormat="1" ht="30" customHeight="1" x14ac:dyDescent="0.25">
      <c r="A206" s="21" t="s">
        <v>321</v>
      </c>
      <c r="B206" s="35" t="s">
        <v>1178</v>
      </c>
      <c r="C206" s="40">
        <v>44636</v>
      </c>
      <c r="D206" s="40">
        <f t="shared" si="19"/>
        <v>44637</v>
      </c>
      <c r="E206" s="40">
        <f t="shared" si="16"/>
        <v>44650</v>
      </c>
      <c r="F206" s="40">
        <f t="shared" si="18"/>
        <v>44664</v>
      </c>
      <c r="G206" s="40" t="str">
        <f t="shared" si="20"/>
        <v>Mar</v>
      </c>
      <c r="H206" s="124"/>
      <c r="I206" s="121">
        <v>44768</v>
      </c>
      <c r="J206" s="127" t="str">
        <f>IF(ISBLANK(I206),"",IF(I206&gt;F206,"No","Yes"))</f>
        <v>No</v>
      </c>
      <c r="K206" s="20"/>
      <c r="L206" s="103"/>
      <c r="M206" s="41" t="s">
        <v>72</v>
      </c>
      <c r="N206" s="20"/>
      <c r="O206" s="21" t="s">
        <v>8</v>
      </c>
      <c r="P206" s="107"/>
      <c r="Q206" s="49" t="s">
        <v>11</v>
      </c>
      <c r="R206" s="35"/>
      <c r="S206" s="19"/>
      <c r="Z206" s="30"/>
      <c r="AA206" s="30"/>
      <c r="AD206" s="30"/>
    </row>
    <row r="207" spans="1:30" s="23" customFormat="1" ht="30" customHeight="1" x14ac:dyDescent="0.25">
      <c r="A207" s="21" t="s">
        <v>322</v>
      </c>
      <c r="B207" s="35" t="s">
        <v>1179</v>
      </c>
      <c r="C207" s="40">
        <v>44637</v>
      </c>
      <c r="D207" s="40">
        <f t="shared" si="19"/>
        <v>44638</v>
      </c>
      <c r="E207" s="40">
        <f t="shared" si="16"/>
        <v>44651</v>
      </c>
      <c r="F207" s="40">
        <f>IF(C207="","",WORKDAY(C207,20,$U$33:$U$41))</f>
        <v>44665</v>
      </c>
      <c r="G207" s="40" t="str">
        <f t="shared" si="20"/>
        <v>Mar</v>
      </c>
      <c r="H207" s="124"/>
      <c r="I207" s="121">
        <v>44643</v>
      </c>
      <c r="J207" s="127" t="str">
        <f>IF(ISBLANK(I207),"",IF(I207&gt;F207,"No","Yes"))</f>
        <v>Yes</v>
      </c>
      <c r="K207" s="20"/>
      <c r="L207" s="103"/>
      <c r="M207" s="41" t="s">
        <v>72</v>
      </c>
      <c r="N207" s="20"/>
      <c r="O207" s="21" t="s">
        <v>113</v>
      </c>
      <c r="P207" s="107"/>
      <c r="Q207" s="49" t="s">
        <v>64</v>
      </c>
      <c r="R207" s="35"/>
      <c r="S207" s="19"/>
      <c r="Z207" s="30"/>
      <c r="AA207" s="30"/>
      <c r="AD207" s="30"/>
    </row>
    <row r="208" spans="1:30" s="23" customFormat="1" ht="30" customHeight="1" x14ac:dyDescent="0.25">
      <c r="A208" s="21" t="s">
        <v>323</v>
      </c>
      <c r="B208" s="35" t="s">
        <v>1180</v>
      </c>
      <c r="C208" s="40">
        <v>44641</v>
      </c>
      <c r="D208" s="40">
        <f t="shared" si="19"/>
        <v>44642</v>
      </c>
      <c r="E208" s="40">
        <f t="shared" ref="E208:E217" si="21">IF(C208="","",WORKDAY(C208,10))</f>
        <v>44655</v>
      </c>
      <c r="F208" s="40">
        <f>IF(C208="","",WORKDAY(C208,20,$U$33:$U$41))</f>
        <v>44671</v>
      </c>
      <c r="G208" s="40" t="str">
        <f t="shared" si="20"/>
        <v>Mar</v>
      </c>
      <c r="H208" s="124"/>
      <c r="I208" s="121">
        <v>44643</v>
      </c>
      <c r="J208" s="127" t="str">
        <f>IF(ISBLANK(I208),"",IF(I208&gt;F208,"No","Yes"))</f>
        <v>Yes</v>
      </c>
      <c r="K208" s="20"/>
      <c r="L208" s="103"/>
      <c r="M208" s="41" t="s">
        <v>72</v>
      </c>
      <c r="N208" s="20"/>
      <c r="O208" s="21" t="s">
        <v>113</v>
      </c>
      <c r="P208" s="107"/>
      <c r="Q208" s="49"/>
      <c r="R208" s="35" t="s">
        <v>1067</v>
      </c>
      <c r="S208" s="19"/>
      <c r="Z208" s="30"/>
      <c r="AA208" s="30"/>
      <c r="AD208" s="30"/>
    </row>
    <row r="209" spans="1:30" s="23" customFormat="1" ht="30" customHeight="1" x14ac:dyDescent="0.25">
      <c r="A209" s="21" t="s">
        <v>324</v>
      </c>
      <c r="B209" s="35" t="s">
        <v>1181</v>
      </c>
      <c r="C209" s="40">
        <v>44638</v>
      </c>
      <c r="D209" s="40">
        <f t="shared" si="19"/>
        <v>44641</v>
      </c>
      <c r="E209" s="40">
        <f t="shared" si="21"/>
        <v>44652</v>
      </c>
      <c r="F209" s="40">
        <f>IF(C209="","",WORKDAY(C209,20,$U$33:$U$41))</f>
        <v>44670</v>
      </c>
      <c r="G209" s="40" t="str">
        <f t="shared" si="20"/>
        <v>Mar</v>
      </c>
      <c r="H209" s="124"/>
      <c r="I209" s="121">
        <v>44650</v>
      </c>
      <c r="J209" s="127" t="str">
        <f>IF(ISBLANK(I209),"",IF(I209&gt;F209,"No","Yes"))</f>
        <v>Yes</v>
      </c>
      <c r="K209" s="20"/>
      <c r="L209" s="103"/>
      <c r="M209" s="41" t="s">
        <v>72</v>
      </c>
      <c r="N209" s="20"/>
      <c r="O209" s="21" t="s">
        <v>113</v>
      </c>
      <c r="P209" s="107"/>
      <c r="Q209" s="49" t="s">
        <v>64</v>
      </c>
      <c r="R209" s="35"/>
      <c r="S209" s="19"/>
      <c r="Z209" s="30"/>
      <c r="AA209" s="30"/>
      <c r="AD209" s="30"/>
    </row>
    <row r="210" spans="1:30" s="23" customFormat="1" ht="30" customHeight="1" x14ac:dyDescent="0.25">
      <c r="A210" s="21" t="s">
        <v>325</v>
      </c>
      <c r="B210" s="35" t="s">
        <v>1182</v>
      </c>
      <c r="C210" s="40">
        <v>44641</v>
      </c>
      <c r="D210" s="40">
        <f t="shared" si="19"/>
        <v>44642</v>
      </c>
      <c r="E210" s="40">
        <f t="shared" si="21"/>
        <v>44655</v>
      </c>
      <c r="F210" s="40">
        <f>IF(C210="","",WORKDAY(C210,20,$U$33:$U$41))</f>
        <v>44671</v>
      </c>
      <c r="G210" s="40" t="str">
        <f t="shared" si="20"/>
        <v>Mar</v>
      </c>
      <c r="H210" s="124"/>
      <c r="I210" s="121">
        <v>44643</v>
      </c>
      <c r="J210" s="127" t="str">
        <f>IF(ISBLANK(I210),"",IF(I210&gt;F210,"No","Yes"))</f>
        <v>Yes</v>
      </c>
      <c r="K210" s="20"/>
      <c r="L210" s="103"/>
      <c r="M210" s="41" t="s">
        <v>72</v>
      </c>
      <c r="N210" s="20"/>
      <c r="O210" s="21" t="s">
        <v>112</v>
      </c>
      <c r="P210" s="107"/>
      <c r="Q210" s="49"/>
      <c r="R210" s="35"/>
      <c r="S210" s="19"/>
      <c r="Z210" s="30"/>
      <c r="AA210" s="30"/>
      <c r="AD210" s="30"/>
    </row>
    <row r="211" spans="1:30" s="23" customFormat="1" ht="30" customHeight="1" x14ac:dyDescent="0.25">
      <c r="A211" s="21" t="s">
        <v>326</v>
      </c>
      <c r="B211" s="35" t="s">
        <v>1183</v>
      </c>
      <c r="C211" s="40">
        <v>44641</v>
      </c>
      <c r="D211" s="40">
        <f t="shared" si="19"/>
        <v>44642</v>
      </c>
      <c r="E211" s="40">
        <f t="shared" si="21"/>
        <v>44655</v>
      </c>
      <c r="F211" s="40">
        <f>IF(C211="","",WORKDAY(C211,20,$U$33:$U$41))</f>
        <v>44671</v>
      </c>
      <c r="G211" s="40" t="str">
        <f t="shared" si="20"/>
        <v>Mar</v>
      </c>
      <c r="H211" s="124"/>
      <c r="I211" s="121">
        <v>44665</v>
      </c>
      <c r="J211" s="127" t="str">
        <f>IF(ISBLANK(I211),"",IF(I211&gt;F211,"No","Yes"))</f>
        <v>Yes</v>
      </c>
      <c r="K211" s="20"/>
      <c r="L211" s="103"/>
      <c r="M211" s="41" t="s">
        <v>72</v>
      </c>
      <c r="N211" s="20"/>
      <c r="O211" s="21" t="s">
        <v>113</v>
      </c>
      <c r="P211" s="107"/>
      <c r="Q211" s="49"/>
      <c r="R211" s="35" t="s">
        <v>1239</v>
      </c>
      <c r="S211" s="19"/>
      <c r="Z211" s="30"/>
      <c r="AA211" s="30"/>
      <c r="AD211" s="30"/>
    </row>
    <row r="212" spans="1:30" s="23" customFormat="1" ht="30" customHeight="1" x14ac:dyDescent="0.25">
      <c r="A212" s="21" t="s">
        <v>327</v>
      </c>
      <c r="B212" s="35" t="s">
        <v>1184</v>
      </c>
      <c r="C212" s="40">
        <v>44641</v>
      </c>
      <c r="D212" s="40">
        <f t="shared" si="19"/>
        <v>44642</v>
      </c>
      <c r="E212" s="40">
        <f t="shared" si="21"/>
        <v>44655</v>
      </c>
      <c r="F212" s="40">
        <f>IF(C212="","",WORKDAY(C212,20,$U$33:$U$41))</f>
        <v>44671</v>
      </c>
      <c r="G212" s="40" t="str">
        <f t="shared" si="20"/>
        <v>Mar</v>
      </c>
      <c r="H212" s="124"/>
      <c r="I212" s="121">
        <v>44643</v>
      </c>
      <c r="J212" s="127" t="str">
        <f>IF(ISBLANK(I212),"",IF(I212&gt;F212,"No","Yes"))</f>
        <v>Yes</v>
      </c>
      <c r="K212" s="20"/>
      <c r="L212" s="103"/>
      <c r="M212" s="41" t="s">
        <v>72</v>
      </c>
      <c r="N212" s="20"/>
      <c r="O212" s="21" t="s">
        <v>114</v>
      </c>
      <c r="P212" s="107"/>
      <c r="Q212" s="49"/>
      <c r="R212" s="35"/>
      <c r="S212" s="19"/>
      <c r="Z212" s="30"/>
      <c r="AA212" s="30"/>
      <c r="AD212" s="30"/>
    </row>
    <row r="213" spans="1:30" s="23" customFormat="1" ht="30" customHeight="1" x14ac:dyDescent="0.25">
      <c r="A213" s="21" t="s">
        <v>328</v>
      </c>
      <c r="B213" s="35" t="s">
        <v>1185</v>
      </c>
      <c r="C213" s="40">
        <v>44641</v>
      </c>
      <c r="D213" s="40">
        <f>IF(C213="","",WORKDAY(C213,1))</f>
        <v>44642</v>
      </c>
      <c r="E213" s="40">
        <f t="shared" si="21"/>
        <v>44655</v>
      </c>
      <c r="F213" s="40">
        <f>IF(C213="","",WORKDAY(C213,20,$U$33:$U$41))</f>
        <v>44671</v>
      </c>
      <c r="G213" s="40" t="str">
        <f t="shared" si="20"/>
        <v>Mar</v>
      </c>
      <c r="H213" s="124"/>
      <c r="I213" s="121">
        <v>44700</v>
      </c>
      <c r="J213" s="127" t="str">
        <f>IF(ISBLANK(I213),"",IF(I213&gt;F213,"No","Yes"))</f>
        <v>No</v>
      </c>
      <c r="K213" s="20"/>
      <c r="L213" s="103"/>
      <c r="M213" s="41" t="s">
        <v>72</v>
      </c>
      <c r="N213" s="20"/>
      <c r="O213" s="21" t="s">
        <v>113</v>
      </c>
      <c r="P213" s="107"/>
      <c r="Q213" s="49"/>
      <c r="R213" s="35" t="s">
        <v>1070</v>
      </c>
      <c r="S213" s="19"/>
      <c r="Z213" s="30"/>
      <c r="AA213" s="30"/>
      <c r="AD213" s="30"/>
    </row>
    <row r="214" spans="1:30" s="23" customFormat="1" ht="30" customHeight="1" x14ac:dyDescent="0.25">
      <c r="A214" s="21" t="s">
        <v>329</v>
      </c>
      <c r="B214" s="35" t="s">
        <v>1186</v>
      </c>
      <c r="C214" s="40">
        <v>44641</v>
      </c>
      <c r="D214" s="40">
        <f>IF(C214="","",WORKDAY(C214,1))</f>
        <v>44642</v>
      </c>
      <c r="E214" s="40">
        <f t="shared" si="21"/>
        <v>44655</v>
      </c>
      <c r="F214" s="40">
        <f>IF(C214="","",WORKDAY(C214,20,$U$33:$U$41))</f>
        <v>44671</v>
      </c>
      <c r="G214" s="40" t="str">
        <f t="shared" si="20"/>
        <v>Mar</v>
      </c>
      <c r="H214" s="124"/>
      <c r="I214" s="121">
        <v>44818</v>
      </c>
      <c r="J214" s="127" t="str">
        <f>IF(ISBLANK(I214),"",IF(I214&gt;F214,"No","Yes"))</f>
        <v>No</v>
      </c>
      <c r="K214" s="20"/>
      <c r="L214" s="103"/>
      <c r="M214" s="41" t="s">
        <v>72</v>
      </c>
      <c r="N214" s="20"/>
      <c r="O214" s="21" t="s">
        <v>113</v>
      </c>
      <c r="P214" s="107"/>
      <c r="Q214" s="49"/>
      <c r="R214" s="35" t="s">
        <v>1070</v>
      </c>
      <c r="S214" s="19"/>
      <c r="Z214" s="30"/>
      <c r="AA214" s="30"/>
      <c r="AD214" s="30"/>
    </row>
    <row r="215" spans="1:30" s="23" customFormat="1" ht="30" customHeight="1" x14ac:dyDescent="0.25">
      <c r="A215" s="21" t="s">
        <v>330</v>
      </c>
      <c r="B215" s="35" t="s">
        <v>1187</v>
      </c>
      <c r="C215" s="40">
        <v>44641</v>
      </c>
      <c r="D215" s="40">
        <f>IF(C215="","",WORKDAY(C215,1))</f>
        <v>44642</v>
      </c>
      <c r="E215" s="40">
        <f t="shared" si="21"/>
        <v>44655</v>
      </c>
      <c r="F215" s="40">
        <f>IF(C215="","",WORKDAY(C215,20,$U$33:$U$41))</f>
        <v>44671</v>
      </c>
      <c r="G215" s="40" t="str">
        <f t="shared" si="20"/>
        <v>Mar</v>
      </c>
      <c r="H215" s="124"/>
      <c r="I215" s="121">
        <v>44789</v>
      </c>
      <c r="J215" s="127" t="s">
        <v>116</v>
      </c>
      <c r="K215" s="20"/>
      <c r="L215" s="103"/>
      <c r="M215" s="41" t="s">
        <v>72</v>
      </c>
      <c r="N215" s="20"/>
      <c r="O215" s="21" t="s">
        <v>112</v>
      </c>
      <c r="P215" s="107"/>
      <c r="Q215" s="49"/>
      <c r="R215" s="35"/>
      <c r="S215" s="19"/>
      <c r="Z215" s="30"/>
      <c r="AA215" s="30"/>
      <c r="AD215" s="30"/>
    </row>
    <row r="216" spans="1:30" s="23" customFormat="1" ht="30" customHeight="1" x14ac:dyDescent="0.25">
      <c r="A216" s="21" t="s">
        <v>331</v>
      </c>
      <c r="B216" s="35" t="s">
        <v>1188</v>
      </c>
      <c r="C216" s="40">
        <v>44642</v>
      </c>
      <c r="D216" s="40">
        <f>IF(C216="","",WORKDAY(C216,1))</f>
        <v>44643</v>
      </c>
      <c r="E216" s="40">
        <f t="shared" si="21"/>
        <v>44656</v>
      </c>
      <c r="F216" s="40">
        <f>IF(C216="","",WORKDAY(C216,20,$U$33:$U$41))</f>
        <v>44672</v>
      </c>
      <c r="G216" s="40" t="str">
        <f t="shared" si="20"/>
        <v>Mar</v>
      </c>
      <c r="H216" s="124"/>
      <c r="I216" s="121">
        <v>44645</v>
      </c>
      <c r="J216" s="127" t="str">
        <f>IF(ISBLANK(I216),"",IF(I216&gt;F216,"No","Yes"))</f>
        <v>Yes</v>
      </c>
      <c r="K216" s="20"/>
      <c r="L216" s="103"/>
      <c r="M216" s="41" t="s">
        <v>72</v>
      </c>
      <c r="N216" s="20"/>
      <c r="O216" s="21" t="s">
        <v>8</v>
      </c>
      <c r="P216" s="107"/>
      <c r="Q216" s="49" t="s">
        <v>64</v>
      </c>
      <c r="R216" s="35"/>
      <c r="S216" s="19"/>
      <c r="Z216" s="30"/>
      <c r="AA216" s="30"/>
      <c r="AD216" s="30"/>
    </row>
    <row r="217" spans="1:30" s="23" customFormat="1" ht="30" customHeight="1" x14ac:dyDescent="0.25">
      <c r="A217" s="21" t="s">
        <v>332</v>
      </c>
      <c r="B217" s="35" t="s">
        <v>1189</v>
      </c>
      <c r="C217" s="40">
        <v>44642</v>
      </c>
      <c r="D217" s="40">
        <f>IF(C217="","",WORKDAY(C217,1))</f>
        <v>44643</v>
      </c>
      <c r="E217" s="40">
        <f t="shared" si="21"/>
        <v>44656</v>
      </c>
      <c r="F217" s="40">
        <f>IF(C217="","",WORKDAY(C217,20,$U$33:$U$41))</f>
        <v>44672</v>
      </c>
      <c r="G217" s="40" t="str">
        <f t="shared" si="20"/>
        <v>Mar</v>
      </c>
      <c r="H217" s="124"/>
      <c r="I217" s="121">
        <v>44649</v>
      </c>
      <c r="J217" s="127" t="str">
        <f>IF(ISBLANK(I217),"",IF(I217&gt;F217,"No","Yes"))</f>
        <v>Yes</v>
      </c>
      <c r="K217" s="20"/>
      <c r="L217" s="103"/>
      <c r="M217" s="41" t="s">
        <v>72</v>
      </c>
      <c r="N217" s="20"/>
      <c r="O217" s="21" t="s">
        <v>113</v>
      </c>
      <c r="P217" s="107"/>
      <c r="Q217" s="49"/>
      <c r="R217" s="35" t="s">
        <v>1067</v>
      </c>
      <c r="S217" s="19"/>
      <c r="Z217" s="30"/>
      <c r="AA217" s="30"/>
      <c r="AD217" s="30"/>
    </row>
    <row r="218" spans="1:30" s="23" customFormat="1" ht="30" customHeight="1" x14ac:dyDescent="0.25">
      <c r="A218" s="21" t="s">
        <v>333</v>
      </c>
      <c r="B218" s="35" t="s">
        <v>1190</v>
      </c>
      <c r="C218" s="40">
        <v>44643</v>
      </c>
      <c r="D218" s="40">
        <f>IF(C218="","",WORKDAY(C218,1,$U$33:$U$41))</f>
        <v>44644</v>
      </c>
      <c r="E218" s="40">
        <f>IF(C218="","",WORKDAY(C218,10,$U$33:$U$41))</f>
        <v>44657</v>
      </c>
      <c r="F218" s="40">
        <f>IF(C218="","",WORKDAY(C218,20,$U$33:$U$41))</f>
        <v>44673</v>
      </c>
      <c r="G218" s="40" t="str">
        <f t="shared" si="20"/>
        <v>Mar</v>
      </c>
      <c r="H218" s="124"/>
      <c r="I218" s="121">
        <v>44665</v>
      </c>
      <c r="J218" s="127" t="str">
        <f>IF(ISBLANK(I218),"",IF(I218&gt;F218,"No","Yes"))</f>
        <v>Yes</v>
      </c>
      <c r="K218" s="20"/>
      <c r="L218" s="103"/>
      <c r="M218" s="41" t="s">
        <v>72</v>
      </c>
      <c r="N218" s="20"/>
      <c r="O218" s="21" t="s">
        <v>113</v>
      </c>
      <c r="P218" s="107"/>
      <c r="Q218" s="49"/>
      <c r="R218" s="35" t="s">
        <v>1067</v>
      </c>
      <c r="S218" s="19"/>
      <c r="Z218" s="30"/>
      <c r="AA218" s="30"/>
      <c r="AD218" s="30"/>
    </row>
    <row r="219" spans="1:30" s="23" customFormat="1" ht="30" customHeight="1" x14ac:dyDescent="0.25">
      <c r="A219" s="21" t="s">
        <v>334</v>
      </c>
      <c r="B219" s="35" t="s">
        <v>1191</v>
      </c>
      <c r="C219" s="40">
        <v>44643</v>
      </c>
      <c r="D219" s="40">
        <f>IF(C219="","",WORKDAY(C219,1,$U$33:$U$41))</f>
        <v>44644</v>
      </c>
      <c r="E219" s="40">
        <f>IF(C219="","",WORKDAY(C219,10,$U$33:$U$41))</f>
        <v>44657</v>
      </c>
      <c r="F219" s="40">
        <f>IF(C219="","",WORKDAY(C219,20,$U$33:$U$41))</f>
        <v>44673</v>
      </c>
      <c r="G219" s="40" t="str">
        <f t="shared" si="20"/>
        <v>Mar</v>
      </c>
      <c r="H219" s="124"/>
      <c r="I219" s="121">
        <v>44651</v>
      </c>
      <c r="J219" s="127" t="str">
        <f>IF(ISBLANK(I219),"",IF(I219&gt;F219,"No","Yes"))</f>
        <v>Yes</v>
      </c>
      <c r="K219" s="20"/>
      <c r="L219" s="103"/>
      <c r="M219" s="41" t="s">
        <v>72</v>
      </c>
      <c r="N219" s="20"/>
      <c r="O219" s="21" t="s">
        <v>113</v>
      </c>
      <c r="P219" s="107"/>
      <c r="Q219" s="49"/>
      <c r="R219" s="35" t="s">
        <v>1067</v>
      </c>
      <c r="S219" s="19"/>
      <c r="Z219" s="30"/>
      <c r="AA219" s="30"/>
      <c r="AD219" s="30"/>
    </row>
    <row r="220" spans="1:30" s="23" customFormat="1" ht="30" customHeight="1" x14ac:dyDescent="0.25">
      <c r="A220" s="21" t="s">
        <v>335</v>
      </c>
      <c r="B220" s="35" t="s">
        <v>1943</v>
      </c>
      <c r="C220" s="40">
        <v>44644</v>
      </c>
      <c r="D220" s="40">
        <f>IF(C220="","",WORKDAY(C220,1,$U$33:$U$41))</f>
        <v>44645</v>
      </c>
      <c r="E220" s="40">
        <f>IF(C220="","",WORKDAY(C220,10,$U$33:$U$41))</f>
        <v>44658</v>
      </c>
      <c r="F220" s="40">
        <f>IF(C220="","",WORKDAY(C220,20,$U$33:$U$41))</f>
        <v>44676</v>
      </c>
      <c r="G220" s="40" t="str">
        <f t="shared" si="20"/>
        <v>Mar</v>
      </c>
      <c r="H220" s="124"/>
      <c r="I220" s="121">
        <v>44665</v>
      </c>
      <c r="J220" s="127" t="str">
        <f>IF(ISBLANK(I220),"",IF(I220&gt;F220,"No","Yes"))</f>
        <v>Yes</v>
      </c>
      <c r="K220" s="20"/>
      <c r="L220" s="103"/>
      <c r="M220" s="41" t="s">
        <v>72</v>
      </c>
      <c r="N220" s="20"/>
      <c r="O220" s="21" t="s">
        <v>112</v>
      </c>
      <c r="P220" s="107"/>
      <c r="Q220" s="49"/>
      <c r="R220" s="35"/>
      <c r="S220" s="19"/>
      <c r="Z220" s="30"/>
      <c r="AA220" s="30"/>
      <c r="AD220" s="30"/>
    </row>
    <row r="221" spans="1:30" s="23" customFormat="1" ht="30" customHeight="1" x14ac:dyDescent="0.25">
      <c r="A221" s="21" t="s">
        <v>336</v>
      </c>
      <c r="B221" s="76" t="s">
        <v>1192</v>
      </c>
      <c r="C221" s="78">
        <v>44644</v>
      </c>
      <c r="D221" s="40">
        <f>IF(C221="","",WORKDAY(C221,1,$U$33:$U$41))</f>
        <v>44645</v>
      </c>
      <c r="E221" s="40">
        <f>IF(C221="","",WORKDAY(C221,10,$U$33:$U$41))</f>
        <v>44658</v>
      </c>
      <c r="F221" s="40">
        <f>IF(C221="","",WORKDAY(C221,20,$U$33:$U$41))</f>
        <v>44676</v>
      </c>
      <c r="G221" s="40" t="str">
        <f t="shared" si="20"/>
        <v>Mar</v>
      </c>
      <c r="H221" s="125"/>
      <c r="I221" s="121">
        <v>44651</v>
      </c>
      <c r="J221" s="127" t="str">
        <f>IF(ISBLANK(I221),"",IF(I221&gt;F221,"No","Yes"))</f>
        <v>Yes</v>
      </c>
      <c r="K221" s="115"/>
      <c r="L221" s="116"/>
      <c r="M221" s="80" t="s">
        <v>72</v>
      </c>
      <c r="N221" s="81"/>
      <c r="O221" s="75" t="s">
        <v>112</v>
      </c>
      <c r="P221" s="108"/>
      <c r="Q221" s="39"/>
      <c r="R221" s="76"/>
      <c r="S221" s="144"/>
      <c r="Z221" s="30"/>
      <c r="AA221" s="30"/>
      <c r="AD221" s="30"/>
    </row>
    <row r="222" spans="1:30" s="23" customFormat="1" ht="30" customHeight="1" x14ac:dyDescent="0.25">
      <c r="A222" s="21" t="s">
        <v>337</v>
      </c>
      <c r="B222" s="35" t="s">
        <v>1193</v>
      </c>
      <c r="C222" s="40">
        <v>44644</v>
      </c>
      <c r="D222" s="40">
        <f>IF(C222="","",WORKDAY(C222,1,$U$33:$U$41))</f>
        <v>44645</v>
      </c>
      <c r="E222" s="40">
        <f>IF(C222="","",WORKDAY(C222,10,$U$33:$U$41))</f>
        <v>44658</v>
      </c>
      <c r="F222" s="40">
        <f>IF(C222="","",WORKDAY(C222,20,$U$33:$U$41))</f>
        <v>44676</v>
      </c>
      <c r="G222" s="40" t="str">
        <f t="shared" si="20"/>
        <v>Mar</v>
      </c>
      <c r="H222" s="124"/>
      <c r="I222" s="121"/>
      <c r="J222" s="127" t="str">
        <f>IF(ISBLANK(I222),"",IF(I222&gt;F222,"No","Yes"))</f>
        <v/>
      </c>
      <c r="K222" s="20"/>
      <c r="L222" s="103"/>
      <c r="M222" s="41" t="s">
        <v>74</v>
      </c>
      <c r="N222" s="20"/>
      <c r="O222" s="21" t="s">
        <v>18</v>
      </c>
      <c r="P222" s="107"/>
      <c r="Q222" s="49"/>
      <c r="R222" s="35" t="s">
        <v>1983</v>
      </c>
      <c r="S222" s="19"/>
      <c r="Z222" s="30"/>
      <c r="AA222" s="30"/>
      <c r="AD222" s="30"/>
    </row>
    <row r="223" spans="1:30" s="23" customFormat="1" ht="30" customHeight="1" x14ac:dyDescent="0.25">
      <c r="A223" s="21" t="s">
        <v>338</v>
      </c>
      <c r="B223" s="35" t="s">
        <v>1194</v>
      </c>
      <c r="C223" s="40">
        <v>44644</v>
      </c>
      <c r="D223" s="40">
        <f>IF(C223="","",WORKDAY(C223,1,$U$33:$U$41))</f>
        <v>44645</v>
      </c>
      <c r="E223" s="40">
        <f>IF(C223="","",WORKDAY(C223,10,$U$33:$U$41))</f>
        <v>44658</v>
      </c>
      <c r="F223" s="40">
        <f>IF(C223="","",WORKDAY(C223,20,$U$33:$U$41))</f>
        <v>44676</v>
      </c>
      <c r="G223" s="40" t="str">
        <f t="shared" si="20"/>
        <v>Mar</v>
      </c>
      <c r="H223" s="124"/>
      <c r="I223" s="121">
        <v>44677</v>
      </c>
      <c r="J223" s="127" t="str">
        <f>IF(ISBLANK(I223),"",IF(I223&gt;F223,"No","Yes"))</f>
        <v>No</v>
      </c>
      <c r="K223" s="20"/>
      <c r="L223" s="103"/>
      <c r="M223" s="41" t="s">
        <v>72</v>
      </c>
      <c r="N223" s="20"/>
      <c r="O223" s="21" t="s">
        <v>112</v>
      </c>
      <c r="P223" s="107"/>
      <c r="Q223" s="49"/>
      <c r="R223" s="35"/>
      <c r="S223" s="19"/>
      <c r="Z223" s="30"/>
      <c r="AA223" s="30"/>
      <c r="AD223" s="30"/>
    </row>
    <row r="224" spans="1:30" s="23" customFormat="1" ht="30" customHeight="1" x14ac:dyDescent="0.25">
      <c r="A224" s="21" t="s">
        <v>339</v>
      </c>
      <c r="B224" s="35" t="s">
        <v>1195</v>
      </c>
      <c r="C224" s="40">
        <v>44645</v>
      </c>
      <c r="D224" s="40">
        <f>IF(C224="","",WORKDAY(C224,1,$U$33:$U$41))</f>
        <v>44648</v>
      </c>
      <c r="E224" s="40">
        <f>IF(C224="","",WORKDAY(C224,10,$U$33:$U$41))</f>
        <v>44659</v>
      </c>
      <c r="F224" s="40">
        <f>IF(C224="","",WORKDAY(C224,20,$U$33:$U$41))</f>
        <v>44677</v>
      </c>
      <c r="G224" s="40" t="str">
        <f t="shared" si="20"/>
        <v>Mar</v>
      </c>
      <c r="H224" s="124"/>
      <c r="I224" s="121">
        <v>44671</v>
      </c>
      <c r="J224" s="127" t="str">
        <f>IF(ISBLANK(I224),"",IF(I224&gt;F224,"No","Yes"))</f>
        <v>Yes</v>
      </c>
      <c r="K224" s="20"/>
      <c r="L224" s="103"/>
      <c r="M224" s="41" t="s">
        <v>72</v>
      </c>
      <c r="N224" s="20"/>
      <c r="O224" s="21" t="s">
        <v>113</v>
      </c>
      <c r="P224" s="107"/>
      <c r="Q224" s="49"/>
      <c r="R224" s="35" t="s">
        <v>1067</v>
      </c>
      <c r="S224" s="19"/>
      <c r="Z224" s="30"/>
      <c r="AA224" s="30"/>
      <c r="AD224" s="30"/>
    </row>
    <row r="225" spans="1:30" s="23" customFormat="1" ht="30" customHeight="1" x14ac:dyDescent="0.25">
      <c r="A225" s="21" t="s">
        <v>340</v>
      </c>
      <c r="B225" s="35" t="s">
        <v>1196</v>
      </c>
      <c r="C225" s="40">
        <v>44645</v>
      </c>
      <c r="D225" s="40">
        <f>IF(C225="","",WORKDAY(C225,1,$U$33:$U$41))</f>
        <v>44648</v>
      </c>
      <c r="E225" s="40">
        <f>IF(C225="","",WORKDAY(C225,10,$U$33:$U$41))</f>
        <v>44659</v>
      </c>
      <c r="F225" s="40">
        <f>IF(C225="","",WORKDAY(C225,20,$U$33:$U$41))</f>
        <v>44677</v>
      </c>
      <c r="G225" s="40" t="str">
        <f t="shared" si="20"/>
        <v>Mar</v>
      </c>
      <c r="H225" s="124"/>
      <c r="I225" s="121">
        <v>44676</v>
      </c>
      <c r="J225" s="127" t="str">
        <f>IF(ISBLANK(I225),"",IF(I225&gt;F225,"No","Yes"))</f>
        <v>Yes</v>
      </c>
      <c r="K225" s="20"/>
      <c r="L225" s="103"/>
      <c r="M225" s="41" t="s">
        <v>72</v>
      </c>
      <c r="N225" s="20"/>
      <c r="O225" s="21" t="s">
        <v>112</v>
      </c>
      <c r="P225" s="107"/>
      <c r="Q225" s="49"/>
      <c r="R225" s="35"/>
      <c r="S225" s="19"/>
      <c r="Z225" s="30"/>
      <c r="AA225" s="30"/>
      <c r="AD225" s="30"/>
    </row>
    <row r="226" spans="1:30" s="23" customFormat="1" ht="30" customHeight="1" x14ac:dyDescent="0.25">
      <c r="A226" s="21" t="s">
        <v>341</v>
      </c>
      <c r="B226" s="35" t="s">
        <v>1944</v>
      </c>
      <c r="C226" s="40">
        <v>44645</v>
      </c>
      <c r="D226" s="40">
        <f>IF(C226="","",WORKDAY(C226,1,$U$33:$U$41))</f>
        <v>44648</v>
      </c>
      <c r="E226" s="40">
        <f>IF(C226="","",WORKDAY(C226,10,$U$33:$U$41))</f>
        <v>44659</v>
      </c>
      <c r="F226" s="40">
        <f>IF(C226="","",WORKDAY(C226,20,$U$33:$U$41))</f>
        <v>44677</v>
      </c>
      <c r="G226" s="40" t="str">
        <f t="shared" si="20"/>
        <v>Mar</v>
      </c>
      <c r="H226" s="124"/>
      <c r="I226" s="121">
        <v>44678</v>
      </c>
      <c r="J226" s="127" t="str">
        <f>IF(ISBLANK(I226),"",IF(I226&gt;F226,"No","Yes"))</f>
        <v>No</v>
      </c>
      <c r="K226" s="20"/>
      <c r="L226" s="103"/>
      <c r="M226" s="41" t="s">
        <v>72</v>
      </c>
      <c r="N226" s="20"/>
      <c r="O226" s="21" t="s">
        <v>112</v>
      </c>
      <c r="P226" s="107"/>
      <c r="Q226" s="49"/>
      <c r="R226" s="35"/>
      <c r="S226" s="19"/>
      <c r="Z226" s="30"/>
      <c r="AA226" s="30"/>
      <c r="AD226" s="30"/>
    </row>
    <row r="227" spans="1:30" s="23" customFormat="1" ht="30" customHeight="1" x14ac:dyDescent="0.25">
      <c r="A227" s="21" t="s">
        <v>342</v>
      </c>
      <c r="B227" s="35" t="s">
        <v>1197</v>
      </c>
      <c r="C227" s="40">
        <v>44648</v>
      </c>
      <c r="D227" s="40">
        <f>IF(C227="","",WORKDAY(C227,1,$U$33:$U$41))</f>
        <v>44649</v>
      </c>
      <c r="E227" s="40">
        <f>IF(C227="","",WORKDAY(C227,10,$U$33:$U$41))</f>
        <v>44662</v>
      </c>
      <c r="F227" s="40">
        <f>IF(C227="","",WORKDAY(C227,20,$U$33:$U$41))</f>
        <v>44678</v>
      </c>
      <c r="G227" s="40" t="str">
        <f t="shared" si="20"/>
        <v>Mar</v>
      </c>
      <c r="H227" s="124"/>
      <c r="I227" s="121">
        <v>44676</v>
      </c>
      <c r="J227" s="127" t="str">
        <f>IF(ISBLANK(I227),"",IF(I227&gt;F227,"No","Yes"))</f>
        <v>Yes</v>
      </c>
      <c r="K227" s="20"/>
      <c r="L227" s="103"/>
      <c r="M227" s="41" t="s">
        <v>72</v>
      </c>
      <c r="N227" s="20"/>
      <c r="O227" s="21" t="s">
        <v>112</v>
      </c>
      <c r="P227" s="107"/>
      <c r="Q227" s="49"/>
      <c r="R227" s="35"/>
      <c r="S227" s="19"/>
      <c r="Z227" s="30"/>
      <c r="AA227" s="30"/>
      <c r="AD227" s="30"/>
    </row>
    <row r="228" spans="1:30" s="23" customFormat="1" ht="30" customHeight="1" x14ac:dyDescent="0.25">
      <c r="A228" s="21" t="s">
        <v>343</v>
      </c>
      <c r="B228" s="35" t="s">
        <v>1945</v>
      </c>
      <c r="C228" s="40">
        <v>44648</v>
      </c>
      <c r="D228" s="40">
        <f>IF(C228="","",WORKDAY(C228,1,$U$33:$U$41))</f>
        <v>44649</v>
      </c>
      <c r="E228" s="40">
        <f>IF(C228="","",WORKDAY(C228,10,$U$33:$U$41))</f>
        <v>44662</v>
      </c>
      <c r="F228" s="40">
        <f>IF(C228="","",WORKDAY(C228,20,$U$33:$U$41))</f>
        <v>44678</v>
      </c>
      <c r="G228" s="40" t="str">
        <f t="shared" si="20"/>
        <v>Mar</v>
      </c>
      <c r="H228" s="124"/>
      <c r="I228" s="121">
        <v>44650</v>
      </c>
      <c r="J228" s="127" t="str">
        <f>IF(ISBLANK(I228),"",IF(I228&gt;F228,"No","Yes"))</f>
        <v>Yes</v>
      </c>
      <c r="K228" s="20"/>
      <c r="L228" s="103"/>
      <c r="M228" s="41" t="s">
        <v>72</v>
      </c>
      <c r="N228" s="20"/>
      <c r="O228" s="21" t="s">
        <v>112</v>
      </c>
      <c r="P228" s="107"/>
      <c r="Q228" s="49"/>
      <c r="R228" s="35"/>
      <c r="S228" s="19"/>
      <c r="Z228" s="30"/>
      <c r="AA228" s="30"/>
      <c r="AD228" s="30"/>
    </row>
    <row r="229" spans="1:30" s="23" customFormat="1" ht="30" customHeight="1" x14ac:dyDescent="0.25">
      <c r="A229" s="21" t="s">
        <v>344</v>
      </c>
      <c r="B229" s="35" t="s">
        <v>1198</v>
      </c>
      <c r="C229" s="40">
        <v>44648</v>
      </c>
      <c r="D229" s="40">
        <f>IF(C229="","",WORKDAY(C229,1,$U$33:$U$41))</f>
        <v>44649</v>
      </c>
      <c r="E229" s="40">
        <f>IF(C229="","",WORKDAY(C229,10,$U$33:$U$41))</f>
        <v>44662</v>
      </c>
      <c r="F229" s="40">
        <f>IF(C229="","",WORKDAY(C229,20,$U$33:$U$41))</f>
        <v>44678</v>
      </c>
      <c r="G229" s="40" t="str">
        <f t="shared" si="20"/>
        <v>Mar</v>
      </c>
      <c r="H229" s="124"/>
      <c r="I229" s="121">
        <v>44650</v>
      </c>
      <c r="J229" s="127" t="str">
        <f>IF(ISBLANK(I229),"",IF(I229&gt;F229,"No","Yes"))</f>
        <v>Yes</v>
      </c>
      <c r="K229" s="20"/>
      <c r="L229" s="103"/>
      <c r="M229" s="41" t="s">
        <v>72</v>
      </c>
      <c r="N229" s="20"/>
      <c r="O229" s="21" t="s">
        <v>114</v>
      </c>
      <c r="P229" s="107"/>
      <c r="Q229" s="49"/>
      <c r="R229" s="35"/>
      <c r="S229" s="19"/>
      <c r="Z229" s="30"/>
      <c r="AA229" s="30"/>
      <c r="AD229" s="30"/>
    </row>
    <row r="230" spans="1:30" s="23" customFormat="1" ht="30" customHeight="1" x14ac:dyDescent="0.25">
      <c r="A230" s="21" t="s">
        <v>345</v>
      </c>
      <c r="B230" s="35" t="s">
        <v>1199</v>
      </c>
      <c r="C230" s="40">
        <v>44648</v>
      </c>
      <c r="D230" s="40">
        <f>IF(C230="","",WORKDAY(C230,1,$U$33:$U$41))</f>
        <v>44649</v>
      </c>
      <c r="E230" s="40">
        <f>IF(C230="","",WORKDAY(C230,10,$U$33:$U$41))</f>
        <v>44662</v>
      </c>
      <c r="F230" s="40">
        <f>IF(C230="","",WORKDAY(C230,20,$U$33:$U$41))</f>
        <v>44678</v>
      </c>
      <c r="G230" s="40" t="str">
        <f t="shared" si="20"/>
        <v>Mar</v>
      </c>
      <c r="H230" s="124"/>
      <c r="I230" s="121">
        <v>44690</v>
      </c>
      <c r="J230" s="127" t="str">
        <f>IF(ISBLANK(I230),"",IF(I230&gt;F230,"No","Yes"))</f>
        <v>No</v>
      </c>
      <c r="K230" s="20"/>
      <c r="L230" s="103"/>
      <c r="M230" s="41" t="s">
        <v>72</v>
      </c>
      <c r="N230" s="20"/>
      <c r="O230" s="21" t="s">
        <v>113</v>
      </c>
      <c r="P230" s="107"/>
      <c r="Q230" s="49" t="s">
        <v>11</v>
      </c>
      <c r="R230" s="35"/>
      <c r="S230" s="19"/>
      <c r="Z230" s="30"/>
      <c r="AA230" s="30"/>
      <c r="AD230" s="30"/>
    </row>
    <row r="231" spans="1:30" s="23" customFormat="1" ht="30" customHeight="1" x14ac:dyDescent="0.25">
      <c r="A231" s="21" t="s">
        <v>346</v>
      </c>
      <c r="B231" s="35" t="s">
        <v>1946</v>
      </c>
      <c r="C231" s="40">
        <v>44648</v>
      </c>
      <c r="D231" s="40">
        <f>IF(C231="","",WORKDAY(C231,1,$U$33:$U$41))</f>
        <v>44649</v>
      </c>
      <c r="E231" s="40">
        <f>IF(C231="","",WORKDAY(C231,10,$U$33:$U$41))</f>
        <v>44662</v>
      </c>
      <c r="F231" s="40">
        <f>IF(C231="","",WORKDAY(C231,20,$U$33:$U$41))</f>
        <v>44678</v>
      </c>
      <c r="G231" s="40" t="str">
        <f t="shared" si="20"/>
        <v>Mar</v>
      </c>
      <c r="H231" s="124"/>
      <c r="I231" s="121">
        <v>44652</v>
      </c>
      <c r="J231" s="127" t="str">
        <f>IF(ISBLANK(I231),"",IF(I231&gt;F231,"No","Yes"))</f>
        <v>Yes</v>
      </c>
      <c r="K231" s="20"/>
      <c r="L231" s="103"/>
      <c r="M231" s="41" t="s">
        <v>72</v>
      </c>
      <c r="N231" s="20"/>
      <c r="O231" s="21" t="s">
        <v>114</v>
      </c>
      <c r="P231" s="107"/>
      <c r="Q231" s="49"/>
      <c r="R231" s="35"/>
      <c r="S231" s="19"/>
      <c r="Z231" s="30"/>
      <c r="AA231" s="30"/>
      <c r="AD231" s="30"/>
    </row>
    <row r="232" spans="1:30" s="23" customFormat="1" ht="30" customHeight="1" x14ac:dyDescent="0.25">
      <c r="A232" s="21" t="s">
        <v>347</v>
      </c>
      <c r="B232" s="35" t="s">
        <v>1947</v>
      </c>
      <c r="C232" s="40">
        <v>44648</v>
      </c>
      <c r="D232" s="40">
        <f>IF(C232="","",WORKDAY(C232,1,$U$33:$U$41))</f>
        <v>44649</v>
      </c>
      <c r="E232" s="40">
        <f>IF(C232="","",WORKDAY(C232,10,$U$33:$U$41))</f>
        <v>44662</v>
      </c>
      <c r="F232" s="40">
        <f>IF(C232="","",WORKDAY(C232,20,$U$33:$U$41))</f>
        <v>44678</v>
      </c>
      <c r="G232" s="40" t="str">
        <f t="shared" si="20"/>
        <v>Mar</v>
      </c>
      <c r="H232" s="124"/>
      <c r="I232" s="121">
        <v>44656</v>
      </c>
      <c r="J232" s="127" t="str">
        <f>IF(ISBLANK(I232),"",IF(I232&gt;F232,"No","Yes"))</f>
        <v>Yes</v>
      </c>
      <c r="K232" s="20"/>
      <c r="L232" s="103"/>
      <c r="M232" s="41" t="s">
        <v>72</v>
      </c>
      <c r="N232" s="20"/>
      <c r="O232" s="21" t="s">
        <v>112</v>
      </c>
      <c r="P232" s="107"/>
      <c r="Q232" s="49"/>
      <c r="R232" s="35"/>
      <c r="S232" s="19"/>
      <c r="Z232" s="30"/>
      <c r="AA232" s="30"/>
      <c r="AD232" s="30"/>
    </row>
    <row r="233" spans="1:30" s="23" customFormat="1" ht="30" customHeight="1" x14ac:dyDescent="0.25">
      <c r="A233" s="21" t="s">
        <v>348</v>
      </c>
      <c r="B233" s="35" t="s">
        <v>1200</v>
      </c>
      <c r="C233" s="40">
        <v>44649</v>
      </c>
      <c r="D233" s="40">
        <f>IF(C233="","",WORKDAY(C233,1,$U$33:$U$41))</f>
        <v>44650</v>
      </c>
      <c r="E233" s="40">
        <f>IF(C233="","",WORKDAY(C233,10,$U$33:$U$41))</f>
        <v>44663</v>
      </c>
      <c r="F233" s="40">
        <f>IF(C233="","",WORKDAY(C233,20,$U$33:$U$41))</f>
        <v>44679</v>
      </c>
      <c r="G233" s="40" t="str">
        <f t="shared" si="20"/>
        <v>Mar</v>
      </c>
      <c r="H233" s="124"/>
      <c r="I233" s="121">
        <v>44656</v>
      </c>
      <c r="J233" s="127" t="str">
        <f>IF(ISBLANK(I233),"",IF(I233&gt;F233,"No","Yes"))</f>
        <v>Yes</v>
      </c>
      <c r="K233" s="20"/>
      <c r="L233" s="103"/>
      <c r="M233" s="41" t="s">
        <v>72</v>
      </c>
      <c r="N233" s="20"/>
      <c r="O233" s="21" t="s">
        <v>113</v>
      </c>
      <c r="P233" s="107"/>
      <c r="Q233" s="49" t="s">
        <v>64</v>
      </c>
      <c r="R233" s="35"/>
      <c r="S233" s="19"/>
      <c r="Z233" s="30"/>
      <c r="AA233" s="30"/>
      <c r="AD233" s="30"/>
    </row>
    <row r="234" spans="1:30" s="23" customFormat="1" ht="30" customHeight="1" x14ac:dyDescent="0.25">
      <c r="A234" s="21" t="s">
        <v>349</v>
      </c>
      <c r="B234" s="35" t="s">
        <v>1201</v>
      </c>
      <c r="C234" s="40">
        <v>44649</v>
      </c>
      <c r="D234" s="40">
        <f>IF(C234="","",WORKDAY(C234,1,$U$33:$U$41))</f>
        <v>44650</v>
      </c>
      <c r="E234" s="40">
        <f>IF(C234="","",WORKDAY(C234,10,$U$33:$U$41))</f>
        <v>44663</v>
      </c>
      <c r="F234" s="40">
        <f>IF(C234="","",WORKDAY(C234,20,$U$33:$U$41))</f>
        <v>44679</v>
      </c>
      <c r="G234" s="40" t="str">
        <f t="shared" si="20"/>
        <v>Mar</v>
      </c>
      <c r="H234" s="124"/>
      <c r="I234" s="121">
        <v>44812</v>
      </c>
      <c r="J234" s="127" t="str">
        <f>IF(ISBLANK(I234),"",IF(I234&gt;F234,"No","Yes"))</f>
        <v>No</v>
      </c>
      <c r="K234" s="20"/>
      <c r="L234" s="103"/>
      <c r="M234" s="41" t="s">
        <v>72</v>
      </c>
      <c r="N234" s="20"/>
      <c r="O234" s="21" t="s">
        <v>112</v>
      </c>
      <c r="P234" s="107"/>
      <c r="Q234" s="49"/>
      <c r="R234" s="150"/>
      <c r="S234" s="19"/>
      <c r="Z234" s="30"/>
      <c r="AA234" s="30"/>
      <c r="AD234" s="30"/>
    </row>
    <row r="235" spans="1:30" s="23" customFormat="1" ht="30" customHeight="1" x14ac:dyDescent="0.25">
      <c r="A235" s="21" t="s">
        <v>350</v>
      </c>
      <c r="B235" s="76" t="s">
        <v>1202</v>
      </c>
      <c r="C235" s="78">
        <v>44649</v>
      </c>
      <c r="D235" s="40">
        <f>IF(C235="","",WORKDAY(C235,1,$U$33:$U$41))</f>
        <v>44650</v>
      </c>
      <c r="E235" s="40">
        <f>IF(C235="","",WORKDAY(C235,10,$U$33:$U$41))</f>
        <v>44663</v>
      </c>
      <c r="F235" s="40">
        <f>IF(C235="","",WORKDAY(C235,20,$U$33:$U$41))</f>
        <v>44679</v>
      </c>
      <c r="G235" s="40" t="str">
        <f t="shared" si="20"/>
        <v>Mar</v>
      </c>
      <c r="H235" s="125"/>
      <c r="I235" s="121">
        <v>44671</v>
      </c>
      <c r="J235" s="127" t="str">
        <f>IF(ISBLANK(I235),"",IF(I235&gt;F235,"No","Yes"))</f>
        <v>Yes</v>
      </c>
      <c r="K235" s="81"/>
      <c r="L235" s="113"/>
      <c r="M235" s="80" t="s">
        <v>72</v>
      </c>
      <c r="N235" s="81"/>
      <c r="O235" s="75" t="s">
        <v>112</v>
      </c>
      <c r="P235" s="108"/>
      <c r="Q235" s="39"/>
      <c r="R235" s="76"/>
      <c r="S235" s="39"/>
      <c r="Z235" s="30"/>
      <c r="AA235" s="30"/>
      <c r="AD235" s="30"/>
    </row>
    <row r="236" spans="1:30" s="23" customFormat="1" ht="30" customHeight="1" x14ac:dyDescent="0.25">
      <c r="A236" s="21" t="s">
        <v>351</v>
      </c>
      <c r="B236" s="35" t="s">
        <v>1203</v>
      </c>
      <c r="C236" s="40">
        <v>44650</v>
      </c>
      <c r="D236" s="40">
        <f>IF(C236="","",WORKDAY(C236,1,$U$33:$U$41))</f>
        <v>44651</v>
      </c>
      <c r="E236" s="40">
        <f>IF(C236="","",WORKDAY(C236,10,$U$33:$U$41))</f>
        <v>44664</v>
      </c>
      <c r="F236" s="40">
        <f>IF(C236="","",WORKDAY(C236,20,$U$33:$U$41))</f>
        <v>44680</v>
      </c>
      <c r="G236" s="40" t="str">
        <f t="shared" si="20"/>
        <v>Mar</v>
      </c>
      <c r="H236" s="124"/>
      <c r="I236" s="121">
        <v>44652</v>
      </c>
      <c r="J236" s="127" t="str">
        <f>IF(ISBLANK(I236),"",IF(I236&gt;F236,"No","Yes"))</f>
        <v>Yes</v>
      </c>
      <c r="K236" s="20"/>
      <c r="L236" s="103"/>
      <c r="M236" s="41" t="s">
        <v>72</v>
      </c>
      <c r="N236" s="20"/>
      <c r="O236" s="21" t="s">
        <v>112</v>
      </c>
      <c r="P236" s="107"/>
      <c r="Q236" s="49"/>
      <c r="R236" s="35"/>
      <c r="S236" s="19"/>
      <c r="Z236" s="30"/>
      <c r="AA236" s="30"/>
      <c r="AD236" s="30"/>
    </row>
    <row r="237" spans="1:30" s="23" customFormat="1" ht="30" customHeight="1" x14ac:dyDescent="0.25">
      <c r="A237" s="21" t="s">
        <v>352</v>
      </c>
      <c r="B237" s="35" t="s">
        <v>1204</v>
      </c>
      <c r="C237" s="40">
        <v>44650</v>
      </c>
      <c r="D237" s="40">
        <f>IF(C237="","",WORKDAY(C237,1,$U$33:$U$41))</f>
        <v>44651</v>
      </c>
      <c r="E237" s="40">
        <f>IF(C237="","",WORKDAY(C237,10,$U$33:$U$41))</f>
        <v>44664</v>
      </c>
      <c r="F237" s="40">
        <f>IF(C237="","",WORKDAY(C237,20,$U$33:$U$41))</f>
        <v>44680</v>
      </c>
      <c r="G237" s="40" t="str">
        <f t="shared" si="20"/>
        <v>Mar</v>
      </c>
      <c r="H237" s="124"/>
      <c r="I237" s="121">
        <v>44676</v>
      </c>
      <c r="J237" s="127" t="str">
        <f>IF(ISBLANK(I237),"",IF(I237&gt;F237,"No","Yes"))</f>
        <v>Yes</v>
      </c>
      <c r="K237" s="20"/>
      <c r="L237" s="103"/>
      <c r="M237" s="41" t="s">
        <v>72</v>
      </c>
      <c r="N237" s="20"/>
      <c r="O237" s="21" t="s">
        <v>8</v>
      </c>
      <c r="P237" s="107"/>
      <c r="Q237" s="49" t="s">
        <v>32</v>
      </c>
      <c r="R237" s="35"/>
      <c r="S237" s="19"/>
      <c r="Z237" s="30"/>
      <c r="AA237" s="30"/>
      <c r="AD237" s="30"/>
    </row>
    <row r="238" spans="1:30" s="23" customFormat="1" ht="30" customHeight="1" x14ac:dyDescent="0.25">
      <c r="A238" s="21" t="s">
        <v>353</v>
      </c>
      <c r="B238" s="35" t="s">
        <v>1205</v>
      </c>
      <c r="C238" s="40">
        <v>44650</v>
      </c>
      <c r="D238" s="40">
        <f>IF(C238="","",WORKDAY(C238,1,$U$33:$U$41))</f>
        <v>44651</v>
      </c>
      <c r="E238" s="40">
        <f>IF(C238="","",WORKDAY(C238,10,$U$33:$U$41))</f>
        <v>44664</v>
      </c>
      <c r="F238" s="40">
        <f>IF(C238="","",WORKDAY(C238,20,$U$33:$U$41))</f>
        <v>44680</v>
      </c>
      <c r="G238" s="40" t="str">
        <f t="shared" si="20"/>
        <v>Mar</v>
      </c>
      <c r="H238" s="124"/>
      <c r="I238" s="121">
        <v>44652</v>
      </c>
      <c r="J238" s="127" t="str">
        <f>IF(ISBLANK(I238),"",IF(I238&gt;F238,"No","Yes"))</f>
        <v>Yes</v>
      </c>
      <c r="K238" s="20"/>
      <c r="L238" s="103"/>
      <c r="M238" s="41" t="s">
        <v>72</v>
      </c>
      <c r="N238" s="20"/>
      <c r="O238" s="21" t="s">
        <v>112</v>
      </c>
      <c r="P238" s="107"/>
      <c r="Q238" s="49"/>
      <c r="R238" s="35"/>
      <c r="S238" s="19"/>
      <c r="Z238" s="30"/>
      <c r="AA238" s="30"/>
      <c r="AD238" s="30"/>
    </row>
    <row r="239" spans="1:30" s="23" customFormat="1" ht="30" customHeight="1" x14ac:dyDescent="0.25">
      <c r="A239" s="21" t="s">
        <v>354</v>
      </c>
      <c r="B239" s="76" t="s">
        <v>1948</v>
      </c>
      <c r="C239" s="40">
        <v>44651</v>
      </c>
      <c r="D239" s="40">
        <f>IF(C239="","",WORKDAY(C239,1,$U$33:$U$41))</f>
        <v>44652</v>
      </c>
      <c r="E239" s="40">
        <f>IF(C239="","",WORKDAY(C239,10,$U$33:$U$41))</f>
        <v>44665</v>
      </c>
      <c r="F239" s="40">
        <f>IF(C239="","",WORKDAY(C239,20,$U$33:$U$41))</f>
        <v>44684</v>
      </c>
      <c r="G239" s="40" t="str">
        <f t="shared" si="20"/>
        <v>Mar</v>
      </c>
      <c r="H239" s="124"/>
      <c r="I239" s="121">
        <v>44672</v>
      </c>
      <c r="J239" s="127" t="str">
        <f>IF(ISBLANK(I239),"",IF(I239&gt;F239,"No","Yes"))</f>
        <v>Yes</v>
      </c>
      <c r="K239" s="20"/>
      <c r="L239" s="103"/>
      <c r="M239" s="80" t="s">
        <v>72</v>
      </c>
      <c r="N239" s="81"/>
      <c r="O239" s="75" t="s">
        <v>112</v>
      </c>
      <c r="P239" s="108"/>
      <c r="Q239" s="49"/>
      <c r="R239" s="76"/>
      <c r="S239" s="19"/>
      <c r="Z239" s="30"/>
      <c r="AA239" s="30"/>
      <c r="AD239" s="30"/>
    </row>
    <row r="240" spans="1:30" s="23" customFormat="1" ht="30" customHeight="1" x14ac:dyDescent="0.25">
      <c r="A240" s="21" t="s">
        <v>355</v>
      </c>
      <c r="B240" s="35" t="s">
        <v>1206</v>
      </c>
      <c r="C240" s="40">
        <v>44651</v>
      </c>
      <c r="D240" s="40">
        <f>IF(C240="","",WORKDAY(C240,1,$U$33:$U$41))</f>
        <v>44652</v>
      </c>
      <c r="E240" s="40">
        <f>IF(C240="","",WORKDAY(C240,10,$U$33:$U$41))</f>
        <v>44665</v>
      </c>
      <c r="F240" s="40">
        <f>IF(C240="","",WORKDAY(C240,20,$U$33:$U$41))</f>
        <v>44684</v>
      </c>
      <c r="G240" s="40" t="str">
        <f t="shared" si="20"/>
        <v>Mar</v>
      </c>
      <c r="H240" s="124"/>
      <c r="I240" s="121">
        <v>44656</v>
      </c>
      <c r="J240" s="127" t="str">
        <f>IF(ISBLANK(I240),"",IF(I240&gt;F240,"No","Yes"))</f>
        <v>Yes</v>
      </c>
      <c r="K240" s="20"/>
      <c r="L240" s="103"/>
      <c r="M240" s="41" t="s">
        <v>72</v>
      </c>
      <c r="N240" s="20"/>
      <c r="O240" s="21" t="s">
        <v>112</v>
      </c>
      <c r="P240" s="107"/>
      <c r="Q240" s="49"/>
      <c r="R240" s="35"/>
      <c r="S240" s="19"/>
      <c r="Z240" s="30"/>
      <c r="AA240" s="30"/>
      <c r="AD240" s="30"/>
    </row>
    <row r="241" spans="1:30" s="23" customFormat="1" ht="30" customHeight="1" x14ac:dyDescent="0.25">
      <c r="A241" s="21" t="s">
        <v>356</v>
      </c>
      <c r="B241" s="35" t="s">
        <v>1207</v>
      </c>
      <c r="C241" s="40">
        <v>44651</v>
      </c>
      <c r="D241" s="40">
        <f>IF(C241="","",WORKDAY(C241,1,$U$33:$U$41))</f>
        <v>44652</v>
      </c>
      <c r="E241" s="40">
        <f>IF(C241="","",WORKDAY(C241,10,$U$33:$U$41))</f>
        <v>44665</v>
      </c>
      <c r="F241" s="40">
        <f>IF(C241="","",WORKDAY(C241,20,$U$33:$U$41))</f>
        <v>44684</v>
      </c>
      <c r="G241" s="40" t="str">
        <f t="shared" si="20"/>
        <v>Mar</v>
      </c>
      <c r="H241" s="124"/>
      <c r="I241" s="121">
        <v>44658</v>
      </c>
      <c r="J241" s="127" t="str">
        <f>IF(ISBLANK(I241),"",IF(I241&gt;F241,"No","Yes"))</f>
        <v>Yes</v>
      </c>
      <c r="K241" s="20"/>
      <c r="L241" s="103"/>
      <c r="M241" s="41" t="s">
        <v>72</v>
      </c>
      <c r="N241" s="20"/>
      <c r="O241" s="21" t="s">
        <v>113</v>
      </c>
      <c r="P241" s="107"/>
      <c r="Q241" s="49"/>
      <c r="R241" s="35"/>
      <c r="S241" s="19"/>
      <c r="Z241" s="30"/>
      <c r="AA241" s="30"/>
      <c r="AD241" s="30"/>
    </row>
    <row r="242" spans="1:30" s="23" customFormat="1" ht="30" customHeight="1" x14ac:dyDescent="0.25">
      <c r="A242" s="21" t="s">
        <v>357</v>
      </c>
      <c r="B242" s="35" t="s">
        <v>1208</v>
      </c>
      <c r="C242" s="40">
        <v>44652</v>
      </c>
      <c r="D242" s="40">
        <f>IF(C242="","",WORKDAY(C242,1,$U$33:$U$41))</f>
        <v>44655</v>
      </c>
      <c r="E242" s="40">
        <f>IF(C242="","",WORKDAY(C242,10,$U$33:$U$41))</f>
        <v>44670</v>
      </c>
      <c r="F242" s="40">
        <f>IF(C242="","",WORKDAY(C242,20,$U$33:$U$41))</f>
        <v>44685</v>
      </c>
      <c r="G242" s="40" t="str">
        <f t="shared" si="20"/>
        <v>Apr</v>
      </c>
      <c r="H242" s="124"/>
      <c r="I242" s="121">
        <v>44656</v>
      </c>
      <c r="J242" s="127" t="str">
        <f>IF(ISBLANK(I242),"",IF(I242&gt;F242,"No","Yes"))</f>
        <v>Yes</v>
      </c>
      <c r="K242" s="20"/>
      <c r="L242" s="103"/>
      <c r="M242" s="41" t="s">
        <v>72</v>
      </c>
      <c r="N242" s="20"/>
      <c r="O242" s="21" t="s">
        <v>8</v>
      </c>
      <c r="P242" s="107"/>
      <c r="Q242" s="49" t="s">
        <v>56</v>
      </c>
      <c r="R242" s="35"/>
      <c r="S242" s="19"/>
      <c r="Z242" s="30"/>
      <c r="AA242" s="30"/>
      <c r="AD242" s="30"/>
    </row>
    <row r="243" spans="1:30" s="23" customFormat="1" ht="30" customHeight="1" x14ac:dyDescent="0.25">
      <c r="A243" s="21" t="s">
        <v>358</v>
      </c>
      <c r="B243" s="35" t="s">
        <v>1209</v>
      </c>
      <c r="C243" s="40">
        <v>44655</v>
      </c>
      <c r="D243" s="40">
        <f>IF(C243="","",WORKDAY(C243,1,$U$33:$U$41))</f>
        <v>44656</v>
      </c>
      <c r="E243" s="40">
        <f>IF(C243="","",WORKDAY(C243,10,$U$33:$U$41))</f>
        <v>44671</v>
      </c>
      <c r="F243" s="40">
        <f>IF(C243="","",WORKDAY(C243,20,$U$33:$U$41))</f>
        <v>44686</v>
      </c>
      <c r="G243" s="40" t="str">
        <f t="shared" si="20"/>
        <v>Apr</v>
      </c>
      <c r="H243" s="124"/>
      <c r="I243" s="121">
        <v>44684</v>
      </c>
      <c r="J243" s="127" t="str">
        <f>IF(ISBLANK(I243),"",IF(I243&gt;F243,"No","Yes"))</f>
        <v>Yes</v>
      </c>
      <c r="K243" s="20"/>
      <c r="L243" s="103"/>
      <c r="M243" s="41" t="s">
        <v>72</v>
      </c>
      <c r="N243" s="20"/>
      <c r="O243" s="21" t="s">
        <v>114</v>
      </c>
      <c r="P243" s="107"/>
      <c r="Q243" s="49"/>
      <c r="R243" s="35"/>
      <c r="S243" s="19"/>
      <c r="Z243" s="30"/>
      <c r="AA243" s="30"/>
      <c r="AD243" s="30"/>
    </row>
    <row r="244" spans="1:30" s="23" customFormat="1" ht="30" customHeight="1" x14ac:dyDescent="0.25">
      <c r="A244" s="21" t="s">
        <v>359</v>
      </c>
      <c r="B244" s="35" t="s">
        <v>1864</v>
      </c>
      <c r="C244" s="40">
        <v>44655</v>
      </c>
      <c r="D244" s="40">
        <f>IF(C244="","",WORKDAY(C244,1,$U$33:$U$41))</f>
        <v>44656</v>
      </c>
      <c r="E244" s="40">
        <f>IF(C244="","",WORKDAY(C244,10,$U$33:$U$41))</f>
        <v>44671</v>
      </c>
      <c r="F244" s="40">
        <f>IF(C244="","",WORKDAY(C244,20,$U$33:$U$41))</f>
        <v>44686</v>
      </c>
      <c r="G244" s="40" t="str">
        <f t="shared" si="20"/>
        <v>Apr</v>
      </c>
      <c r="H244" s="124"/>
      <c r="I244" s="121">
        <v>44686</v>
      </c>
      <c r="J244" s="127" t="str">
        <f>IF(ISBLANK(I244),"",IF(I244&gt;F244,"No","Yes"))</f>
        <v>Yes</v>
      </c>
      <c r="K244" s="20"/>
      <c r="L244" s="103"/>
      <c r="M244" s="41" t="s">
        <v>72</v>
      </c>
      <c r="N244" s="20"/>
      <c r="O244" s="21" t="s">
        <v>8</v>
      </c>
      <c r="P244" s="107"/>
      <c r="Q244" s="49" t="s">
        <v>11</v>
      </c>
      <c r="R244" s="35"/>
      <c r="S244" s="19"/>
      <c r="Z244" s="30"/>
      <c r="AA244" s="30"/>
      <c r="AD244" s="30"/>
    </row>
    <row r="245" spans="1:30" s="23" customFormat="1" ht="30" customHeight="1" x14ac:dyDescent="0.25">
      <c r="A245" s="21" t="s">
        <v>360</v>
      </c>
      <c r="B245" s="35" t="s">
        <v>1210</v>
      </c>
      <c r="C245" s="40">
        <v>44655</v>
      </c>
      <c r="D245" s="40">
        <f>IF(C245="","",WORKDAY(C245,1,$U$33:$U$41))</f>
        <v>44656</v>
      </c>
      <c r="E245" s="40">
        <f>IF(C245="","",WORKDAY(C245,10,$U$33:$U$41))</f>
        <v>44671</v>
      </c>
      <c r="F245" s="40">
        <f>IF(C245="","",WORKDAY(C245,20,$U$33:$U$41))</f>
        <v>44686</v>
      </c>
      <c r="G245" s="40" t="str">
        <f t="shared" si="20"/>
        <v>Apr</v>
      </c>
      <c r="H245" s="124"/>
      <c r="I245" s="121">
        <v>44659</v>
      </c>
      <c r="J245" s="127" t="str">
        <f>IF(ISBLANK(I245),"",IF(I245&gt;F245,"No","Yes"))</f>
        <v>Yes</v>
      </c>
      <c r="K245" s="20"/>
      <c r="L245" s="103"/>
      <c r="M245" s="41" t="s">
        <v>72</v>
      </c>
      <c r="N245" s="20"/>
      <c r="O245" s="21" t="s">
        <v>112</v>
      </c>
      <c r="P245" s="107"/>
      <c r="Q245" s="49"/>
      <c r="R245" s="35"/>
      <c r="S245" s="19"/>
      <c r="Z245" s="30"/>
      <c r="AA245" s="30"/>
      <c r="AD245" s="30"/>
    </row>
    <row r="246" spans="1:30" s="23" customFormat="1" ht="30" customHeight="1" x14ac:dyDescent="0.25">
      <c r="A246" s="21" t="s">
        <v>361</v>
      </c>
      <c r="B246" s="35" t="s">
        <v>1211</v>
      </c>
      <c r="C246" s="40">
        <v>44655</v>
      </c>
      <c r="D246" s="40">
        <f>IF(C246="","",WORKDAY(C246,1,$U$33:$U$41))</f>
        <v>44656</v>
      </c>
      <c r="E246" s="40">
        <f>IF(C246="","",WORKDAY(C246,10,$U$33:$U$41))</f>
        <v>44671</v>
      </c>
      <c r="F246" s="40">
        <f>IF(C246="","",WORKDAY(C246,20,$U$33:$U$41))</f>
        <v>44686</v>
      </c>
      <c r="G246" s="40" t="str">
        <f t="shared" si="20"/>
        <v>Apr</v>
      </c>
      <c r="H246" s="124"/>
      <c r="I246" s="121">
        <v>44658</v>
      </c>
      <c r="J246" s="127" t="str">
        <f>IF(ISBLANK(I246),"",IF(I246&gt;F246,"No","Yes"))</f>
        <v>Yes</v>
      </c>
      <c r="K246" s="20"/>
      <c r="L246" s="103"/>
      <c r="M246" s="41" t="s">
        <v>72</v>
      </c>
      <c r="N246" s="20"/>
      <c r="O246" s="21" t="s">
        <v>113</v>
      </c>
      <c r="P246" s="107"/>
      <c r="Q246" s="49"/>
      <c r="R246" s="35" t="s">
        <v>1067</v>
      </c>
      <c r="S246" s="19"/>
      <c r="Z246" s="30"/>
      <c r="AA246" s="30"/>
      <c r="AD246" s="30"/>
    </row>
    <row r="247" spans="1:30" s="23" customFormat="1" ht="30" customHeight="1" x14ac:dyDescent="0.25">
      <c r="A247" s="21" t="s">
        <v>362</v>
      </c>
      <c r="B247" s="35" t="s">
        <v>1212</v>
      </c>
      <c r="C247" s="40">
        <v>44656</v>
      </c>
      <c r="D247" s="40">
        <f>IF(C247="","",WORKDAY(C247,1,$U$33:$U$41))</f>
        <v>44657</v>
      </c>
      <c r="E247" s="40">
        <f>IF(C247="","",WORKDAY(C247,10,$U$33:$U$41))</f>
        <v>44672</v>
      </c>
      <c r="F247" s="40">
        <f>IF(C247="","",WORKDAY(C247,20,$U$33:$U$41))</f>
        <v>44687</v>
      </c>
      <c r="G247" s="40" t="str">
        <f t="shared" si="20"/>
        <v>Apr</v>
      </c>
      <c r="H247" s="124"/>
      <c r="I247" s="121"/>
      <c r="J247" s="127" t="str">
        <f>IF(ISBLANK(I247),"",IF(I247&gt;F247,"No","Yes"))</f>
        <v/>
      </c>
      <c r="K247" s="20"/>
      <c r="L247" s="103"/>
      <c r="M247" s="41" t="s">
        <v>74</v>
      </c>
      <c r="N247" s="20"/>
      <c r="O247" s="21" t="s">
        <v>18</v>
      </c>
      <c r="P247" s="107"/>
      <c r="Q247" s="49"/>
      <c r="R247" s="35" t="s">
        <v>1985</v>
      </c>
      <c r="S247" s="19"/>
      <c r="Z247" s="30"/>
      <c r="AA247" s="30"/>
      <c r="AD247" s="30"/>
    </row>
    <row r="248" spans="1:30" s="23" customFormat="1" ht="30" customHeight="1" x14ac:dyDescent="0.25">
      <c r="A248" s="21" t="s">
        <v>363</v>
      </c>
      <c r="B248" s="35" t="s">
        <v>1213</v>
      </c>
      <c r="C248" s="40">
        <v>44656</v>
      </c>
      <c r="D248" s="40">
        <f>IF(C248="","",WORKDAY(C248,1,$U$33:$U$41))</f>
        <v>44657</v>
      </c>
      <c r="E248" s="40">
        <f>IF(C248="","",WORKDAY(C248,10,$U$33:$U$41))</f>
        <v>44672</v>
      </c>
      <c r="F248" s="40">
        <f>IF(C248="","",WORKDAY(C248,20,$U$33:$U$41))</f>
        <v>44687</v>
      </c>
      <c r="G248" s="40" t="str">
        <f t="shared" si="20"/>
        <v>Apr</v>
      </c>
      <c r="H248" s="124"/>
      <c r="I248" s="121">
        <v>44662</v>
      </c>
      <c r="J248" s="127" t="str">
        <f>IF(ISBLANK(I248),"",IF(I248&gt;F248,"No","Yes"))</f>
        <v>Yes</v>
      </c>
      <c r="K248" s="20"/>
      <c r="L248" s="103"/>
      <c r="M248" s="41" t="s">
        <v>72</v>
      </c>
      <c r="N248" s="20"/>
      <c r="O248" s="21" t="s">
        <v>114</v>
      </c>
      <c r="P248" s="107"/>
      <c r="Q248" s="49"/>
      <c r="R248" s="35"/>
      <c r="S248" s="19"/>
      <c r="Z248" s="30"/>
      <c r="AA248" s="30"/>
      <c r="AD248" s="30"/>
    </row>
    <row r="249" spans="1:30" s="23" customFormat="1" ht="30" customHeight="1" x14ac:dyDescent="0.25">
      <c r="A249" s="21" t="s">
        <v>364</v>
      </c>
      <c r="B249" s="35" t="s">
        <v>1214</v>
      </c>
      <c r="C249" s="40">
        <v>44656</v>
      </c>
      <c r="D249" s="40">
        <f>IF(C249="","",WORKDAY(C249,1,$U$33:$U$41))</f>
        <v>44657</v>
      </c>
      <c r="E249" s="40">
        <f>IF(C249="","",WORKDAY(C249,10,$U$33:$U$41))</f>
        <v>44672</v>
      </c>
      <c r="F249" s="40">
        <f>IF(C249="","",WORKDAY(C249,20,$U$33:$U$41))</f>
        <v>44687</v>
      </c>
      <c r="G249" s="40" t="str">
        <f t="shared" si="20"/>
        <v>Apr</v>
      </c>
      <c r="H249" s="124"/>
      <c r="I249" s="121">
        <v>44673</v>
      </c>
      <c r="J249" s="127" t="str">
        <f>IF(ISBLANK(I249),"",IF(I249&gt;F249,"No","Yes"))</f>
        <v>Yes</v>
      </c>
      <c r="K249" s="20"/>
      <c r="L249" s="103"/>
      <c r="M249" s="41" t="s">
        <v>72</v>
      </c>
      <c r="N249" s="20"/>
      <c r="O249" s="21" t="s">
        <v>113</v>
      </c>
      <c r="P249" s="107"/>
      <c r="Q249" s="49" t="s">
        <v>64</v>
      </c>
      <c r="R249" s="35"/>
      <c r="S249" s="19"/>
      <c r="Z249" s="30"/>
      <c r="AA249" s="30"/>
      <c r="AD249" s="30"/>
    </row>
    <row r="250" spans="1:30" s="23" customFormat="1" ht="30" customHeight="1" x14ac:dyDescent="0.25">
      <c r="A250" s="21" t="s">
        <v>365</v>
      </c>
      <c r="B250" s="35" t="s">
        <v>1215</v>
      </c>
      <c r="C250" s="40">
        <v>44657</v>
      </c>
      <c r="D250" s="40">
        <f>IF(C250="","",WORKDAY(C250,1,$U$33:$U$41))</f>
        <v>44658</v>
      </c>
      <c r="E250" s="40">
        <f>IF(C250="","",WORKDAY(C250,10,$U$33:$U$41))</f>
        <v>44673</v>
      </c>
      <c r="F250" s="40">
        <f>IF(C250="","",WORKDAY(C250,20,$U$33:$U$41))</f>
        <v>44690</v>
      </c>
      <c r="G250" s="40" t="str">
        <f t="shared" si="20"/>
        <v>Apr</v>
      </c>
      <c r="H250" s="124"/>
      <c r="I250" s="121">
        <v>44673</v>
      </c>
      <c r="J250" s="127" t="str">
        <f>IF(ISBLANK(I250),"",IF(I250&gt;F250,"No","Yes"))</f>
        <v>Yes</v>
      </c>
      <c r="K250" s="20"/>
      <c r="L250" s="103"/>
      <c r="M250" s="41" t="s">
        <v>72</v>
      </c>
      <c r="N250" s="20"/>
      <c r="O250" s="21" t="s">
        <v>112</v>
      </c>
      <c r="P250" s="107"/>
      <c r="Q250" s="49"/>
      <c r="R250" s="35"/>
      <c r="S250" s="19"/>
      <c r="Z250" s="30"/>
      <c r="AA250" s="30"/>
      <c r="AD250" s="30"/>
    </row>
    <row r="251" spans="1:30" s="23" customFormat="1" ht="30" customHeight="1" x14ac:dyDescent="0.25">
      <c r="A251" s="21" t="s">
        <v>366</v>
      </c>
      <c r="B251" s="76" t="s">
        <v>1216</v>
      </c>
      <c r="C251" s="40">
        <v>44657</v>
      </c>
      <c r="D251" s="40">
        <f>IF(C251="","",WORKDAY(C251,1,$U$33:$U$41))</f>
        <v>44658</v>
      </c>
      <c r="E251" s="40">
        <f>IF(C251="","",WORKDAY(C251,10,$U$33:$U$41))</f>
        <v>44673</v>
      </c>
      <c r="F251" s="40">
        <f>IF(C251="","",WORKDAY(C251,20,$U$33:$U$41))</f>
        <v>44690</v>
      </c>
      <c r="G251" s="40" t="str">
        <f t="shared" si="20"/>
        <v>Apr</v>
      </c>
      <c r="H251" s="124"/>
      <c r="I251" s="121">
        <v>44663</v>
      </c>
      <c r="J251" s="127" t="str">
        <f>IF(ISBLANK(I251),"",IF(I251&gt;F251,"No","Yes"))</f>
        <v>Yes</v>
      </c>
      <c r="K251" s="20"/>
      <c r="L251" s="103"/>
      <c r="M251" s="41" t="s">
        <v>72</v>
      </c>
      <c r="N251" s="20"/>
      <c r="O251" s="21" t="s">
        <v>113</v>
      </c>
      <c r="P251" s="107"/>
      <c r="Q251" s="49" t="s">
        <v>64</v>
      </c>
      <c r="R251" s="35"/>
      <c r="S251" s="19"/>
      <c r="Z251" s="30"/>
      <c r="AA251" s="30"/>
      <c r="AD251" s="30"/>
    </row>
    <row r="252" spans="1:30" s="23" customFormat="1" ht="30" customHeight="1" x14ac:dyDescent="0.25">
      <c r="A252" s="21" t="s">
        <v>367</v>
      </c>
      <c r="B252" s="76" t="s">
        <v>1217</v>
      </c>
      <c r="C252" s="40">
        <v>44656</v>
      </c>
      <c r="D252" s="40">
        <f>IF(C252="","",WORKDAY(C252,1,$U$33:$U$41))</f>
        <v>44657</v>
      </c>
      <c r="E252" s="40">
        <f>IF(C252="","",WORKDAY(C252,10,$U$33:$U$41))</f>
        <v>44672</v>
      </c>
      <c r="F252" s="40">
        <f>IF(C252="","",WORKDAY(C252,20,$U$33:$U$41))</f>
        <v>44687</v>
      </c>
      <c r="G252" s="40" t="str">
        <f t="shared" si="20"/>
        <v>Apr</v>
      </c>
      <c r="H252" s="124"/>
      <c r="I252" s="121">
        <v>44658</v>
      </c>
      <c r="J252" s="127" t="str">
        <f>IF(ISBLANK(I252),"",IF(I252&gt;F252,"No","Yes"))</f>
        <v>Yes</v>
      </c>
      <c r="K252" s="20"/>
      <c r="L252" s="103"/>
      <c r="M252" s="41" t="s">
        <v>72</v>
      </c>
      <c r="N252" s="20"/>
      <c r="O252" s="21" t="s">
        <v>8</v>
      </c>
      <c r="P252" s="107"/>
      <c r="Q252" s="49" t="s">
        <v>64</v>
      </c>
      <c r="R252" s="35"/>
      <c r="S252" s="19"/>
      <c r="Z252" s="30"/>
      <c r="AA252" s="30"/>
      <c r="AD252" s="30"/>
    </row>
    <row r="253" spans="1:30" s="23" customFormat="1" ht="30" customHeight="1" x14ac:dyDescent="0.25">
      <c r="A253" s="21" t="s">
        <v>368</v>
      </c>
      <c r="B253" s="35" t="s">
        <v>1218</v>
      </c>
      <c r="C253" s="40">
        <v>44657</v>
      </c>
      <c r="D253" s="40">
        <f>IF(C253="","",WORKDAY(C253,1,$U$33:$U$41))</f>
        <v>44658</v>
      </c>
      <c r="E253" s="40">
        <f>IF(C253="","",WORKDAY(C253,10,$U$33:$U$41))</f>
        <v>44673</v>
      </c>
      <c r="F253" s="40">
        <f>IF(C253="","",WORKDAY(C253,20,$U$33:$U$41))</f>
        <v>44690</v>
      </c>
      <c r="G253" s="40" t="str">
        <f t="shared" si="20"/>
        <v>Apr</v>
      </c>
      <c r="H253" s="124"/>
      <c r="I253" s="121">
        <v>44659</v>
      </c>
      <c r="J253" s="127" t="str">
        <f>IF(ISBLANK(I253),"",IF(I253&gt;F253,"No","Yes"))</f>
        <v>Yes</v>
      </c>
      <c r="K253" s="20"/>
      <c r="L253" s="103"/>
      <c r="M253" s="41" t="s">
        <v>72</v>
      </c>
      <c r="N253" s="20"/>
      <c r="O253" s="21" t="s">
        <v>112</v>
      </c>
      <c r="P253" s="107"/>
      <c r="Q253" s="49"/>
      <c r="R253" s="76"/>
      <c r="S253" s="19"/>
      <c r="Z253" s="30"/>
      <c r="AA253" s="30"/>
      <c r="AD253" s="30"/>
    </row>
    <row r="254" spans="1:30" s="23" customFormat="1" ht="30" customHeight="1" x14ac:dyDescent="0.25">
      <c r="A254" s="21" t="s">
        <v>369</v>
      </c>
      <c r="B254" s="35" t="s">
        <v>1219</v>
      </c>
      <c r="C254" s="40">
        <v>44657</v>
      </c>
      <c r="D254" s="40">
        <f>IF(C254="","",WORKDAY(C254,1,$U$33:$U$41))</f>
        <v>44658</v>
      </c>
      <c r="E254" s="40">
        <f>IF(C254="","",WORKDAY(C254,10,$U$33:$U$41))</f>
        <v>44673</v>
      </c>
      <c r="F254" s="40">
        <f>IF(C254="","",WORKDAY(C254,20,$U$33:$U$41))</f>
        <v>44690</v>
      </c>
      <c r="G254" s="40" t="str">
        <f t="shared" si="20"/>
        <v>Apr</v>
      </c>
      <c r="H254" s="124"/>
      <c r="I254" s="121">
        <v>44665</v>
      </c>
      <c r="J254" s="127" t="str">
        <f>IF(ISBLANK(I254),"",IF(I254&gt;F254,"No","Yes"))</f>
        <v>Yes</v>
      </c>
      <c r="K254" s="20"/>
      <c r="L254" s="103"/>
      <c r="M254" s="41" t="s">
        <v>72</v>
      </c>
      <c r="N254" s="20"/>
      <c r="O254" s="21" t="s">
        <v>113</v>
      </c>
      <c r="P254" s="107"/>
      <c r="Q254" s="49"/>
      <c r="R254" s="76" t="s">
        <v>1067</v>
      </c>
      <c r="S254" s="19"/>
      <c r="Z254" s="30"/>
      <c r="AA254" s="30"/>
      <c r="AD254" s="30"/>
    </row>
    <row r="255" spans="1:30" s="23" customFormat="1" ht="30" customHeight="1" x14ac:dyDescent="0.25">
      <c r="A255" s="21" t="s">
        <v>370</v>
      </c>
      <c r="B255" s="76" t="s">
        <v>1220</v>
      </c>
      <c r="C255" s="40">
        <v>44657</v>
      </c>
      <c r="D255" s="40">
        <f>IF(C255="","",WORKDAY(C255,1,$U$33:$U$41))</f>
        <v>44658</v>
      </c>
      <c r="E255" s="40">
        <f>IF(C255="","",WORKDAY(C255,10,$U$33:$U$41))</f>
        <v>44673</v>
      </c>
      <c r="F255" s="40">
        <f>IF(C255="","",WORKDAY(C255,20,$U$33:$U$41))</f>
        <v>44690</v>
      </c>
      <c r="G255" s="40" t="str">
        <f t="shared" si="20"/>
        <v>Apr</v>
      </c>
      <c r="H255" s="124"/>
      <c r="I255" s="121">
        <v>44692</v>
      </c>
      <c r="J255" s="127" t="str">
        <f>IF(ISBLANK(I255),"",IF(I255&gt;F255,"No","Yes"))</f>
        <v>No</v>
      </c>
      <c r="K255" s="20"/>
      <c r="L255" s="103"/>
      <c r="M255" s="41" t="s">
        <v>72</v>
      </c>
      <c r="N255" s="20"/>
      <c r="O255" s="21" t="s">
        <v>112</v>
      </c>
      <c r="P255" s="107"/>
      <c r="Q255" s="49"/>
      <c r="R255" s="76"/>
      <c r="S255" s="19"/>
      <c r="Z255" s="30"/>
      <c r="AA255" s="30"/>
      <c r="AD255" s="30"/>
    </row>
    <row r="256" spans="1:30" s="23" customFormat="1" ht="30" customHeight="1" x14ac:dyDescent="0.25">
      <c r="A256" s="21" t="s">
        <v>371</v>
      </c>
      <c r="B256" s="76" t="s">
        <v>1949</v>
      </c>
      <c r="C256" s="40">
        <v>44657</v>
      </c>
      <c r="D256" s="40">
        <f>IF(C256="","",WORKDAY(C256,1,$U$33:$U$41))</f>
        <v>44658</v>
      </c>
      <c r="E256" s="40">
        <f>IF(C256="","",WORKDAY(C256,10,$U$33:$U$41))</f>
        <v>44673</v>
      </c>
      <c r="F256" s="40">
        <f>IF(C256="","",WORKDAY(C256,20,$U$33:$U$41))</f>
        <v>44690</v>
      </c>
      <c r="G256" s="40" t="str">
        <f t="shared" si="20"/>
        <v>Apr</v>
      </c>
      <c r="H256" s="124"/>
      <c r="I256" s="121">
        <v>44768</v>
      </c>
      <c r="J256" s="127" t="str">
        <f>IF(ISBLANK(I256),"",IF(I256&gt;F256,"No","Yes"))</f>
        <v>No</v>
      </c>
      <c r="K256" s="20"/>
      <c r="L256" s="103"/>
      <c r="M256" s="41" t="s">
        <v>72</v>
      </c>
      <c r="N256" s="20"/>
      <c r="O256" s="21" t="s">
        <v>113</v>
      </c>
      <c r="P256" s="107"/>
      <c r="Q256" s="49" t="s">
        <v>64</v>
      </c>
      <c r="R256" s="35"/>
      <c r="S256" s="19"/>
      <c r="Z256" s="30"/>
      <c r="AA256" s="30"/>
      <c r="AD256" s="30"/>
    </row>
    <row r="257" spans="1:30" s="23" customFormat="1" ht="30" customHeight="1" x14ac:dyDescent="0.25">
      <c r="A257" s="21" t="s">
        <v>372</v>
      </c>
      <c r="B257" s="35" t="s">
        <v>1221</v>
      </c>
      <c r="C257" s="40">
        <v>44658</v>
      </c>
      <c r="D257" s="40">
        <f>IF(C257="","",WORKDAY(C257,1,$U$33:$U$41))</f>
        <v>44659</v>
      </c>
      <c r="E257" s="40">
        <f>IF(C257="","",WORKDAY(C257,10,$U$33:$U$41))</f>
        <v>44676</v>
      </c>
      <c r="F257" s="40">
        <f>IF(C257="","",WORKDAY(C257,20,$U$33:$U$41))</f>
        <v>44691</v>
      </c>
      <c r="G257" s="40" t="str">
        <f t="shared" si="20"/>
        <v>Apr</v>
      </c>
      <c r="H257" s="124"/>
      <c r="I257" s="121">
        <v>44680</v>
      </c>
      <c r="J257" s="127" t="str">
        <f>IF(ISBLANK(I257),"",IF(I257&gt;F257,"No","Yes"))</f>
        <v>Yes</v>
      </c>
      <c r="K257" s="20"/>
      <c r="L257" s="103"/>
      <c r="M257" s="41" t="s">
        <v>72</v>
      </c>
      <c r="N257" s="20"/>
      <c r="O257" s="21" t="s">
        <v>113</v>
      </c>
      <c r="P257" s="107"/>
      <c r="Q257" s="49" t="s">
        <v>64</v>
      </c>
      <c r="R257" s="35"/>
      <c r="S257" s="19"/>
      <c r="Z257" s="30"/>
      <c r="AA257" s="30"/>
      <c r="AD257" s="30"/>
    </row>
    <row r="258" spans="1:30" s="23" customFormat="1" ht="30" customHeight="1" x14ac:dyDescent="0.25">
      <c r="A258" s="21" t="s">
        <v>373</v>
      </c>
      <c r="B258" s="35" t="s">
        <v>1222</v>
      </c>
      <c r="C258" s="40">
        <v>44658</v>
      </c>
      <c r="D258" s="40">
        <f>IF(C258="","",WORKDAY(C258,1,$U$33:$U$41))</f>
        <v>44659</v>
      </c>
      <c r="E258" s="40">
        <f>IF(C258="","",WORKDAY(C258,10,$U$33:$U$41))</f>
        <v>44676</v>
      </c>
      <c r="F258" s="40">
        <f>IF(C258="","",WORKDAY(C258,20,$U$33:$U$41))</f>
        <v>44691</v>
      </c>
      <c r="G258" s="40" t="str">
        <f t="shared" ref="G258:G321" si="22">IF(ISBLANK(C258),"",TEXT(C258,"mmm"))</f>
        <v>Apr</v>
      </c>
      <c r="H258" s="124"/>
      <c r="I258" s="121">
        <v>44662</v>
      </c>
      <c r="J258" s="127" t="str">
        <f>IF(ISBLANK(I258),"",IF(I258&gt;F258,"No","Yes"))</f>
        <v>Yes</v>
      </c>
      <c r="K258" s="20"/>
      <c r="L258" s="103"/>
      <c r="M258" s="41" t="s">
        <v>72</v>
      </c>
      <c r="N258" s="20"/>
      <c r="O258" s="21" t="s">
        <v>113</v>
      </c>
      <c r="P258" s="107"/>
      <c r="Q258" s="49" t="s">
        <v>64</v>
      </c>
      <c r="R258" s="35"/>
      <c r="S258" s="19"/>
      <c r="Z258" s="30"/>
      <c r="AA258" s="30"/>
      <c r="AD258" s="30"/>
    </row>
    <row r="259" spans="1:30" s="23" customFormat="1" ht="30" customHeight="1" x14ac:dyDescent="0.25">
      <c r="A259" s="21" t="s">
        <v>374</v>
      </c>
      <c r="B259" s="35" t="s">
        <v>1950</v>
      </c>
      <c r="C259" s="40">
        <v>44658</v>
      </c>
      <c r="D259" s="40">
        <f>IF(C259="","",WORKDAY(C259,1,$U$33:$U$41))</f>
        <v>44659</v>
      </c>
      <c r="E259" s="40">
        <f>IF(C259="","",WORKDAY(C259,10,$U$33:$U$41))</f>
        <v>44676</v>
      </c>
      <c r="F259" s="40">
        <f>IF(C259="","",WORKDAY(C259,20,$U$33:$U$41))</f>
        <v>44691</v>
      </c>
      <c r="G259" s="40" t="str">
        <f t="shared" si="22"/>
        <v>Apr</v>
      </c>
      <c r="H259" s="124"/>
      <c r="I259" s="121">
        <v>44665</v>
      </c>
      <c r="J259" s="127" t="str">
        <f>IF(ISBLANK(I259),"",IF(I259&gt;F259,"No","Yes"))</f>
        <v>Yes</v>
      </c>
      <c r="K259" s="20"/>
      <c r="L259" s="103"/>
      <c r="M259" s="41" t="s">
        <v>72</v>
      </c>
      <c r="N259" s="20"/>
      <c r="O259" s="21" t="s">
        <v>112</v>
      </c>
      <c r="P259" s="107"/>
      <c r="Q259" s="49"/>
      <c r="R259" s="35"/>
      <c r="S259" s="19"/>
      <c r="Z259" s="30"/>
      <c r="AA259" s="30"/>
      <c r="AD259" s="30"/>
    </row>
    <row r="260" spans="1:30" s="23" customFormat="1" ht="30" customHeight="1" x14ac:dyDescent="0.25">
      <c r="A260" s="21" t="s">
        <v>375</v>
      </c>
      <c r="B260" s="35" t="s">
        <v>1223</v>
      </c>
      <c r="C260" s="40">
        <v>44658</v>
      </c>
      <c r="D260" s="40">
        <f>IF(C260="","",WORKDAY(C260,1,$U$33:$U$41))</f>
        <v>44659</v>
      </c>
      <c r="E260" s="40">
        <f>IF(C260="","",WORKDAY(C260,10,$U$33:$U$41))</f>
        <v>44676</v>
      </c>
      <c r="F260" s="40">
        <f>IF(C260="","",WORKDAY(C260,20,$U$33:$U$41))</f>
        <v>44691</v>
      </c>
      <c r="G260" s="40" t="str">
        <f t="shared" si="22"/>
        <v>Apr</v>
      </c>
      <c r="H260" s="124"/>
      <c r="I260" s="121">
        <v>44693</v>
      </c>
      <c r="J260" s="127" t="str">
        <f>IF(ISBLANK(I260),"",IF(I260&gt;F260,"No","Yes"))</f>
        <v>No</v>
      </c>
      <c r="K260" s="20"/>
      <c r="L260" s="103"/>
      <c r="M260" s="41" t="s">
        <v>72</v>
      </c>
      <c r="N260" s="20"/>
      <c r="O260" s="21" t="s">
        <v>114</v>
      </c>
      <c r="P260" s="107"/>
      <c r="Q260" s="49"/>
      <c r="R260" s="35"/>
      <c r="S260" s="19"/>
      <c r="Z260" s="30"/>
      <c r="AA260" s="30"/>
      <c r="AD260" s="30"/>
    </row>
    <row r="261" spans="1:30" s="23" customFormat="1" ht="30" customHeight="1" x14ac:dyDescent="0.25">
      <c r="A261" s="21" t="s">
        <v>376</v>
      </c>
      <c r="B261" s="35" t="s">
        <v>1224</v>
      </c>
      <c r="C261" s="40">
        <v>44658</v>
      </c>
      <c r="D261" s="40">
        <f>IF(C261="","",WORKDAY(C261,1,$U$33:$U$41))</f>
        <v>44659</v>
      </c>
      <c r="E261" s="40">
        <f>IF(C261="","",WORKDAY(C261,10,$U$33:$U$41))</f>
        <v>44676</v>
      </c>
      <c r="F261" s="40">
        <f>IF(C261="","",WORKDAY(C261,20,$U$33:$U$41))</f>
        <v>44691</v>
      </c>
      <c r="G261" s="40" t="str">
        <f t="shared" si="22"/>
        <v>Apr</v>
      </c>
      <c r="H261" s="124"/>
      <c r="I261" s="121">
        <v>44672</v>
      </c>
      <c r="J261" s="127" t="str">
        <f>IF(ISBLANK(I261),"",IF(I261&gt;F261,"No","Yes"))</f>
        <v>Yes</v>
      </c>
      <c r="K261" s="20"/>
      <c r="L261" s="103"/>
      <c r="M261" s="41" t="s">
        <v>72</v>
      </c>
      <c r="N261" s="20"/>
      <c r="O261" s="21" t="s">
        <v>113</v>
      </c>
      <c r="P261" s="107"/>
      <c r="Q261" s="49"/>
      <c r="R261" s="35" t="s">
        <v>1067</v>
      </c>
      <c r="S261" s="19"/>
      <c r="Z261" s="30"/>
      <c r="AA261" s="30"/>
      <c r="AD261" s="30"/>
    </row>
    <row r="262" spans="1:30" s="23" customFormat="1" ht="30" customHeight="1" x14ac:dyDescent="0.25">
      <c r="A262" s="21" t="s">
        <v>377</v>
      </c>
      <c r="B262" s="35" t="s">
        <v>1225</v>
      </c>
      <c r="C262" s="40">
        <v>44659</v>
      </c>
      <c r="D262" s="40">
        <f>IF(C262="","",WORKDAY(C262,1,$U$33:$U$41))</f>
        <v>44662</v>
      </c>
      <c r="E262" s="40">
        <f>IF(C262="","",WORKDAY(C262,10,$U$33:$U$41))</f>
        <v>44677</v>
      </c>
      <c r="F262" s="40">
        <f>IF(C262="","",WORKDAY(C262,20,$U$33:$U$41))</f>
        <v>44692</v>
      </c>
      <c r="G262" s="40" t="str">
        <f t="shared" si="22"/>
        <v>Apr</v>
      </c>
      <c r="H262" s="124"/>
      <c r="I262" s="121">
        <v>44676</v>
      </c>
      <c r="J262" s="127" t="str">
        <f>IF(ISBLANK(I262),"",IF(I262&gt;F262,"No","Yes"))</f>
        <v>Yes</v>
      </c>
      <c r="K262" s="20"/>
      <c r="L262" s="103"/>
      <c r="M262" s="41" t="s">
        <v>72</v>
      </c>
      <c r="N262" s="20"/>
      <c r="O262" s="21" t="s">
        <v>112</v>
      </c>
      <c r="P262" s="107"/>
      <c r="Q262" s="49"/>
      <c r="R262" s="35"/>
      <c r="S262" s="19"/>
      <c r="Z262" s="30"/>
      <c r="AA262" s="30"/>
      <c r="AD262" s="30"/>
    </row>
    <row r="263" spans="1:30" s="23" customFormat="1" ht="30" customHeight="1" x14ac:dyDescent="0.25">
      <c r="A263" s="21" t="s">
        <v>378</v>
      </c>
      <c r="B263" s="35" t="s">
        <v>1226</v>
      </c>
      <c r="C263" s="40">
        <v>44659</v>
      </c>
      <c r="D263" s="40">
        <f>IF(C263="","",WORKDAY(C263,1,$U$33:$U$41))</f>
        <v>44662</v>
      </c>
      <c r="E263" s="40">
        <f>IF(C263="","",WORKDAY(C263,10,$U$33:$U$41))</f>
        <v>44677</v>
      </c>
      <c r="F263" s="40">
        <f>IF(C263="","",WORKDAY(C263,20,$U$33:$U$41))</f>
        <v>44692</v>
      </c>
      <c r="G263" s="40" t="str">
        <f t="shared" si="22"/>
        <v>Apr</v>
      </c>
      <c r="H263" s="124"/>
      <c r="I263" s="121">
        <v>44676</v>
      </c>
      <c r="J263" s="127" t="str">
        <f>IF(ISBLANK(I263),"",IF(I263&gt;F263,"No","Yes"))</f>
        <v>Yes</v>
      </c>
      <c r="K263" s="20"/>
      <c r="L263" s="103"/>
      <c r="M263" s="41" t="s">
        <v>72</v>
      </c>
      <c r="N263" s="20"/>
      <c r="O263" s="21" t="s">
        <v>112</v>
      </c>
      <c r="P263" s="107"/>
      <c r="Q263" s="49"/>
      <c r="R263" s="35"/>
      <c r="S263" s="19"/>
      <c r="Z263" s="30"/>
      <c r="AA263" s="30"/>
      <c r="AD263" s="30"/>
    </row>
    <row r="264" spans="1:30" s="23" customFormat="1" ht="30" customHeight="1" x14ac:dyDescent="0.25">
      <c r="A264" s="21" t="s">
        <v>379</v>
      </c>
      <c r="B264" s="35" t="s">
        <v>1227</v>
      </c>
      <c r="C264" s="40">
        <v>44659</v>
      </c>
      <c r="D264" s="40">
        <f>IF(C264="","",WORKDAY(C264,1,$U$33:$U$41))</f>
        <v>44662</v>
      </c>
      <c r="E264" s="40">
        <f>IF(C264="","",WORKDAY(C264,10,$U$33:$U$41))</f>
        <v>44677</v>
      </c>
      <c r="F264" s="40">
        <f>IF(C264="","",WORKDAY(C264,20,$U$33:$U$41))</f>
        <v>44692</v>
      </c>
      <c r="G264" s="40" t="str">
        <f t="shared" si="22"/>
        <v>Apr</v>
      </c>
      <c r="H264" s="124"/>
      <c r="I264" s="121">
        <v>44672</v>
      </c>
      <c r="J264" s="127" t="str">
        <f>IF(ISBLANK(I264),"",IF(I264&gt;F264,"No","Yes"))</f>
        <v>Yes</v>
      </c>
      <c r="K264" s="20"/>
      <c r="L264" s="103"/>
      <c r="M264" s="41" t="s">
        <v>72</v>
      </c>
      <c r="N264" s="20"/>
      <c r="O264" s="21" t="s">
        <v>112</v>
      </c>
      <c r="P264" s="107"/>
      <c r="Q264" s="49"/>
      <c r="R264" s="35"/>
      <c r="S264" s="19"/>
      <c r="Z264" s="30"/>
      <c r="AA264" s="30"/>
      <c r="AD264" s="30"/>
    </row>
    <row r="265" spans="1:30" s="23" customFormat="1" ht="30" customHeight="1" x14ac:dyDescent="0.25">
      <c r="A265" s="21" t="s">
        <v>380</v>
      </c>
      <c r="B265" s="35" t="s">
        <v>1228</v>
      </c>
      <c r="C265" s="40">
        <v>44659</v>
      </c>
      <c r="D265" s="40">
        <f>IF(C265="","",WORKDAY(C265,1,$U$33:$U$41))</f>
        <v>44662</v>
      </c>
      <c r="E265" s="40">
        <f>IF(C265="","",WORKDAY(C265,10,$U$33:$U$41))</f>
        <v>44677</v>
      </c>
      <c r="F265" s="40">
        <f>IF(C265="","",WORKDAY(C265,20,$U$33:$U$41))</f>
        <v>44692</v>
      </c>
      <c r="G265" s="40" t="str">
        <f t="shared" si="22"/>
        <v>Apr</v>
      </c>
      <c r="H265" s="124"/>
      <c r="I265" s="121">
        <v>44706</v>
      </c>
      <c r="J265" s="127" t="str">
        <f>IF(ISBLANK(I265),"",IF(I265&gt;F265,"No","Yes"))</f>
        <v>No</v>
      </c>
      <c r="K265" s="20"/>
      <c r="L265" s="103"/>
      <c r="M265" s="41" t="s">
        <v>72</v>
      </c>
      <c r="N265" s="20"/>
      <c r="O265" s="21" t="s">
        <v>112</v>
      </c>
      <c r="P265" s="107"/>
      <c r="Q265" s="49"/>
      <c r="R265" s="35"/>
      <c r="S265" s="19"/>
      <c r="Z265" s="30"/>
      <c r="AA265" s="30"/>
      <c r="AD265" s="30"/>
    </row>
    <row r="266" spans="1:30" s="23" customFormat="1" ht="30" customHeight="1" x14ac:dyDescent="0.25">
      <c r="A266" s="21" t="s">
        <v>381</v>
      </c>
      <c r="B266" s="35" t="s">
        <v>1229</v>
      </c>
      <c r="C266" s="40">
        <v>44659</v>
      </c>
      <c r="D266" s="40">
        <f>IF(C266="","",WORKDAY(C266,1,$U$33:$U$41))</f>
        <v>44662</v>
      </c>
      <c r="E266" s="40">
        <f>IF(C266="","",WORKDAY(C266,10,$U$33:$U$41))</f>
        <v>44677</v>
      </c>
      <c r="F266" s="40">
        <f>IF(C266="","",WORKDAY(C266,20,$U$33:$U$41))</f>
        <v>44692</v>
      </c>
      <c r="G266" s="40" t="str">
        <f t="shared" si="22"/>
        <v>Apr</v>
      </c>
      <c r="H266" s="124"/>
      <c r="I266" s="121">
        <v>44690</v>
      </c>
      <c r="J266" s="127" t="str">
        <f>IF(ISBLANK(I266),"",IF(I266&gt;F266,"No","Yes"))</f>
        <v>Yes</v>
      </c>
      <c r="K266" s="20"/>
      <c r="L266" s="103"/>
      <c r="M266" s="41" t="s">
        <v>72</v>
      </c>
      <c r="N266" s="20"/>
      <c r="O266" s="21" t="s">
        <v>112</v>
      </c>
      <c r="P266" s="107"/>
      <c r="Q266" s="49"/>
      <c r="R266" s="35"/>
      <c r="S266" s="19"/>
      <c r="Z266" s="30"/>
      <c r="AA266" s="30"/>
      <c r="AD266" s="30"/>
    </row>
    <row r="267" spans="1:30" s="23" customFormat="1" ht="30" customHeight="1" x14ac:dyDescent="0.25">
      <c r="A267" s="21" t="s">
        <v>382</v>
      </c>
      <c r="B267" s="35" t="s">
        <v>1230</v>
      </c>
      <c r="C267" s="40">
        <v>44659</v>
      </c>
      <c r="D267" s="40">
        <f>IF(C267="","",WORKDAY(C267,1,$U$33:$U$41))</f>
        <v>44662</v>
      </c>
      <c r="E267" s="40">
        <f>IF(C267="","",WORKDAY(C267,10,$U$33:$U$41))</f>
        <v>44677</v>
      </c>
      <c r="F267" s="40">
        <f>IF(C267="","",WORKDAY(C267,20,$U$33:$U$41))</f>
        <v>44692</v>
      </c>
      <c r="G267" s="40" t="str">
        <f t="shared" si="22"/>
        <v>Apr</v>
      </c>
      <c r="H267" s="124"/>
      <c r="I267" s="121">
        <v>44670</v>
      </c>
      <c r="J267" s="127" t="str">
        <f>IF(ISBLANK(I267),"",IF(I267&gt;F267,"No","Yes"))</f>
        <v>Yes</v>
      </c>
      <c r="K267" s="20"/>
      <c r="L267" s="103"/>
      <c r="M267" s="41" t="s">
        <v>72</v>
      </c>
      <c r="N267" s="20"/>
      <c r="O267" s="21" t="s">
        <v>113</v>
      </c>
      <c r="P267" s="107"/>
      <c r="Q267" s="49"/>
      <c r="R267" s="35" t="s">
        <v>1067</v>
      </c>
      <c r="S267" s="19"/>
      <c r="Z267" s="30"/>
      <c r="AA267" s="30"/>
      <c r="AD267" s="30"/>
    </row>
    <row r="268" spans="1:30" s="23" customFormat="1" ht="30" customHeight="1" x14ac:dyDescent="0.25">
      <c r="A268" s="21" t="s">
        <v>383</v>
      </c>
      <c r="B268" s="35" t="s">
        <v>1231</v>
      </c>
      <c r="C268" s="40">
        <v>44659</v>
      </c>
      <c r="D268" s="40">
        <f>IF(C268="","",WORKDAY(C268,1,$U$33:$U$41))</f>
        <v>44662</v>
      </c>
      <c r="E268" s="40">
        <f>IF(C268="","",WORKDAY(C268,10,$U$33:$U$41))</f>
        <v>44677</v>
      </c>
      <c r="F268" s="40">
        <f>IF(C268="","",WORKDAY(C268,20,$U$33:$U$41))</f>
        <v>44692</v>
      </c>
      <c r="G268" s="40" t="str">
        <f t="shared" si="22"/>
        <v>Apr</v>
      </c>
      <c r="H268" s="124"/>
      <c r="I268" s="121">
        <v>44671</v>
      </c>
      <c r="J268" s="127" t="str">
        <f>IF(ISBLANK(I268),"",IF(I268&gt;F268,"No","Yes"))</f>
        <v>Yes</v>
      </c>
      <c r="K268" s="20"/>
      <c r="L268" s="103"/>
      <c r="M268" s="41" t="s">
        <v>72</v>
      </c>
      <c r="N268" s="20"/>
      <c r="O268" s="21" t="s">
        <v>112</v>
      </c>
      <c r="P268" s="107"/>
      <c r="Q268" s="49"/>
      <c r="R268" s="35"/>
      <c r="S268" s="19"/>
      <c r="Z268" s="30"/>
      <c r="AA268" s="30"/>
      <c r="AD268" s="30"/>
    </row>
    <row r="269" spans="1:30" s="23" customFormat="1" ht="30" customHeight="1" x14ac:dyDescent="0.25">
      <c r="A269" s="21" t="s">
        <v>384</v>
      </c>
      <c r="B269" s="35" t="s">
        <v>1232</v>
      </c>
      <c r="C269" s="40">
        <v>44659</v>
      </c>
      <c r="D269" s="40">
        <f>IF(C269="","",WORKDAY(C269,1,$U$33:$U$41))</f>
        <v>44662</v>
      </c>
      <c r="E269" s="40">
        <f>IF(C269="","",WORKDAY(C269,10,$U$33:$U$41))</f>
        <v>44677</v>
      </c>
      <c r="F269" s="40">
        <f>IF(C269="","",WORKDAY(C269,20,$U$33:$U$41))</f>
        <v>44692</v>
      </c>
      <c r="G269" s="40" t="str">
        <f t="shared" si="22"/>
        <v>Apr</v>
      </c>
      <c r="H269" s="124"/>
      <c r="I269" s="121">
        <v>44663</v>
      </c>
      <c r="J269" s="127" t="str">
        <f>IF(ISBLANK(I269),"",IF(I269&gt;F269,"No","Yes"))</f>
        <v>Yes</v>
      </c>
      <c r="K269" s="20"/>
      <c r="L269" s="103"/>
      <c r="M269" s="41" t="s">
        <v>72</v>
      </c>
      <c r="N269" s="20"/>
      <c r="O269" s="21" t="s">
        <v>8</v>
      </c>
      <c r="P269" s="107"/>
      <c r="Q269" s="49" t="s">
        <v>64</v>
      </c>
      <c r="R269" s="35"/>
      <c r="S269" s="19"/>
      <c r="Z269" s="30"/>
      <c r="AA269" s="30"/>
      <c r="AD269" s="30"/>
    </row>
    <row r="270" spans="1:30" s="23" customFormat="1" ht="30" customHeight="1" x14ac:dyDescent="0.25">
      <c r="A270" s="21" t="s">
        <v>385</v>
      </c>
      <c r="B270" s="35" t="s">
        <v>1235</v>
      </c>
      <c r="C270" s="40">
        <v>44662</v>
      </c>
      <c r="D270" s="40">
        <f>IF(C270="","",WORKDAY(C270,1,$U$33:$U$41))</f>
        <v>44663</v>
      </c>
      <c r="E270" s="40">
        <f>IF(C270="","",WORKDAY(C270,10,$U$33:$U$41))</f>
        <v>44678</v>
      </c>
      <c r="F270" s="40">
        <f>IF(C270="","",WORKDAY(C270,20,$U$33:$U$41))</f>
        <v>44693</v>
      </c>
      <c r="G270" s="40" t="str">
        <f t="shared" si="22"/>
        <v>Apr</v>
      </c>
      <c r="H270" s="124"/>
      <c r="I270" s="121">
        <v>44764</v>
      </c>
      <c r="J270" s="127" t="str">
        <f>IF(ISBLANK(I270),"",IF(I270&gt;F270,"No","Yes"))</f>
        <v>No</v>
      </c>
      <c r="K270" s="20"/>
      <c r="L270" s="103"/>
      <c r="M270" s="41" t="s">
        <v>72</v>
      </c>
      <c r="N270" s="20"/>
      <c r="O270" s="21" t="s">
        <v>113</v>
      </c>
      <c r="P270" s="107"/>
      <c r="Q270" s="49" t="s">
        <v>64</v>
      </c>
      <c r="R270" s="35"/>
      <c r="S270" s="19"/>
      <c r="Z270" s="30"/>
      <c r="AA270" s="30"/>
      <c r="AD270" s="30"/>
    </row>
    <row r="271" spans="1:30" s="23" customFormat="1" ht="30" customHeight="1" x14ac:dyDescent="0.25">
      <c r="A271" s="21" t="s">
        <v>386</v>
      </c>
      <c r="B271" s="35" t="s">
        <v>1233</v>
      </c>
      <c r="C271" s="40">
        <v>44662</v>
      </c>
      <c r="D271" s="40">
        <f>IF(C271="","",WORKDAY(C271,1,$U$33:$U$41))</f>
        <v>44663</v>
      </c>
      <c r="E271" s="40">
        <f>IF(C271="","",WORKDAY(C271,10,$U$33:$U$41))</f>
        <v>44678</v>
      </c>
      <c r="F271" s="40">
        <f>IF(C271="","",WORKDAY(C271,20,$U$33:$U$41))</f>
        <v>44693</v>
      </c>
      <c r="G271" s="40" t="str">
        <f t="shared" si="22"/>
        <v>Apr</v>
      </c>
      <c r="H271" s="124"/>
      <c r="I271" s="121">
        <v>44664</v>
      </c>
      <c r="J271" s="127" t="str">
        <f>IF(ISBLANK(I271),"",IF(I271&gt;F271,"No","Yes"))</f>
        <v>Yes</v>
      </c>
      <c r="K271" s="20"/>
      <c r="L271" s="103"/>
      <c r="M271" s="41" t="s">
        <v>72</v>
      </c>
      <c r="N271" s="20"/>
      <c r="O271" s="21" t="s">
        <v>8</v>
      </c>
      <c r="P271" s="107"/>
      <c r="Q271" s="49" t="s">
        <v>64</v>
      </c>
      <c r="R271" s="35"/>
      <c r="S271" s="19"/>
      <c r="Z271" s="30"/>
      <c r="AA271" s="30"/>
      <c r="AD271" s="30"/>
    </row>
    <row r="272" spans="1:30" s="23" customFormat="1" ht="30" customHeight="1" x14ac:dyDescent="0.25">
      <c r="A272" s="21" t="s">
        <v>387</v>
      </c>
      <c r="B272" s="35" t="s">
        <v>1951</v>
      </c>
      <c r="C272" s="40">
        <v>44662</v>
      </c>
      <c r="D272" s="40">
        <f>IF(C272="","",WORKDAY(C272,1,$U$33:$U$41))</f>
        <v>44663</v>
      </c>
      <c r="E272" s="40">
        <f>IF(C272="","",WORKDAY(C272,10,$U$33:$U$41))</f>
        <v>44678</v>
      </c>
      <c r="F272" s="40">
        <f>IF(C272="","",WORKDAY(C272,20,$U$33:$U$41))</f>
        <v>44693</v>
      </c>
      <c r="G272" s="40" t="str">
        <f t="shared" si="22"/>
        <v>Apr</v>
      </c>
      <c r="H272" s="124"/>
      <c r="I272" s="121">
        <v>44670</v>
      </c>
      <c r="J272" s="127" t="str">
        <f>IF(ISBLANK(I272),"",IF(I272&gt;F272,"No","Yes"))</f>
        <v>Yes</v>
      </c>
      <c r="K272" s="20"/>
      <c r="L272" s="103"/>
      <c r="M272" s="41" t="s">
        <v>72</v>
      </c>
      <c r="N272" s="20"/>
      <c r="O272" s="21" t="s">
        <v>113</v>
      </c>
      <c r="P272" s="107"/>
      <c r="Q272" s="49" t="s">
        <v>64</v>
      </c>
      <c r="R272" s="35"/>
      <c r="S272" s="19"/>
      <c r="Z272" s="30"/>
      <c r="AA272" s="30"/>
      <c r="AD272" s="30"/>
    </row>
    <row r="273" spans="1:30" s="23" customFormat="1" ht="30" customHeight="1" x14ac:dyDescent="0.25">
      <c r="A273" s="21" t="s">
        <v>388</v>
      </c>
      <c r="B273" s="35" t="s">
        <v>1952</v>
      </c>
      <c r="C273" s="40">
        <v>44662</v>
      </c>
      <c r="D273" s="40">
        <f>IF(C273="","",WORKDAY(C273,1,$U$33:$U$41))</f>
        <v>44663</v>
      </c>
      <c r="E273" s="40">
        <f>IF(C273="","",WORKDAY(C273,10,$U$33:$U$41))</f>
        <v>44678</v>
      </c>
      <c r="F273" s="40">
        <f>IF(C273="","",WORKDAY(C273,20,$U$33:$U$41))</f>
        <v>44693</v>
      </c>
      <c r="G273" s="40" t="str">
        <f t="shared" si="22"/>
        <v>Apr</v>
      </c>
      <c r="H273" s="124"/>
      <c r="I273" s="121">
        <v>44665</v>
      </c>
      <c r="J273" s="127" t="str">
        <f>IF(ISBLANK(I273),"",IF(I273&gt;F273,"No","Yes"))</f>
        <v>Yes</v>
      </c>
      <c r="K273" s="20"/>
      <c r="L273" s="103"/>
      <c r="M273" s="41" t="s">
        <v>72</v>
      </c>
      <c r="N273" s="20"/>
      <c r="O273" s="21" t="s">
        <v>112</v>
      </c>
      <c r="P273" s="107"/>
      <c r="Q273" s="49"/>
      <c r="R273" s="35"/>
      <c r="S273" s="19"/>
      <c r="Z273" s="30"/>
      <c r="AA273" s="30"/>
      <c r="AD273" s="30"/>
    </row>
    <row r="274" spans="1:30" s="23" customFormat="1" ht="30" customHeight="1" x14ac:dyDescent="0.25">
      <c r="A274" s="21" t="s">
        <v>389</v>
      </c>
      <c r="B274" s="35" t="s">
        <v>1234</v>
      </c>
      <c r="C274" s="40">
        <v>44662</v>
      </c>
      <c r="D274" s="40">
        <f>IF(C274="","",WORKDAY(C274,1,$U$33:$U$41))</f>
        <v>44663</v>
      </c>
      <c r="E274" s="40">
        <f>IF(C274="","",WORKDAY(C274,10,$U$33:$U$41))</f>
        <v>44678</v>
      </c>
      <c r="F274" s="40">
        <f>IF(C274="","",WORKDAY(C274,20,$U$33:$U$41))</f>
        <v>44693</v>
      </c>
      <c r="G274" s="40" t="str">
        <f t="shared" si="22"/>
        <v>Apr</v>
      </c>
      <c r="H274" s="124"/>
      <c r="I274" s="121">
        <v>44690</v>
      </c>
      <c r="J274" s="127" t="str">
        <f>IF(ISBLANK(I274),"",IF(I274&gt;F274,"No","Yes"))</f>
        <v>Yes</v>
      </c>
      <c r="K274" s="20"/>
      <c r="L274" s="103"/>
      <c r="M274" s="41" t="s">
        <v>72</v>
      </c>
      <c r="N274" s="20"/>
      <c r="O274" s="21" t="s">
        <v>112</v>
      </c>
      <c r="P274" s="107"/>
      <c r="Q274" s="49"/>
      <c r="R274" s="35"/>
      <c r="S274" s="19"/>
      <c r="Z274" s="30"/>
      <c r="AA274" s="30"/>
      <c r="AD274" s="30"/>
    </row>
    <row r="275" spans="1:30" s="23" customFormat="1" ht="30" customHeight="1" x14ac:dyDescent="0.25">
      <c r="A275" s="21" t="s">
        <v>390</v>
      </c>
      <c r="B275" s="35" t="s">
        <v>1236</v>
      </c>
      <c r="C275" s="40">
        <v>44662</v>
      </c>
      <c r="D275" s="40">
        <f>IF(C275="","",WORKDAY(C275,1,$U$33:$U$41))</f>
        <v>44663</v>
      </c>
      <c r="E275" s="40">
        <f>IF(C275="","",WORKDAY(C275,10,$U$33:$U$41))</f>
        <v>44678</v>
      </c>
      <c r="F275" s="40">
        <f>IF(C275="","",WORKDAY(C275,20,$U$33:$U$41))</f>
        <v>44693</v>
      </c>
      <c r="G275" s="40" t="str">
        <f t="shared" si="22"/>
        <v>Apr</v>
      </c>
      <c r="H275" s="124"/>
      <c r="I275" s="121">
        <v>44677</v>
      </c>
      <c r="J275" s="127" t="str">
        <f>IF(ISBLANK(I275),"",IF(I275&gt;F275,"No","Yes"))</f>
        <v>Yes</v>
      </c>
      <c r="K275" s="20"/>
      <c r="L275" s="103"/>
      <c r="M275" s="41" t="s">
        <v>72</v>
      </c>
      <c r="N275" s="20"/>
      <c r="O275" s="21" t="s">
        <v>112</v>
      </c>
      <c r="P275" s="107"/>
      <c r="Q275" s="49"/>
      <c r="R275" s="35"/>
      <c r="S275" s="19"/>
      <c r="Z275" s="30"/>
      <c r="AA275" s="30"/>
      <c r="AD275" s="30"/>
    </row>
    <row r="276" spans="1:30" s="23" customFormat="1" ht="30" customHeight="1" x14ac:dyDescent="0.25">
      <c r="A276" s="21" t="s">
        <v>391</v>
      </c>
      <c r="B276" s="35" t="s">
        <v>1237</v>
      </c>
      <c r="C276" s="40">
        <v>44662</v>
      </c>
      <c r="D276" s="40">
        <f>IF(C276="","",WORKDAY(C276,1,$U$33:$U$41))</f>
        <v>44663</v>
      </c>
      <c r="E276" s="40">
        <f>IF(C276="","",WORKDAY(C276,10,$U$33:$U$41))</f>
        <v>44678</v>
      </c>
      <c r="F276" s="40">
        <f>IF(C276="","",WORKDAY(C276,20,$U$33:$U$41))</f>
        <v>44693</v>
      </c>
      <c r="G276" s="40" t="str">
        <f t="shared" si="22"/>
        <v>Apr</v>
      </c>
      <c r="H276" s="124"/>
      <c r="I276" s="121">
        <v>44676</v>
      </c>
      <c r="J276" s="127" t="str">
        <f>IF(ISBLANK(I276),"",IF(I276&gt;F276,"No","Yes"))</f>
        <v>Yes</v>
      </c>
      <c r="K276" s="20"/>
      <c r="L276" s="103"/>
      <c r="M276" s="41" t="s">
        <v>72</v>
      </c>
      <c r="N276" s="20"/>
      <c r="O276" s="21" t="s">
        <v>112</v>
      </c>
      <c r="P276" s="107"/>
      <c r="Q276" s="49"/>
      <c r="R276" s="35"/>
      <c r="S276" s="19"/>
      <c r="Z276" s="30"/>
      <c r="AA276" s="30"/>
      <c r="AD276" s="30"/>
    </row>
    <row r="277" spans="1:30" s="23" customFormat="1" ht="30" customHeight="1" x14ac:dyDescent="0.25">
      <c r="A277" s="21" t="s">
        <v>392</v>
      </c>
      <c r="B277" s="35" t="s">
        <v>1238</v>
      </c>
      <c r="C277" s="40">
        <v>44663</v>
      </c>
      <c r="D277" s="40">
        <f>IF(C277="","",WORKDAY(C277,1,$U$33:$U$41))</f>
        <v>44664</v>
      </c>
      <c r="E277" s="40">
        <f>IF(C277="","",WORKDAY(C277,10,$U$33:$U$41))</f>
        <v>44679</v>
      </c>
      <c r="F277" s="40">
        <f>IF(C277="","",WORKDAY(C277,20,$U$33:$U$41))</f>
        <v>44694</v>
      </c>
      <c r="G277" s="40" t="str">
        <f t="shared" si="22"/>
        <v>Apr</v>
      </c>
      <c r="H277" s="124"/>
      <c r="I277" s="121">
        <v>44762</v>
      </c>
      <c r="J277" s="127" t="str">
        <f>IF(ISBLANK(I277),"",IF(I277&gt;F277,"No","Yes"))</f>
        <v>No</v>
      </c>
      <c r="K277" s="20"/>
      <c r="L277" s="103"/>
      <c r="M277" s="41" t="s">
        <v>72</v>
      </c>
      <c r="N277" s="20"/>
      <c r="O277" s="21" t="s">
        <v>113</v>
      </c>
      <c r="P277" s="107"/>
      <c r="Q277" s="49"/>
      <c r="R277" s="35" t="s">
        <v>1070</v>
      </c>
      <c r="S277" s="19"/>
      <c r="Z277" s="30"/>
      <c r="AA277" s="30"/>
      <c r="AD277" s="30"/>
    </row>
    <row r="278" spans="1:30" s="23" customFormat="1" ht="30" customHeight="1" x14ac:dyDescent="0.25">
      <c r="A278" s="21" t="s">
        <v>393</v>
      </c>
      <c r="B278" s="35" t="s">
        <v>1240</v>
      </c>
      <c r="C278" s="40">
        <v>44664</v>
      </c>
      <c r="D278" s="40">
        <f>IF(C278="","",WORKDAY(C278,1,$U$33:$U$41))</f>
        <v>44665</v>
      </c>
      <c r="E278" s="40">
        <f>IF(C278="","",WORKDAY(C278,10,$U$33:$U$41))</f>
        <v>44680</v>
      </c>
      <c r="F278" s="40">
        <f>IF(C278="","",WORKDAY(C278,20,$U$33:$U$41))</f>
        <v>44697</v>
      </c>
      <c r="G278" s="40" t="str">
        <f t="shared" si="22"/>
        <v>Apr</v>
      </c>
      <c r="H278" s="124"/>
      <c r="I278" s="121">
        <v>44705</v>
      </c>
      <c r="J278" s="127" t="str">
        <f>IF(ISBLANK(I278),"",IF(I278&gt;F278,"No","Yes"))</f>
        <v>No</v>
      </c>
      <c r="K278" s="20"/>
      <c r="L278" s="103"/>
      <c r="M278" s="41" t="s">
        <v>72</v>
      </c>
      <c r="N278" s="20"/>
      <c r="O278" s="21" t="s">
        <v>113</v>
      </c>
      <c r="P278" s="107"/>
      <c r="Q278" s="49"/>
      <c r="R278" s="35" t="s">
        <v>1070</v>
      </c>
      <c r="S278" s="19"/>
      <c r="Z278" s="30"/>
      <c r="AA278" s="30"/>
      <c r="AD278" s="30"/>
    </row>
    <row r="279" spans="1:30" s="23" customFormat="1" ht="30" customHeight="1" x14ac:dyDescent="0.25">
      <c r="A279" s="21" t="s">
        <v>394</v>
      </c>
      <c r="B279" s="35" t="s">
        <v>1241</v>
      </c>
      <c r="C279" s="40">
        <v>44664</v>
      </c>
      <c r="D279" s="40">
        <f>IF(C279="","",WORKDAY(C279,1,$U$33:$U$41))</f>
        <v>44665</v>
      </c>
      <c r="E279" s="40">
        <f>IF(C279="","",WORKDAY(C279,10,$U$33:$U$41))</f>
        <v>44680</v>
      </c>
      <c r="F279" s="40">
        <f>IF(C279="","",WORKDAY(C279,20,$U$33:$U$41))</f>
        <v>44697</v>
      </c>
      <c r="G279" s="40" t="str">
        <f t="shared" si="22"/>
        <v>Apr</v>
      </c>
      <c r="H279" s="124"/>
      <c r="I279" s="121">
        <v>44697</v>
      </c>
      <c r="J279" s="127" t="str">
        <f>IF(ISBLANK(I279),"",IF(I279&gt;F279,"No","Yes"))</f>
        <v>Yes</v>
      </c>
      <c r="K279" s="20"/>
      <c r="L279" s="103"/>
      <c r="M279" s="41" t="s">
        <v>72</v>
      </c>
      <c r="N279" s="20"/>
      <c r="O279" s="21" t="s">
        <v>112</v>
      </c>
      <c r="P279" s="107"/>
      <c r="Q279" s="49"/>
      <c r="R279" s="35"/>
      <c r="S279" s="19"/>
      <c r="Z279" s="30"/>
      <c r="AA279" s="30"/>
      <c r="AD279" s="30"/>
    </row>
    <row r="280" spans="1:30" s="23" customFormat="1" ht="30" customHeight="1" x14ac:dyDescent="0.25">
      <c r="A280" s="21" t="s">
        <v>395</v>
      </c>
      <c r="B280" s="35" t="s">
        <v>1242</v>
      </c>
      <c r="C280" s="40">
        <v>44664</v>
      </c>
      <c r="D280" s="40">
        <f>IF(C280="","",WORKDAY(C280,1,$U$33:$U$41))</f>
        <v>44665</v>
      </c>
      <c r="E280" s="40">
        <f>IF(C280="","",WORKDAY(C280,10,$U$33:$U$41))</f>
        <v>44680</v>
      </c>
      <c r="F280" s="40">
        <f>IF(C280="","",WORKDAY(C280,20,$U$33:$U$41))</f>
        <v>44697</v>
      </c>
      <c r="G280" s="40" t="str">
        <f t="shared" si="22"/>
        <v>Apr</v>
      </c>
      <c r="H280" s="124"/>
      <c r="I280" s="121">
        <v>44732</v>
      </c>
      <c r="J280" s="127" t="str">
        <f>IF(ISBLANK(I280),"",IF(I280&gt;F280,"No","Yes"))</f>
        <v>No</v>
      </c>
      <c r="K280" s="20"/>
      <c r="L280" s="103"/>
      <c r="M280" s="41" t="s">
        <v>72</v>
      </c>
      <c r="N280" s="20"/>
      <c r="O280" s="21" t="s">
        <v>113</v>
      </c>
      <c r="P280" s="107"/>
      <c r="Q280" s="49"/>
      <c r="R280" s="35"/>
      <c r="S280" s="19"/>
      <c r="Z280" s="30"/>
      <c r="AA280" s="30"/>
      <c r="AD280" s="30"/>
    </row>
    <row r="281" spans="1:30" s="23" customFormat="1" ht="30" customHeight="1" x14ac:dyDescent="0.25">
      <c r="A281" s="21" t="s">
        <v>396</v>
      </c>
      <c r="B281" s="35" t="s">
        <v>1243</v>
      </c>
      <c r="C281" s="40">
        <v>44670</v>
      </c>
      <c r="D281" s="40">
        <f>IF(C281="","",WORKDAY(C281,1,$U$33:$U$41))</f>
        <v>44671</v>
      </c>
      <c r="E281" s="40">
        <f>IF(C281="","",WORKDAY(C281,10,$U$33:$U$41))</f>
        <v>44685</v>
      </c>
      <c r="F281" s="40">
        <f>IF(C281="","",WORKDAY(C281,20,$U$33:$U$41))</f>
        <v>44699</v>
      </c>
      <c r="G281" s="40" t="str">
        <f t="shared" si="22"/>
        <v>Apr</v>
      </c>
      <c r="H281" s="124"/>
      <c r="I281" s="121">
        <v>44691</v>
      </c>
      <c r="J281" s="127" t="str">
        <f>IF(ISBLANK(I281),"",IF(I281&gt;F281,"No","Yes"))</f>
        <v>Yes</v>
      </c>
      <c r="K281" s="20"/>
      <c r="L281" s="103"/>
      <c r="M281" s="41" t="s">
        <v>72</v>
      </c>
      <c r="N281" s="20"/>
      <c r="O281" s="21" t="s">
        <v>112</v>
      </c>
      <c r="P281" s="107"/>
      <c r="Q281" s="49"/>
      <c r="R281" s="35"/>
      <c r="S281" s="19"/>
      <c r="Z281" s="30"/>
      <c r="AA281" s="30"/>
      <c r="AD281" s="30"/>
    </row>
    <row r="282" spans="1:30" s="23" customFormat="1" ht="30" customHeight="1" x14ac:dyDescent="0.25">
      <c r="A282" s="21" t="s">
        <v>397</v>
      </c>
      <c r="B282" s="35" t="s">
        <v>1953</v>
      </c>
      <c r="C282" s="40">
        <v>44670</v>
      </c>
      <c r="D282" s="40">
        <f>IF(C282="","",WORKDAY(C282,1,$U$33:$U$41))</f>
        <v>44671</v>
      </c>
      <c r="E282" s="40">
        <f>IF(C282="","",WORKDAY(C282,10,$U$33:$U$41))</f>
        <v>44685</v>
      </c>
      <c r="F282" s="40">
        <f>IF(C282="","",WORKDAY(C282,20,$U$33:$U$41))</f>
        <v>44699</v>
      </c>
      <c r="G282" s="40" t="str">
        <f t="shared" si="22"/>
        <v>Apr</v>
      </c>
      <c r="H282" s="124"/>
      <c r="I282" s="121">
        <v>44327</v>
      </c>
      <c r="J282" s="127" t="str">
        <f>IF(ISBLANK(I282),"",IF(I282&gt;F282,"No","Yes"))</f>
        <v>Yes</v>
      </c>
      <c r="K282" s="20"/>
      <c r="L282" s="103"/>
      <c r="M282" s="41" t="s">
        <v>72</v>
      </c>
      <c r="N282" s="20"/>
      <c r="O282" s="21" t="s">
        <v>112</v>
      </c>
      <c r="P282" s="107"/>
      <c r="Q282" s="49"/>
      <c r="R282" s="35"/>
      <c r="S282" s="19"/>
      <c r="Z282" s="30"/>
      <c r="AA282" s="30"/>
      <c r="AD282" s="30"/>
    </row>
    <row r="283" spans="1:30" s="23" customFormat="1" ht="30" customHeight="1" x14ac:dyDescent="0.25">
      <c r="A283" s="21" t="s">
        <v>398</v>
      </c>
      <c r="B283" s="35" t="s">
        <v>1954</v>
      </c>
      <c r="C283" s="40">
        <v>44670</v>
      </c>
      <c r="D283" s="40">
        <f>IF(C283="","",WORKDAY(C283,1,$U$33:$U$41))</f>
        <v>44671</v>
      </c>
      <c r="E283" s="40">
        <f>IF(C283="","",WORKDAY(C283,10,$U$33:$U$41))</f>
        <v>44685</v>
      </c>
      <c r="F283" s="40">
        <f>IF(C283="","",WORKDAY(C283,20,$U$33:$U$41))</f>
        <v>44699</v>
      </c>
      <c r="G283" s="40" t="str">
        <f t="shared" si="22"/>
        <v>Apr</v>
      </c>
      <c r="H283" s="124"/>
      <c r="I283" s="121">
        <v>44677</v>
      </c>
      <c r="J283" s="127" t="str">
        <f>IF(ISBLANK(I283),"",IF(I283&gt;F283,"No","Yes"))</f>
        <v>Yes</v>
      </c>
      <c r="K283" s="20"/>
      <c r="L283" s="103"/>
      <c r="M283" s="41" t="s">
        <v>72</v>
      </c>
      <c r="N283" s="20"/>
      <c r="O283" s="21" t="s">
        <v>112</v>
      </c>
      <c r="P283" s="107"/>
      <c r="Q283" s="49"/>
      <c r="R283" s="35"/>
      <c r="S283" s="19"/>
      <c r="Z283" s="30"/>
      <c r="AA283" s="30"/>
      <c r="AD283" s="30"/>
    </row>
    <row r="284" spans="1:30" s="23" customFormat="1" ht="30" customHeight="1" x14ac:dyDescent="0.25">
      <c r="A284" s="21" t="s">
        <v>399</v>
      </c>
      <c r="B284" s="35" t="s">
        <v>1244</v>
      </c>
      <c r="C284" s="40">
        <v>44670</v>
      </c>
      <c r="D284" s="40">
        <f>IF(C284="","",WORKDAY(C284,1,$U$33:$U$41))</f>
        <v>44671</v>
      </c>
      <c r="E284" s="40">
        <f>IF(C284="","",WORKDAY(C284,10,$U$33:$U$41))</f>
        <v>44685</v>
      </c>
      <c r="F284" s="40">
        <f>IF(C284="","",WORKDAY(C284,20,$U$33:$U$41))</f>
        <v>44699</v>
      </c>
      <c r="G284" s="40" t="str">
        <f t="shared" si="22"/>
        <v>Apr</v>
      </c>
      <c r="H284" s="124"/>
      <c r="I284" s="121">
        <v>44676</v>
      </c>
      <c r="J284" s="127" t="str">
        <f>IF(ISBLANK(I284),"",IF(I284&gt;F284,"No","Yes"))</f>
        <v>Yes</v>
      </c>
      <c r="K284" s="20"/>
      <c r="L284" s="103"/>
      <c r="M284" s="41" t="s">
        <v>72</v>
      </c>
      <c r="N284" s="20"/>
      <c r="O284" s="21" t="s">
        <v>114</v>
      </c>
      <c r="P284" s="107"/>
      <c r="Q284" s="49"/>
      <c r="R284" s="35"/>
      <c r="S284" s="19"/>
      <c r="Z284" s="30"/>
      <c r="AA284" s="30"/>
      <c r="AD284" s="30"/>
    </row>
    <row r="285" spans="1:30" s="23" customFormat="1" ht="30" customHeight="1" x14ac:dyDescent="0.25">
      <c r="A285" s="21" t="s">
        <v>400</v>
      </c>
      <c r="B285" s="35" t="s">
        <v>1955</v>
      </c>
      <c r="C285" s="40">
        <v>44670</v>
      </c>
      <c r="D285" s="40">
        <f>IF(C285="","",WORKDAY(C285,1,$U$33:$U$41))</f>
        <v>44671</v>
      </c>
      <c r="E285" s="40">
        <f>IF(C285="","",WORKDAY(C285,10,$U$33:$U$41))</f>
        <v>44685</v>
      </c>
      <c r="F285" s="40">
        <f>IF(C285="","",WORKDAY(C285,20,$U$33:$U$41))</f>
        <v>44699</v>
      </c>
      <c r="G285" s="40" t="str">
        <f t="shared" si="22"/>
        <v>Apr</v>
      </c>
      <c r="H285" s="124"/>
      <c r="I285" s="121">
        <v>44705</v>
      </c>
      <c r="J285" s="127" t="str">
        <f>IF(ISBLANK(I285),"",IF(I285&gt;F285,"No","Yes"))</f>
        <v>No</v>
      </c>
      <c r="K285" s="20"/>
      <c r="L285" s="103"/>
      <c r="M285" s="41" t="s">
        <v>72</v>
      </c>
      <c r="N285" s="20"/>
      <c r="O285" s="21" t="s">
        <v>112</v>
      </c>
      <c r="P285" s="107"/>
      <c r="Q285" s="49"/>
      <c r="R285" s="35"/>
      <c r="S285" s="19"/>
      <c r="Z285" s="30"/>
      <c r="AA285" s="30"/>
      <c r="AD285" s="30"/>
    </row>
    <row r="286" spans="1:30" s="23" customFormat="1" ht="30" customHeight="1" x14ac:dyDescent="0.25">
      <c r="A286" s="21" t="s">
        <v>401</v>
      </c>
      <c r="B286" s="35" t="s">
        <v>1956</v>
      </c>
      <c r="C286" s="40">
        <v>44670</v>
      </c>
      <c r="D286" s="40">
        <f>IF(C286="","",WORKDAY(C286,1,$U$33:$U$41))</f>
        <v>44671</v>
      </c>
      <c r="E286" s="40">
        <f>IF(C286="","",WORKDAY(C286,10,$U$33:$U$41))</f>
        <v>44685</v>
      </c>
      <c r="F286" s="40">
        <f>IF(C286="","",WORKDAY(C286,20,$U$33:$U$41))</f>
        <v>44699</v>
      </c>
      <c r="G286" s="40" t="str">
        <f t="shared" si="22"/>
        <v>Apr</v>
      </c>
      <c r="H286" s="124"/>
      <c r="I286" s="121">
        <v>44677</v>
      </c>
      <c r="J286" s="127" t="str">
        <f>IF(ISBLANK(I286),"",IF(I286&gt;F286,"No","Yes"))</f>
        <v>Yes</v>
      </c>
      <c r="K286" s="20"/>
      <c r="L286" s="103"/>
      <c r="M286" s="41" t="s">
        <v>72</v>
      </c>
      <c r="N286" s="20"/>
      <c r="O286" s="21" t="s">
        <v>113</v>
      </c>
      <c r="P286" s="107"/>
      <c r="Q286" s="49"/>
      <c r="R286" s="35" t="s">
        <v>1067</v>
      </c>
      <c r="S286" s="19"/>
      <c r="Z286" s="30"/>
      <c r="AA286" s="30"/>
      <c r="AD286" s="30"/>
    </row>
    <row r="287" spans="1:30" s="23" customFormat="1" ht="30" customHeight="1" x14ac:dyDescent="0.25">
      <c r="A287" s="21" t="s">
        <v>402</v>
      </c>
      <c r="B287" s="35" t="s">
        <v>1245</v>
      </c>
      <c r="C287" s="40">
        <v>44671</v>
      </c>
      <c r="D287" s="40">
        <f>IF(C287="","",WORKDAY(C287,1,$U$33:$U$41))</f>
        <v>44672</v>
      </c>
      <c r="E287" s="40">
        <f>IF(C287="","",WORKDAY(C287,10,$U$33:$U$41))</f>
        <v>44686</v>
      </c>
      <c r="F287" s="40">
        <f>IF(C287="","",WORKDAY(C287,20,$U$33:$U$41))</f>
        <v>44700</v>
      </c>
      <c r="G287" s="40" t="str">
        <f t="shared" si="22"/>
        <v>Apr</v>
      </c>
      <c r="H287" s="124"/>
      <c r="I287" s="121">
        <v>44678</v>
      </c>
      <c r="J287" s="127" t="str">
        <f>IF(ISBLANK(I287),"",IF(I287&gt;F287,"No","Yes"))</f>
        <v>Yes</v>
      </c>
      <c r="K287" s="20"/>
      <c r="L287" s="103"/>
      <c r="M287" s="41" t="s">
        <v>72</v>
      </c>
      <c r="N287" s="20"/>
      <c r="O287" s="21" t="s">
        <v>114</v>
      </c>
      <c r="P287" s="107"/>
      <c r="Q287" s="49"/>
      <c r="R287" s="35"/>
      <c r="S287" s="19"/>
      <c r="Z287" s="30"/>
      <c r="AA287" s="30"/>
      <c r="AD287" s="30"/>
    </row>
    <row r="288" spans="1:30" s="23" customFormat="1" ht="30" customHeight="1" x14ac:dyDescent="0.25">
      <c r="A288" s="21" t="s">
        <v>403</v>
      </c>
      <c r="B288" s="35" t="s">
        <v>1246</v>
      </c>
      <c r="C288" s="40">
        <v>44659</v>
      </c>
      <c r="D288" s="40">
        <f>IF(C288="","",WORKDAY(C288,1,$U$33:$U$41))</f>
        <v>44662</v>
      </c>
      <c r="E288" s="40">
        <f>IF(C288="","",WORKDAY(C288,10,$U$33:$U$41))</f>
        <v>44677</v>
      </c>
      <c r="F288" s="40">
        <f>IF(C288="","",WORKDAY(C288,20,$U$33:$U$41))</f>
        <v>44692</v>
      </c>
      <c r="G288" s="40" t="str">
        <f t="shared" si="22"/>
        <v>Apr</v>
      </c>
      <c r="H288" s="124"/>
      <c r="I288" s="121">
        <v>44768</v>
      </c>
      <c r="J288" s="127" t="str">
        <f>IF(ISBLANK(I288),"",IF(I288&gt;F288,"No","Yes"))</f>
        <v>No</v>
      </c>
      <c r="K288" s="20"/>
      <c r="L288" s="103"/>
      <c r="M288" s="41" t="s">
        <v>72</v>
      </c>
      <c r="N288" s="20"/>
      <c r="O288" s="21" t="s">
        <v>8</v>
      </c>
      <c r="P288" s="107"/>
      <c r="Q288" s="49" t="s">
        <v>17</v>
      </c>
      <c r="R288" s="35"/>
      <c r="S288" s="19"/>
      <c r="Z288" s="30"/>
      <c r="AA288" s="30"/>
      <c r="AD288" s="30"/>
    </row>
    <row r="289" spans="1:30" s="23" customFormat="1" ht="30" customHeight="1" x14ac:dyDescent="0.25">
      <c r="A289" s="21" t="s">
        <v>404</v>
      </c>
      <c r="B289" s="35" t="s">
        <v>1247</v>
      </c>
      <c r="C289" s="40">
        <v>44671</v>
      </c>
      <c r="D289" s="40">
        <f>IF(C289="","",WORKDAY(C289,1,$U$33:$U$41))</f>
        <v>44672</v>
      </c>
      <c r="E289" s="40">
        <f>IF(C289="","",WORKDAY(C289,10,$U$33:$U$41))</f>
        <v>44686</v>
      </c>
      <c r="F289" s="40">
        <f>IF(C289="","",WORKDAY(C289,20,$U$33:$U$41))</f>
        <v>44700</v>
      </c>
      <c r="G289" s="40" t="str">
        <f t="shared" si="22"/>
        <v>Apr</v>
      </c>
      <c r="H289" s="124"/>
      <c r="I289" s="121">
        <v>44680</v>
      </c>
      <c r="J289" s="127" t="str">
        <f>IF(ISBLANK(I289),"",IF(I289&gt;F289,"No","Yes"))</f>
        <v>Yes</v>
      </c>
      <c r="K289" s="20"/>
      <c r="L289" s="103"/>
      <c r="M289" s="41" t="s">
        <v>72</v>
      </c>
      <c r="N289" s="20"/>
      <c r="O289" s="21" t="s">
        <v>113</v>
      </c>
      <c r="P289" s="107"/>
      <c r="Q289" s="49"/>
      <c r="R289" s="35" t="s">
        <v>1067</v>
      </c>
      <c r="S289" s="19"/>
      <c r="Z289" s="30"/>
      <c r="AA289" s="30"/>
      <c r="AD289" s="30"/>
    </row>
    <row r="290" spans="1:30" s="23" customFormat="1" ht="30" customHeight="1" x14ac:dyDescent="0.25">
      <c r="A290" s="21" t="s">
        <v>405</v>
      </c>
      <c r="B290" s="35" t="s">
        <v>1957</v>
      </c>
      <c r="C290" s="40">
        <v>44671</v>
      </c>
      <c r="D290" s="40">
        <v>43942</v>
      </c>
      <c r="E290" s="40">
        <f>IF(C290="","",WORKDAY(C290,10,$U$33:$U$41))</f>
        <v>44686</v>
      </c>
      <c r="F290" s="40">
        <f>IF(C290="","",WORKDAY(C290,20,$U$33:$U$41))</f>
        <v>44700</v>
      </c>
      <c r="G290" s="40" t="str">
        <f t="shared" si="22"/>
        <v>Apr</v>
      </c>
      <c r="H290" s="124"/>
      <c r="I290" s="121">
        <v>44721</v>
      </c>
      <c r="J290" s="127" t="str">
        <f>IF(ISBLANK(I290),"",IF(I290&gt;F290,"No","Yes"))</f>
        <v>No</v>
      </c>
      <c r="K290" s="20"/>
      <c r="L290" s="103"/>
      <c r="M290" s="41" t="s">
        <v>72</v>
      </c>
      <c r="N290" s="20"/>
      <c r="O290" s="21" t="s">
        <v>113</v>
      </c>
      <c r="P290" s="107"/>
      <c r="Q290" s="49"/>
      <c r="R290" s="35"/>
      <c r="S290" s="19"/>
      <c r="Z290" s="30"/>
      <c r="AA290" s="30"/>
      <c r="AD290" s="30"/>
    </row>
    <row r="291" spans="1:30" s="23" customFormat="1" ht="30" customHeight="1" x14ac:dyDescent="0.25">
      <c r="A291" s="21" t="s">
        <v>406</v>
      </c>
      <c r="B291" s="35" t="s">
        <v>1248</v>
      </c>
      <c r="C291" s="40">
        <v>44671</v>
      </c>
      <c r="D291" s="40">
        <f>IF(C291="","",WORKDAY(C291,1,$U$33:$U$41))</f>
        <v>44672</v>
      </c>
      <c r="E291" s="40">
        <f>IF(C291="","",WORKDAY(C291,10,$U$33:$U$41))</f>
        <v>44686</v>
      </c>
      <c r="F291" s="40">
        <f>IF(C291="","",WORKDAY(C291,20,$U$33:$U$41))</f>
        <v>44700</v>
      </c>
      <c r="G291" s="40" t="str">
        <f t="shared" si="22"/>
        <v>Apr</v>
      </c>
      <c r="H291" s="124"/>
      <c r="I291" s="121">
        <v>44679</v>
      </c>
      <c r="J291" s="127" t="str">
        <f>IF(ISBLANK(I291),"",IF(I291&gt;F291,"No","Yes"))</f>
        <v>Yes</v>
      </c>
      <c r="K291" s="20"/>
      <c r="L291" s="103"/>
      <c r="M291" s="41" t="s">
        <v>72</v>
      </c>
      <c r="N291" s="20"/>
      <c r="O291" s="21" t="s">
        <v>113</v>
      </c>
      <c r="P291" s="107"/>
      <c r="Q291" s="49" t="s">
        <v>17</v>
      </c>
      <c r="R291" s="35"/>
      <c r="S291" s="19"/>
      <c r="Z291" s="30"/>
      <c r="AA291" s="30"/>
      <c r="AD291" s="30"/>
    </row>
    <row r="292" spans="1:30" s="23" customFormat="1" ht="30" customHeight="1" x14ac:dyDescent="0.25">
      <c r="A292" s="21" t="s">
        <v>407</v>
      </c>
      <c r="B292" s="35" t="s">
        <v>1249</v>
      </c>
      <c r="C292" s="40">
        <v>44671</v>
      </c>
      <c r="D292" s="40">
        <f>IF(C292="","",WORKDAY(C292,1,$U$33:$U$41))</f>
        <v>44672</v>
      </c>
      <c r="E292" s="40">
        <f>IF(C292="","",WORKDAY(C292,10,$U$33:$U$41))</f>
        <v>44686</v>
      </c>
      <c r="F292" s="40">
        <f>IF(C292="","",WORKDAY(C292,20,$U$33:$U$41))</f>
        <v>44700</v>
      </c>
      <c r="G292" s="40" t="str">
        <f t="shared" si="22"/>
        <v>Apr</v>
      </c>
      <c r="H292" s="124"/>
      <c r="I292" s="121">
        <v>44699</v>
      </c>
      <c r="J292" s="127" t="str">
        <f>IF(ISBLANK(I292),"",IF(I292&gt;F292,"No","Yes"))</f>
        <v>Yes</v>
      </c>
      <c r="K292" s="20"/>
      <c r="L292" s="103"/>
      <c r="M292" s="41" t="s">
        <v>72</v>
      </c>
      <c r="N292" s="20"/>
      <c r="O292" s="21" t="s">
        <v>8</v>
      </c>
      <c r="P292" s="107"/>
      <c r="Q292" s="49" t="s">
        <v>11</v>
      </c>
      <c r="R292" s="35"/>
      <c r="S292" s="19"/>
      <c r="Z292" s="30"/>
      <c r="AA292" s="30"/>
      <c r="AD292" s="30"/>
    </row>
    <row r="293" spans="1:30" s="23" customFormat="1" ht="30" customHeight="1" x14ac:dyDescent="0.25">
      <c r="A293" s="21" t="s">
        <v>408</v>
      </c>
      <c r="B293" s="35" t="s">
        <v>1250</v>
      </c>
      <c r="C293" s="40">
        <v>44672</v>
      </c>
      <c r="D293" s="40">
        <f>IF(C293="","",WORKDAY(C293,1,$U$33:$U$41))</f>
        <v>44673</v>
      </c>
      <c r="E293" s="40">
        <f>IF(C293="","",WORKDAY(C293,10,$U$33:$U$41))</f>
        <v>44687</v>
      </c>
      <c r="F293" s="40">
        <f>IF(C293="","",WORKDAY(C293,20,$U$33:$U$41))</f>
        <v>44701</v>
      </c>
      <c r="G293" s="40" t="str">
        <f t="shared" si="22"/>
        <v>Apr</v>
      </c>
      <c r="H293" s="124"/>
      <c r="I293" s="121">
        <v>44700</v>
      </c>
      <c r="J293" s="127" t="str">
        <f>IF(ISBLANK(I293),"",IF(I293&gt;F293,"No","Yes"))</f>
        <v>Yes</v>
      </c>
      <c r="K293" s="20"/>
      <c r="L293" s="103"/>
      <c r="M293" s="41" t="s">
        <v>72</v>
      </c>
      <c r="N293" s="20"/>
      <c r="O293" s="21" t="s">
        <v>112</v>
      </c>
      <c r="P293" s="107"/>
      <c r="Q293" s="49"/>
      <c r="R293" s="35"/>
      <c r="S293" s="19"/>
      <c r="Z293" s="30"/>
      <c r="AA293" s="30"/>
      <c r="AD293" s="30"/>
    </row>
    <row r="294" spans="1:30" s="23" customFormat="1" ht="30" customHeight="1" x14ac:dyDescent="0.25">
      <c r="A294" s="21" t="s">
        <v>409</v>
      </c>
      <c r="B294" s="35" t="s">
        <v>1251</v>
      </c>
      <c r="C294" s="40">
        <v>44672</v>
      </c>
      <c r="D294" s="40">
        <f>IF(C294="","",WORKDAY(C294,1,$U$33:$U$41))</f>
        <v>44673</v>
      </c>
      <c r="E294" s="40">
        <f>IF(C294="","",WORKDAY(C294,10,$U$33:$U$41))</f>
        <v>44687</v>
      </c>
      <c r="F294" s="40">
        <f>IF(C294="","",WORKDAY(C294,20,$U$33:$U$41))</f>
        <v>44701</v>
      </c>
      <c r="G294" s="40" t="str">
        <f t="shared" si="22"/>
        <v>Apr</v>
      </c>
      <c r="H294" s="124"/>
      <c r="I294" s="121">
        <v>44699</v>
      </c>
      <c r="J294" s="127" t="s">
        <v>115</v>
      </c>
      <c r="K294" s="20"/>
      <c r="L294" s="103"/>
      <c r="M294" s="41" t="s">
        <v>72</v>
      </c>
      <c r="N294" s="20"/>
      <c r="O294" s="21" t="s">
        <v>112</v>
      </c>
      <c r="P294" s="107"/>
      <c r="Q294" s="49"/>
      <c r="R294" s="35"/>
      <c r="S294" s="19"/>
      <c r="Z294" s="30"/>
      <c r="AA294" s="30"/>
      <c r="AD294" s="30"/>
    </row>
    <row r="295" spans="1:30" s="23" customFormat="1" ht="30" customHeight="1" x14ac:dyDescent="0.25">
      <c r="A295" s="21" t="s">
        <v>410</v>
      </c>
      <c r="B295" s="35" t="s">
        <v>1252</v>
      </c>
      <c r="C295" s="40">
        <v>44672</v>
      </c>
      <c r="D295" s="40">
        <f>IF(C295="","",WORKDAY(C295,1,$U$33:$U$41))</f>
        <v>44673</v>
      </c>
      <c r="E295" s="40">
        <f>IF(C295="","",WORKDAY(C295,10,$U$33:$U$41))</f>
        <v>44687</v>
      </c>
      <c r="F295" s="40">
        <f>IF(C295="","",WORKDAY(C295,20,$U$33:$U$41))</f>
        <v>44701</v>
      </c>
      <c r="G295" s="40" t="str">
        <f t="shared" si="22"/>
        <v>Apr</v>
      </c>
      <c r="H295" s="124"/>
      <c r="I295" s="121">
        <v>44704</v>
      </c>
      <c r="J295" s="127" t="str">
        <f>IF(ISBLANK(I295),"",IF(I295&gt;F295,"No","Yes"))</f>
        <v>No</v>
      </c>
      <c r="K295" s="20"/>
      <c r="L295" s="103"/>
      <c r="M295" s="41" t="s">
        <v>72</v>
      </c>
      <c r="N295" s="20"/>
      <c r="O295" s="21" t="s">
        <v>114</v>
      </c>
      <c r="P295" s="107"/>
      <c r="Q295" s="49"/>
      <c r="R295" s="35"/>
      <c r="S295" s="19"/>
      <c r="Z295" s="30"/>
      <c r="AA295" s="30"/>
      <c r="AD295" s="30"/>
    </row>
    <row r="296" spans="1:30" s="23" customFormat="1" ht="30" customHeight="1" x14ac:dyDescent="0.25">
      <c r="A296" s="21" t="s">
        <v>411</v>
      </c>
      <c r="B296" s="76" t="s">
        <v>1253</v>
      </c>
      <c r="C296" s="40">
        <v>44673</v>
      </c>
      <c r="D296" s="40">
        <f>IF(C296="","",WORKDAY(C296,1,$U$33:$U$41))</f>
        <v>44676</v>
      </c>
      <c r="E296" s="40">
        <f>IF(C296="","",WORKDAY(C296,10,$U$33:$U$41))</f>
        <v>44690</v>
      </c>
      <c r="F296" s="40">
        <f>IF(C296="","",WORKDAY(C296,20,$U$33:$U$41))</f>
        <v>44704</v>
      </c>
      <c r="G296" s="40" t="str">
        <f t="shared" si="22"/>
        <v>Apr</v>
      </c>
      <c r="H296" s="124"/>
      <c r="I296" s="121">
        <v>44677</v>
      </c>
      <c r="J296" s="127" t="str">
        <f>IF(ISBLANK(I296),"",IF(I296&gt;F296,"No","Yes"))</f>
        <v>Yes</v>
      </c>
      <c r="K296" s="20"/>
      <c r="L296" s="103"/>
      <c r="M296" s="80" t="s">
        <v>72</v>
      </c>
      <c r="N296" s="81"/>
      <c r="O296" s="75" t="s">
        <v>112</v>
      </c>
      <c r="P296" s="108"/>
      <c r="Q296" s="49"/>
      <c r="R296" s="76"/>
      <c r="S296" s="19"/>
      <c r="Z296" s="30"/>
      <c r="AA296" s="30"/>
      <c r="AD296" s="30"/>
    </row>
    <row r="297" spans="1:30" s="23" customFormat="1" ht="30" customHeight="1" x14ac:dyDescent="0.25">
      <c r="A297" s="21" t="s">
        <v>412</v>
      </c>
      <c r="B297" s="35" t="s">
        <v>1958</v>
      </c>
      <c r="C297" s="40">
        <v>44673</v>
      </c>
      <c r="D297" s="40">
        <f>IF(C297="","",WORKDAY(C297,1,$U$33:$U$41))</f>
        <v>44676</v>
      </c>
      <c r="E297" s="40">
        <f>IF(C297="","",WORKDAY(C297,10,$U$33:$U$41))</f>
        <v>44690</v>
      </c>
      <c r="F297" s="40">
        <f>IF(C297="","",WORKDAY(C297,20,$U$33:$U$41))</f>
        <v>44704</v>
      </c>
      <c r="G297" s="40" t="str">
        <f t="shared" si="22"/>
        <v>Apr</v>
      </c>
      <c r="H297" s="124"/>
      <c r="I297" s="121">
        <v>44706</v>
      </c>
      <c r="J297" s="127" t="str">
        <f>IF(ISBLANK(I297),"",IF(I297&gt;F297,"No","Yes"))</f>
        <v>No</v>
      </c>
      <c r="K297" s="20"/>
      <c r="L297" s="103"/>
      <c r="M297" s="41" t="s">
        <v>72</v>
      </c>
      <c r="N297" s="20"/>
      <c r="O297" s="21" t="s">
        <v>113</v>
      </c>
      <c r="P297" s="107"/>
      <c r="Q297" s="49"/>
      <c r="R297" s="35" t="s">
        <v>1070</v>
      </c>
      <c r="S297" s="19"/>
      <c r="Z297" s="30"/>
      <c r="AA297" s="30"/>
      <c r="AD297" s="30"/>
    </row>
    <row r="298" spans="1:30" s="23" customFormat="1" ht="30" customHeight="1" x14ac:dyDescent="0.25">
      <c r="A298" s="21" t="s">
        <v>413</v>
      </c>
      <c r="B298" s="35" t="s">
        <v>1254</v>
      </c>
      <c r="C298" s="40">
        <v>44673</v>
      </c>
      <c r="D298" s="40">
        <f>IF(C298="","",WORKDAY(C298,1,$U$33:$U$41))</f>
        <v>44676</v>
      </c>
      <c r="E298" s="40">
        <f>IF(C298="","",WORKDAY(C298,10,$U$33:$U$41))</f>
        <v>44690</v>
      </c>
      <c r="F298" s="40">
        <f>IF(C298="","",WORKDAY(C298,20,$U$33:$U$41))</f>
        <v>44704</v>
      </c>
      <c r="G298" s="40" t="str">
        <f t="shared" si="22"/>
        <v>Apr</v>
      </c>
      <c r="H298" s="124"/>
      <c r="I298" s="121">
        <v>44699</v>
      </c>
      <c r="J298" s="127" t="str">
        <f>IF(ISBLANK(I298),"",IF(I298&gt;F298,"No","Yes"))</f>
        <v>Yes</v>
      </c>
      <c r="K298" s="20"/>
      <c r="L298" s="103"/>
      <c r="M298" s="41" t="s">
        <v>72</v>
      </c>
      <c r="N298" s="20"/>
      <c r="O298" s="21" t="s">
        <v>112</v>
      </c>
      <c r="P298" s="107"/>
      <c r="Q298" s="49"/>
      <c r="R298" s="35"/>
      <c r="S298" s="19"/>
      <c r="Z298" s="30"/>
      <c r="AA298" s="30"/>
      <c r="AD298" s="30"/>
    </row>
    <row r="299" spans="1:30" s="23" customFormat="1" ht="30" customHeight="1" x14ac:dyDescent="0.25">
      <c r="A299" s="21" t="s">
        <v>414</v>
      </c>
      <c r="B299" s="35" t="s">
        <v>1255</v>
      </c>
      <c r="C299" s="40">
        <v>44676</v>
      </c>
      <c r="D299" s="40">
        <f>IF(C299="","",WORKDAY(C299,1,$U$33:$U$41))</f>
        <v>44677</v>
      </c>
      <c r="E299" s="40">
        <f>IF(C299="","",WORKDAY(C299,10,$U$33:$U$41))</f>
        <v>44691</v>
      </c>
      <c r="F299" s="40">
        <f>IF(C299="","",WORKDAY(C299,20,$U$33:$U$41))</f>
        <v>44705</v>
      </c>
      <c r="G299" s="40" t="str">
        <f t="shared" si="22"/>
        <v>Apr</v>
      </c>
      <c r="H299" s="124"/>
      <c r="I299" s="121">
        <v>44685</v>
      </c>
      <c r="J299" s="127" t="str">
        <f>IF(ISBLANK(I299),"",IF(I299&gt;F299,"No","Yes"))</f>
        <v>Yes</v>
      </c>
      <c r="K299" s="20"/>
      <c r="L299" s="103"/>
      <c r="M299" s="41" t="s">
        <v>72</v>
      </c>
      <c r="N299" s="20"/>
      <c r="O299" s="21" t="s">
        <v>113</v>
      </c>
      <c r="P299" s="107"/>
      <c r="Q299" s="49"/>
      <c r="R299" s="35" t="s">
        <v>1067</v>
      </c>
      <c r="S299" s="19"/>
      <c r="Z299" s="30"/>
      <c r="AA299" s="30"/>
      <c r="AD299" s="30"/>
    </row>
    <row r="300" spans="1:30" s="23" customFormat="1" ht="30" customHeight="1" x14ac:dyDescent="0.25">
      <c r="A300" s="21" t="s">
        <v>415</v>
      </c>
      <c r="B300" s="35" t="s">
        <v>1256</v>
      </c>
      <c r="C300" s="40">
        <v>44676</v>
      </c>
      <c r="D300" s="40">
        <f>IF(C300="","",WORKDAY(C300,1,$U$33:$U$41))</f>
        <v>44677</v>
      </c>
      <c r="E300" s="40">
        <f>IF(C300="","",WORKDAY(C300,10,$U$33:$U$41))</f>
        <v>44691</v>
      </c>
      <c r="F300" s="40">
        <f>IF(C300="","",WORKDAY(C300,20,$U$33:$U$41))</f>
        <v>44705</v>
      </c>
      <c r="G300" s="40" t="str">
        <f t="shared" si="22"/>
        <v>Apr</v>
      </c>
      <c r="H300" s="124"/>
      <c r="I300" s="121">
        <v>44685</v>
      </c>
      <c r="J300" s="127" t="str">
        <f>IF(ISBLANK(I300),"",IF(I300&gt;F300,"No","Yes"))</f>
        <v>Yes</v>
      </c>
      <c r="K300" s="20"/>
      <c r="L300" s="103"/>
      <c r="M300" s="41" t="s">
        <v>72</v>
      </c>
      <c r="N300" s="20"/>
      <c r="O300" s="21" t="s">
        <v>113</v>
      </c>
      <c r="P300" s="107"/>
      <c r="Q300" s="49"/>
      <c r="R300" s="35"/>
      <c r="S300" s="19"/>
      <c r="Z300" s="30"/>
      <c r="AA300" s="30"/>
      <c r="AD300" s="30"/>
    </row>
    <row r="301" spans="1:30" s="23" customFormat="1" ht="30" customHeight="1" x14ac:dyDescent="0.25">
      <c r="A301" s="21" t="s">
        <v>416</v>
      </c>
      <c r="B301" s="35" t="s">
        <v>1257</v>
      </c>
      <c r="C301" s="40">
        <v>44676</v>
      </c>
      <c r="D301" s="40">
        <f>IF(C301="","",WORKDAY(C301,1,$U$33:$U$41))</f>
        <v>44677</v>
      </c>
      <c r="E301" s="40">
        <f>IF(C301="","",WORKDAY(C301,10,$U$33:$U$41))</f>
        <v>44691</v>
      </c>
      <c r="F301" s="40">
        <f>IF(C301="","",WORKDAY(C301,20,$U$33:$U$41))</f>
        <v>44705</v>
      </c>
      <c r="G301" s="40" t="str">
        <f t="shared" si="22"/>
        <v>Apr</v>
      </c>
      <c r="H301" s="124"/>
      <c r="I301" s="121">
        <v>44687</v>
      </c>
      <c r="J301" s="127" t="str">
        <f>IF(ISBLANK(I301),"",IF(I301&gt;F301,"No","Yes"))</f>
        <v>Yes</v>
      </c>
      <c r="K301" s="20"/>
      <c r="L301" s="103"/>
      <c r="M301" s="41" t="s">
        <v>72</v>
      </c>
      <c r="N301" s="20"/>
      <c r="O301" s="21" t="s">
        <v>113</v>
      </c>
      <c r="P301" s="107"/>
      <c r="Q301" s="49"/>
      <c r="R301" s="35"/>
      <c r="S301" s="19"/>
      <c r="Z301" s="30"/>
      <c r="AA301" s="30"/>
      <c r="AD301" s="30"/>
    </row>
    <row r="302" spans="1:30" s="23" customFormat="1" ht="30" customHeight="1" x14ac:dyDescent="0.25">
      <c r="A302" s="21" t="s">
        <v>417</v>
      </c>
      <c r="B302" s="35" t="s">
        <v>1258</v>
      </c>
      <c r="C302" s="40">
        <v>44676</v>
      </c>
      <c r="D302" s="40">
        <f>IF(C302="","",WORKDAY(C302,1,$U$33:$U$41))</f>
        <v>44677</v>
      </c>
      <c r="E302" s="40">
        <f>IF(C302="","",WORKDAY(C302,10,$U$33:$U$41))</f>
        <v>44691</v>
      </c>
      <c r="F302" s="40">
        <f>IF(C302="","",WORKDAY(C302,20,$U$33:$U$41))</f>
        <v>44705</v>
      </c>
      <c r="G302" s="40" t="str">
        <f t="shared" si="22"/>
        <v>Apr</v>
      </c>
      <c r="H302" s="124"/>
      <c r="I302" s="121">
        <v>44677</v>
      </c>
      <c r="J302" s="127" t="str">
        <f>IF(ISBLANK(I302),"",IF(I302&gt;F302,"No","Yes"))</f>
        <v>Yes</v>
      </c>
      <c r="K302" s="20"/>
      <c r="L302" s="103"/>
      <c r="M302" s="41" t="s">
        <v>72</v>
      </c>
      <c r="N302" s="20"/>
      <c r="O302" s="21" t="s">
        <v>8</v>
      </c>
      <c r="P302" s="107"/>
      <c r="Q302" s="49" t="s">
        <v>56</v>
      </c>
      <c r="R302" s="35"/>
      <c r="S302" s="19"/>
      <c r="Z302" s="30"/>
      <c r="AA302" s="30"/>
      <c r="AD302" s="30"/>
    </row>
    <row r="303" spans="1:30" s="23" customFormat="1" ht="30" customHeight="1" x14ac:dyDescent="0.25">
      <c r="A303" s="21" t="s">
        <v>418</v>
      </c>
      <c r="B303" s="35" t="s">
        <v>1259</v>
      </c>
      <c r="C303" s="40">
        <v>44676</v>
      </c>
      <c r="D303" s="40">
        <f>IF(C303="","",WORKDAY(C303,1,$U$33:$U$41))</f>
        <v>44677</v>
      </c>
      <c r="E303" s="40">
        <f>IF(C303="","",WORKDAY(C303,10,$U$33:$U$41))</f>
        <v>44691</v>
      </c>
      <c r="F303" s="40">
        <f>IF(C303="","",WORKDAY(C303,20,$U$33:$U$41))</f>
        <v>44705</v>
      </c>
      <c r="G303" s="40" t="str">
        <f t="shared" si="22"/>
        <v>Apr</v>
      </c>
      <c r="H303" s="124"/>
      <c r="I303" s="121">
        <v>44699</v>
      </c>
      <c r="J303" s="127" t="str">
        <f>IF(ISBLANK(I303),"",IF(I303&gt;F303,"No","Yes"))</f>
        <v>Yes</v>
      </c>
      <c r="K303" s="20"/>
      <c r="L303" s="103"/>
      <c r="M303" s="41" t="s">
        <v>72</v>
      </c>
      <c r="N303" s="20"/>
      <c r="O303" s="21" t="s">
        <v>112</v>
      </c>
      <c r="P303" s="107"/>
      <c r="Q303" s="49"/>
      <c r="R303" s="35"/>
      <c r="S303" s="19"/>
      <c r="Z303" s="30"/>
      <c r="AA303" s="30"/>
      <c r="AD303" s="30"/>
    </row>
    <row r="304" spans="1:30" s="23" customFormat="1" ht="30" customHeight="1" x14ac:dyDescent="0.25">
      <c r="A304" s="21" t="s">
        <v>419</v>
      </c>
      <c r="B304" s="35" t="s">
        <v>1260</v>
      </c>
      <c r="C304" s="40">
        <v>44676</v>
      </c>
      <c r="D304" s="40">
        <f>IF(C304="","",WORKDAY(C304,1,$U$33:$U$41))</f>
        <v>44677</v>
      </c>
      <c r="E304" s="40">
        <f>IF(C304="","",WORKDAY(C304,10,$U$33:$U$41))</f>
        <v>44691</v>
      </c>
      <c r="F304" s="40">
        <f>IF(C304="","",WORKDAY(C304,20,$U$33:$U$41))</f>
        <v>44705</v>
      </c>
      <c r="G304" s="40" t="str">
        <f t="shared" si="22"/>
        <v>Apr</v>
      </c>
      <c r="H304" s="124"/>
      <c r="I304" s="121">
        <v>44687</v>
      </c>
      <c r="J304" s="127" t="str">
        <f>IF(ISBLANK(I304),"",IF(I304&gt;F304,"No","Yes"))</f>
        <v>Yes</v>
      </c>
      <c r="K304" s="20"/>
      <c r="L304" s="103"/>
      <c r="M304" s="41" t="s">
        <v>72</v>
      </c>
      <c r="N304" s="20"/>
      <c r="O304" s="21" t="s">
        <v>112</v>
      </c>
      <c r="P304" s="107"/>
      <c r="Q304" s="49"/>
      <c r="R304" s="35"/>
      <c r="S304" s="19"/>
      <c r="Z304" s="30"/>
      <c r="AA304" s="30"/>
      <c r="AD304" s="30"/>
    </row>
    <row r="305" spans="1:30" s="23" customFormat="1" ht="30" customHeight="1" x14ac:dyDescent="0.25">
      <c r="A305" s="21" t="s">
        <v>420</v>
      </c>
      <c r="B305" s="35" t="s">
        <v>1261</v>
      </c>
      <c r="C305" s="40">
        <v>44676</v>
      </c>
      <c r="D305" s="40">
        <f>IF(C305="","",WORKDAY(C305,1,$U$33:$U$41))</f>
        <v>44677</v>
      </c>
      <c r="E305" s="40">
        <f>IF(C305="","",WORKDAY(C305,10,$U$33:$U$41))</f>
        <v>44691</v>
      </c>
      <c r="F305" s="40">
        <f>IF(C305="","",WORKDAY(C305,20,$U$33:$U$41))</f>
        <v>44705</v>
      </c>
      <c r="G305" s="40" t="str">
        <f t="shared" si="22"/>
        <v>Apr</v>
      </c>
      <c r="H305" s="124"/>
      <c r="I305" s="121">
        <v>44686</v>
      </c>
      <c r="J305" s="127" t="str">
        <f>IF(ISBLANK(I305),"",IF(I305&gt;F305,"No","Yes"))</f>
        <v>Yes</v>
      </c>
      <c r="K305" s="20"/>
      <c r="L305" s="103"/>
      <c r="M305" s="41" t="s">
        <v>72</v>
      </c>
      <c r="N305" s="20"/>
      <c r="O305" s="21" t="s">
        <v>112</v>
      </c>
      <c r="P305" s="107"/>
      <c r="Q305" s="49"/>
      <c r="R305" s="35"/>
      <c r="S305" s="19"/>
      <c r="Z305" s="30"/>
      <c r="AA305" s="30"/>
      <c r="AD305" s="30"/>
    </row>
    <row r="306" spans="1:30" s="23" customFormat="1" ht="30" customHeight="1" x14ac:dyDescent="0.25">
      <c r="A306" s="21" t="s">
        <v>421</v>
      </c>
      <c r="B306" s="35" t="s">
        <v>1262</v>
      </c>
      <c r="C306" s="40">
        <v>44676</v>
      </c>
      <c r="D306" s="40">
        <f>IF(C306="","",WORKDAY(C306,1,$U$33:$U$41))</f>
        <v>44677</v>
      </c>
      <c r="E306" s="40">
        <f>IF(C306="","",WORKDAY(C306,10,$U$33:$U$41))</f>
        <v>44691</v>
      </c>
      <c r="F306" s="40">
        <f>IF(C306="","",WORKDAY(C306,20,$U$33:$U$41))</f>
        <v>44705</v>
      </c>
      <c r="G306" s="40" t="str">
        <f t="shared" si="22"/>
        <v>Apr</v>
      </c>
      <c r="H306" s="124"/>
      <c r="I306" s="121">
        <v>44789</v>
      </c>
      <c r="J306" s="127" t="str">
        <f>IF(ISBLANK(I306),"",IF(I306&gt;F306,"No","Yes"))</f>
        <v>No</v>
      </c>
      <c r="K306" s="20"/>
      <c r="L306" s="103"/>
      <c r="M306" s="41" t="s">
        <v>72</v>
      </c>
      <c r="N306" s="20"/>
      <c r="O306" s="21" t="s">
        <v>113</v>
      </c>
      <c r="P306" s="107"/>
      <c r="Q306" s="49"/>
      <c r="R306" s="35"/>
      <c r="S306" s="19"/>
      <c r="Z306" s="30"/>
      <c r="AA306" s="30"/>
      <c r="AD306" s="30"/>
    </row>
    <row r="307" spans="1:30" s="23" customFormat="1" ht="30" customHeight="1" x14ac:dyDescent="0.25">
      <c r="A307" s="21" t="s">
        <v>422</v>
      </c>
      <c r="B307" s="35" t="s">
        <v>1263</v>
      </c>
      <c r="C307" s="40">
        <v>44676</v>
      </c>
      <c r="D307" s="40">
        <f>IF(C307="","",WORKDAY(C307,1,$U$33:$U$41))</f>
        <v>44677</v>
      </c>
      <c r="E307" s="40">
        <f>IF(C307="","",WORKDAY(C307,10,$U$33:$U$41))</f>
        <v>44691</v>
      </c>
      <c r="F307" s="40">
        <f>IF(C307="","",WORKDAY(C307,20,$U$33:$U$41))</f>
        <v>44705</v>
      </c>
      <c r="G307" s="40" t="str">
        <f t="shared" si="22"/>
        <v>Apr</v>
      </c>
      <c r="H307" s="125"/>
      <c r="I307" s="121">
        <v>44685</v>
      </c>
      <c r="J307" s="127" t="str">
        <f>IF(ISBLANK(I307),"",IF(I307&gt;F307,"No","Yes"))</f>
        <v>Yes</v>
      </c>
      <c r="K307" s="81"/>
      <c r="L307" s="113"/>
      <c r="M307" s="80" t="s">
        <v>72</v>
      </c>
      <c r="N307" s="81"/>
      <c r="O307" s="75" t="s">
        <v>113</v>
      </c>
      <c r="P307" s="108"/>
      <c r="Q307" s="49" t="s">
        <v>17</v>
      </c>
      <c r="R307" s="76"/>
      <c r="S307" s="19"/>
      <c r="Z307" s="30"/>
      <c r="AA307" s="30"/>
      <c r="AD307" s="30"/>
    </row>
    <row r="308" spans="1:30" s="23" customFormat="1" ht="30" customHeight="1" x14ac:dyDescent="0.25">
      <c r="A308" s="21" t="s">
        <v>423</v>
      </c>
      <c r="B308" s="35" t="s">
        <v>1264</v>
      </c>
      <c r="C308" s="40">
        <v>44676</v>
      </c>
      <c r="D308" s="40">
        <f>IF(C308="","",WORKDAY(C308,1,$U$33:$U$41))</f>
        <v>44677</v>
      </c>
      <c r="E308" s="40">
        <f>IF(C308="","",WORKDAY(C308,10,$U$33:$U$41))</f>
        <v>44691</v>
      </c>
      <c r="F308" s="40">
        <f>IF(C308="","",WORKDAY(C308,20,$U$33:$U$41))</f>
        <v>44705</v>
      </c>
      <c r="G308" s="40" t="str">
        <f t="shared" si="22"/>
        <v>Apr</v>
      </c>
      <c r="H308" s="125"/>
      <c r="I308" s="121">
        <v>44686</v>
      </c>
      <c r="J308" s="127" t="str">
        <f>IF(ISBLANK(I308),"",IF(I308&gt;F308,"No","Yes"))</f>
        <v>Yes</v>
      </c>
      <c r="K308" s="81"/>
      <c r="L308" s="113"/>
      <c r="M308" s="80" t="s">
        <v>72</v>
      </c>
      <c r="N308" s="81"/>
      <c r="O308" s="75" t="s">
        <v>112</v>
      </c>
      <c r="P308" s="108"/>
      <c r="Q308" s="49"/>
      <c r="R308" s="76"/>
      <c r="S308" s="19"/>
      <c r="Z308" s="30"/>
      <c r="AA308" s="30"/>
      <c r="AD308" s="30"/>
    </row>
    <row r="309" spans="1:30" s="23" customFormat="1" ht="30" customHeight="1" x14ac:dyDescent="0.25">
      <c r="A309" s="21" t="s">
        <v>424</v>
      </c>
      <c r="B309" s="35" t="s">
        <v>1265</v>
      </c>
      <c r="C309" s="40">
        <v>44676</v>
      </c>
      <c r="D309" s="40">
        <f>IF(C309="","",WORKDAY(C309,1,$U$33:$U$41))</f>
        <v>44677</v>
      </c>
      <c r="E309" s="40">
        <f>IF(C309="","",WORKDAY(C309,10,$U$33:$U$41))</f>
        <v>44691</v>
      </c>
      <c r="F309" s="40">
        <f>IF(C309="","",WORKDAY(C309,20,$U$33:$U$41))</f>
        <v>44705</v>
      </c>
      <c r="G309" s="40" t="str">
        <f t="shared" si="22"/>
        <v>Apr</v>
      </c>
      <c r="H309" s="124"/>
      <c r="I309" s="121">
        <v>44698</v>
      </c>
      <c r="J309" s="127" t="str">
        <f>IF(ISBLANK(I309),"",IF(I309&gt;F309,"No","Yes"))</f>
        <v>Yes</v>
      </c>
      <c r="K309" s="20"/>
      <c r="L309" s="103"/>
      <c r="M309" s="41" t="s">
        <v>72</v>
      </c>
      <c r="N309" s="20"/>
      <c r="O309" s="21" t="s">
        <v>112</v>
      </c>
      <c r="P309" s="107"/>
      <c r="Q309" s="49"/>
      <c r="R309" s="35"/>
      <c r="S309" s="19"/>
      <c r="Z309" s="30"/>
      <c r="AA309" s="30"/>
      <c r="AD309" s="30"/>
    </row>
    <row r="310" spans="1:30" s="23" customFormat="1" ht="30" customHeight="1" x14ac:dyDescent="0.25">
      <c r="A310" s="21" t="s">
        <v>425</v>
      </c>
      <c r="B310" s="35" t="s">
        <v>1266</v>
      </c>
      <c r="C310" s="40">
        <v>44676</v>
      </c>
      <c r="D310" s="40">
        <f>IF(C310="","",WORKDAY(C310,1,$U$33:$U$41))</f>
        <v>44677</v>
      </c>
      <c r="E310" s="40">
        <f>IF(C310="","",WORKDAY(C310,10,$U$33:$U$41))</f>
        <v>44691</v>
      </c>
      <c r="F310" s="40">
        <f>IF(C310="","",WORKDAY(C310,20,$U$33:$U$41))</f>
        <v>44705</v>
      </c>
      <c r="G310" s="40" t="str">
        <f t="shared" si="22"/>
        <v>Apr</v>
      </c>
      <c r="H310" s="124"/>
      <c r="I310" s="121">
        <v>44699</v>
      </c>
      <c r="J310" s="127" t="str">
        <f>IF(ISBLANK(I310),"",IF(I310&gt;F310,"No","Yes"))</f>
        <v>Yes</v>
      </c>
      <c r="K310" s="20"/>
      <c r="L310" s="103"/>
      <c r="M310" s="41" t="s">
        <v>72</v>
      </c>
      <c r="N310" s="20"/>
      <c r="O310" s="21" t="s">
        <v>112</v>
      </c>
      <c r="P310" s="107"/>
      <c r="Q310" s="49"/>
      <c r="R310" s="35"/>
      <c r="S310" s="19"/>
      <c r="Z310" s="30"/>
      <c r="AA310" s="30"/>
      <c r="AD310" s="30"/>
    </row>
    <row r="311" spans="1:30" s="23" customFormat="1" ht="30" customHeight="1" x14ac:dyDescent="0.25">
      <c r="A311" s="21" t="s">
        <v>426</v>
      </c>
      <c r="B311" s="35" t="s">
        <v>1267</v>
      </c>
      <c r="C311" s="40">
        <v>44677</v>
      </c>
      <c r="D311" s="40">
        <f>IF(C311="","",WORKDAY(C311,1,$U$33:$U$41))</f>
        <v>44678</v>
      </c>
      <c r="E311" s="40">
        <f>IF(C311="","",WORKDAY(C311,10,$U$33:$U$41))</f>
        <v>44692</v>
      </c>
      <c r="F311" s="40">
        <f>IF(C311="","",WORKDAY(C311,20,$U$33:$U$41))</f>
        <v>44706</v>
      </c>
      <c r="G311" s="40" t="str">
        <f t="shared" si="22"/>
        <v>Apr</v>
      </c>
      <c r="H311" s="124"/>
      <c r="I311" s="121">
        <v>44685</v>
      </c>
      <c r="J311" s="127" t="str">
        <f>IF(ISBLANK(I311),"",IF(I311&gt;F311,"No","Yes"))</f>
        <v>Yes</v>
      </c>
      <c r="K311" s="20"/>
      <c r="L311" s="103"/>
      <c r="M311" s="41" t="s">
        <v>72</v>
      </c>
      <c r="N311" s="20"/>
      <c r="O311" s="21" t="s">
        <v>114</v>
      </c>
      <c r="P311" s="107"/>
      <c r="Q311" s="49"/>
      <c r="R311" s="35"/>
      <c r="S311" s="19"/>
      <c r="Z311" s="30"/>
      <c r="AA311" s="30"/>
      <c r="AD311" s="30"/>
    </row>
    <row r="312" spans="1:30" s="23" customFormat="1" ht="30" customHeight="1" x14ac:dyDescent="0.25">
      <c r="A312" s="21" t="s">
        <v>427</v>
      </c>
      <c r="B312" s="35" t="s">
        <v>1268</v>
      </c>
      <c r="C312" s="40">
        <v>44677</v>
      </c>
      <c r="D312" s="40">
        <f>IF(C312="","",WORKDAY(C312,1,$U$33:$U$41))</f>
        <v>44678</v>
      </c>
      <c r="E312" s="40">
        <f>IF(C312="","",WORKDAY(C312,10,$U$33:$U$41))</f>
        <v>44692</v>
      </c>
      <c r="F312" s="40">
        <f>IF(C312="","",WORKDAY(C312,20,$U$33:$U$41))</f>
        <v>44706</v>
      </c>
      <c r="G312" s="40" t="str">
        <f t="shared" si="22"/>
        <v>Apr</v>
      </c>
      <c r="H312" s="124"/>
      <c r="I312" s="121">
        <v>44685</v>
      </c>
      <c r="J312" s="127" t="str">
        <f>IF(ISBLANK(I312),"",IF(I312&gt;F312,"No","Yes"))</f>
        <v>Yes</v>
      </c>
      <c r="K312" s="20"/>
      <c r="L312" s="103"/>
      <c r="M312" s="41" t="s">
        <v>72</v>
      </c>
      <c r="N312" s="20"/>
      <c r="O312" s="21" t="s">
        <v>8</v>
      </c>
      <c r="P312" s="107"/>
      <c r="Q312" s="49" t="s">
        <v>64</v>
      </c>
      <c r="R312" s="35"/>
      <c r="S312" s="19"/>
      <c r="Z312" s="30"/>
      <c r="AA312" s="30"/>
      <c r="AD312" s="30"/>
    </row>
    <row r="313" spans="1:30" s="23" customFormat="1" ht="30" customHeight="1" x14ac:dyDescent="0.25">
      <c r="A313" s="21" t="s">
        <v>428</v>
      </c>
      <c r="B313" s="35" t="s">
        <v>1269</v>
      </c>
      <c r="C313" s="40">
        <v>44677</v>
      </c>
      <c r="D313" s="40">
        <f>IF(C313="","",WORKDAY(C313,1,$U$33:$U$41))</f>
        <v>44678</v>
      </c>
      <c r="E313" s="40">
        <f>IF(C313="","",WORKDAY(C313,10,$U$33:$U$41))</f>
        <v>44692</v>
      </c>
      <c r="F313" s="40">
        <f>IF(C313="","",WORKDAY(C313,20,$U$33:$U$41))</f>
        <v>44706</v>
      </c>
      <c r="G313" s="40" t="str">
        <f t="shared" si="22"/>
        <v>Apr</v>
      </c>
      <c r="H313" s="124"/>
      <c r="I313" s="121">
        <v>44699</v>
      </c>
      <c r="J313" s="127" t="str">
        <f>IF(ISBLANK(I313),"",IF(I313&gt;F313,"No","Yes"))</f>
        <v>Yes</v>
      </c>
      <c r="K313" s="20"/>
      <c r="L313" s="103"/>
      <c r="M313" s="41" t="s">
        <v>72</v>
      </c>
      <c r="N313" s="20"/>
      <c r="O313" s="21" t="s">
        <v>112</v>
      </c>
      <c r="P313" s="107"/>
      <c r="Q313" s="49"/>
      <c r="R313" s="35"/>
      <c r="S313" s="19"/>
      <c r="Z313" s="30"/>
      <c r="AA313" s="30"/>
      <c r="AD313" s="30"/>
    </row>
    <row r="314" spans="1:30" s="23" customFormat="1" ht="30" customHeight="1" x14ac:dyDescent="0.25">
      <c r="A314" s="21" t="s">
        <v>429</v>
      </c>
      <c r="B314" s="35" t="s">
        <v>1270</v>
      </c>
      <c r="C314" s="40">
        <v>44677</v>
      </c>
      <c r="D314" s="40">
        <f>IF(C314="","",WORKDAY(C314,1,$U$33:$U$41))</f>
        <v>44678</v>
      </c>
      <c r="E314" s="40">
        <f>IF(C314="","",WORKDAY(C314,10,$U$33:$U$41))</f>
        <v>44692</v>
      </c>
      <c r="F314" s="40">
        <f>IF(C314="","",WORKDAY(C314,20,$U$33:$U$41))</f>
        <v>44706</v>
      </c>
      <c r="G314" s="40" t="str">
        <f t="shared" si="22"/>
        <v>Apr</v>
      </c>
      <c r="H314" s="124"/>
      <c r="I314" s="121">
        <v>44747</v>
      </c>
      <c r="J314" s="127" t="str">
        <f>IF(ISBLANK(I314),"",IF(I314&gt;F314,"No","Yes"))</f>
        <v>No</v>
      </c>
      <c r="K314" s="20"/>
      <c r="L314" s="103"/>
      <c r="M314" s="41" t="s">
        <v>72</v>
      </c>
      <c r="N314" s="20"/>
      <c r="O314" s="21" t="s">
        <v>113</v>
      </c>
      <c r="P314" s="107"/>
      <c r="Q314" s="49"/>
      <c r="R314" s="35" t="s">
        <v>1067</v>
      </c>
      <c r="S314" s="19"/>
      <c r="Z314" s="30"/>
      <c r="AA314" s="30"/>
      <c r="AD314" s="30"/>
    </row>
    <row r="315" spans="1:30" s="23" customFormat="1" ht="30" customHeight="1" x14ac:dyDescent="0.25">
      <c r="A315" s="21" t="s">
        <v>430</v>
      </c>
      <c r="B315" s="35" t="s">
        <v>1271</v>
      </c>
      <c r="C315" s="40">
        <v>44678</v>
      </c>
      <c r="D315" s="40">
        <f>IF(C315="","",WORKDAY(C315,1,$U$33:$U$41))</f>
        <v>44679</v>
      </c>
      <c r="E315" s="40">
        <f>IF(C315="","",WORKDAY(C315,10,$U$33:$U$41))</f>
        <v>44693</v>
      </c>
      <c r="F315" s="40">
        <f>IF(C315="","",WORKDAY(C315,20,$U$33:$U$41))</f>
        <v>44707</v>
      </c>
      <c r="G315" s="40" t="str">
        <f t="shared" si="22"/>
        <v>Apr</v>
      </c>
      <c r="H315" s="124"/>
      <c r="I315" s="121">
        <v>44685</v>
      </c>
      <c r="J315" s="127" t="str">
        <f>IF(ISBLANK(I315),"",IF(I315&gt;F315,"No","Yes"))</f>
        <v>Yes</v>
      </c>
      <c r="K315" s="20"/>
      <c r="L315" s="103"/>
      <c r="M315" s="41" t="s">
        <v>72</v>
      </c>
      <c r="N315" s="20"/>
      <c r="O315" s="21" t="s">
        <v>8</v>
      </c>
      <c r="P315" s="107"/>
      <c r="Q315" s="49" t="s">
        <v>64</v>
      </c>
      <c r="R315" s="35"/>
      <c r="S315" s="19"/>
      <c r="Z315" s="30"/>
      <c r="AA315" s="30"/>
      <c r="AD315" s="30"/>
    </row>
    <row r="316" spans="1:30" s="23" customFormat="1" ht="30" customHeight="1" x14ac:dyDescent="0.25">
      <c r="A316" s="21" t="s">
        <v>431</v>
      </c>
      <c r="B316" s="35" t="s">
        <v>1272</v>
      </c>
      <c r="C316" s="40">
        <v>44678</v>
      </c>
      <c r="D316" s="40">
        <f>IF(C316="","",WORKDAY(C316,1,$U$33:$U$41))</f>
        <v>44679</v>
      </c>
      <c r="E316" s="40">
        <f>IF(C316="","",WORKDAY(C316,10,$U$33:$U$41))</f>
        <v>44693</v>
      </c>
      <c r="F316" s="40">
        <f>IF(C316="","",WORKDAY(C316,20,$U$33:$U$41))</f>
        <v>44707</v>
      </c>
      <c r="G316" s="40" t="str">
        <f t="shared" si="22"/>
        <v>Apr</v>
      </c>
      <c r="H316" s="124"/>
      <c r="I316" s="121">
        <v>44680</v>
      </c>
      <c r="J316" s="127" t="str">
        <f>IF(ISBLANK(I316),"",IF(I316&gt;F316,"No","Yes"))</f>
        <v>Yes</v>
      </c>
      <c r="K316" s="20"/>
      <c r="L316" s="103"/>
      <c r="M316" s="41" t="s">
        <v>72</v>
      </c>
      <c r="N316" s="20"/>
      <c r="O316" s="21" t="s">
        <v>113</v>
      </c>
      <c r="P316" s="107"/>
      <c r="Q316" s="49"/>
      <c r="R316" s="35" t="s">
        <v>1067</v>
      </c>
      <c r="S316" s="19"/>
      <c r="Z316" s="30"/>
      <c r="AA316" s="30"/>
      <c r="AD316" s="30"/>
    </row>
    <row r="317" spans="1:30" s="23" customFormat="1" ht="30" customHeight="1" x14ac:dyDescent="0.25">
      <c r="A317" s="21" t="s">
        <v>432</v>
      </c>
      <c r="B317" s="76" t="s">
        <v>1273</v>
      </c>
      <c r="C317" s="78">
        <v>44678</v>
      </c>
      <c r="D317" s="40">
        <f>IF(C317="","",WORKDAY(C317,1,$U$33:$U$41))</f>
        <v>44679</v>
      </c>
      <c r="E317" s="40">
        <f>IF(C317="","",WORKDAY(C317,10,$U$33:$U$41))</f>
        <v>44693</v>
      </c>
      <c r="F317" s="40">
        <f>IF(C317="","",WORKDAY(C317,20,$U$33:$U$41))</f>
        <v>44707</v>
      </c>
      <c r="G317" s="40" t="str">
        <f t="shared" si="22"/>
        <v>Apr</v>
      </c>
      <c r="H317" s="124"/>
      <c r="I317" s="121">
        <v>44687</v>
      </c>
      <c r="J317" s="127" t="str">
        <f>IF(ISBLANK(I317),"",IF(I317&gt;F317,"No","Yes"))</f>
        <v>Yes</v>
      </c>
      <c r="K317" s="20"/>
      <c r="L317" s="103"/>
      <c r="M317" s="41" t="s">
        <v>72</v>
      </c>
      <c r="N317" s="20"/>
      <c r="O317" s="21" t="s">
        <v>113</v>
      </c>
      <c r="P317" s="19"/>
      <c r="Q317" s="49"/>
      <c r="R317" s="35" t="s">
        <v>1067</v>
      </c>
      <c r="S317" s="19"/>
      <c r="Z317" s="30"/>
      <c r="AA317" s="30"/>
      <c r="AD317" s="30"/>
    </row>
    <row r="318" spans="1:30" s="23" customFormat="1" ht="30" customHeight="1" x14ac:dyDescent="0.25">
      <c r="A318" s="21" t="s">
        <v>433</v>
      </c>
      <c r="B318" s="35" t="s">
        <v>1364</v>
      </c>
      <c r="C318" s="40">
        <v>44678</v>
      </c>
      <c r="D318" s="40">
        <f>IF(C318="","",WORKDAY(C318,1,$U$33:$U$41))</f>
        <v>44679</v>
      </c>
      <c r="E318" s="40">
        <f>IF(C318="","",WORKDAY(C318,10,$U$33:$U$41))</f>
        <v>44693</v>
      </c>
      <c r="F318" s="40">
        <f>IF(C318="","",WORKDAY(C318,20,$U$33:$U$41))</f>
        <v>44707</v>
      </c>
      <c r="G318" s="40" t="str">
        <f t="shared" si="22"/>
        <v>Apr</v>
      </c>
      <c r="H318" s="124"/>
      <c r="I318" s="121">
        <v>44699</v>
      </c>
      <c r="J318" s="127" t="str">
        <f>IF(ISBLANK(I318),"",IF(I318&gt;F318,"No","Yes"))</f>
        <v>Yes</v>
      </c>
      <c r="K318" s="20"/>
      <c r="L318" s="103"/>
      <c r="M318" s="41" t="s">
        <v>72</v>
      </c>
      <c r="N318" s="20"/>
      <c r="O318" s="21" t="s">
        <v>112</v>
      </c>
      <c r="P318" s="42"/>
      <c r="Q318" s="49"/>
      <c r="R318" s="35"/>
      <c r="S318" s="19"/>
      <c r="Z318" s="30"/>
      <c r="AA318" s="30"/>
      <c r="AD318" s="30"/>
    </row>
    <row r="319" spans="1:30" s="23" customFormat="1" ht="30" customHeight="1" x14ac:dyDescent="0.25">
      <c r="A319" s="21" t="s">
        <v>434</v>
      </c>
      <c r="B319" s="35" t="s">
        <v>1365</v>
      </c>
      <c r="C319" s="40">
        <v>44678</v>
      </c>
      <c r="D319" s="40">
        <f>IF(C319="","",WORKDAY(C319,1,$U$33:$U$41))</f>
        <v>44679</v>
      </c>
      <c r="E319" s="40">
        <f>IF(C319="","",WORKDAY(C319,10,$U$33:$U$41))</f>
        <v>44693</v>
      </c>
      <c r="F319" s="40">
        <f>IF(C319="","",WORKDAY(C319,20,$U$33:$U$41))</f>
        <v>44707</v>
      </c>
      <c r="G319" s="40" t="str">
        <f t="shared" si="22"/>
        <v>Apr</v>
      </c>
      <c r="H319" s="124"/>
      <c r="I319" s="121">
        <v>44687</v>
      </c>
      <c r="J319" s="127" t="str">
        <f>IF(ISBLANK(I319),"",IF(I319&gt;F319,"No","Yes"))</f>
        <v>Yes</v>
      </c>
      <c r="K319" s="20"/>
      <c r="L319" s="103"/>
      <c r="M319" s="41" t="s">
        <v>72</v>
      </c>
      <c r="N319" s="20"/>
      <c r="O319" s="21" t="s">
        <v>112</v>
      </c>
      <c r="P319" s="42"/>
      <c r="Q319" s="49"/>
      <c r="R319" s="35"/>
      <c r="S319" s="19"/>
      <c r="Z319" s="30"/>
      <c r="AA319" s="30"/>
      <c r="AD319" s="30"/>
    </row>
    <row r="320" spans="1:30" s="23" customFormat="1" ht="30" customHeight="1" x14ac:dyDescent="0.25">
      <c r="A320" s="21" t="s">
        <v>435</v>
      </c>
      <c r="B320" s="35" t="s">
        <v>1366</v>
      </c>
      <c r="C320" s="40">
        <v>44678</v>
      </c>
      <c r="D320" s="40">
        <f>IF(C320="","",WORKDAY(C320,1,$U$33:$U$41))</f>
        <v>44679</v>
      </c>
      <c r="E320" s="40">
        <f>IF(C320="","",WORKDAY(C320,10,$U$33:$U$41))</f>
        <v>44693</v>
      </c>
      <c r="F320" s="40">
        <f>IF(C320="","",WORKDAY(C320,20,$U$33:$U$41))</f>
        <v>44707</v>
      </c>
      <c r="G320" s="40" t="str">
        <f t="shared" si="22"/>
        <v>Apr</v>
      </c>
      <c r="H320" s="124"/>
      <c r="I320" s="121">
        <v>44700</v>
      </c>
      <c r="J320" s="127" t="str">
        <f>IF(ISBLANK(I320),"",IF(I320&gt;F320,"No","Yes"))</f>
        <v>Yes</v>
      </c>
      <c r="K320" s="20"/>
      <c r="L320" s="103"/>
      <c r="M320" s="41" t="s">
        <v>72</v>
      </c>
      <c r="N320" s="20"/>
      <c r="O320" s="21" t="s">
        <v>113</v>
      </c>
      <c r="P320" s="42"/>
      <c r="Q320" s="49" t="s">
        <v>17</v>
      </c>
      <c r="R320" s="35"/>
      <c r="S320" s="19"/>
      <c r="Z320" s="30"/>
      <c r="AA320" s="30"/>
      <c r="AD320" s="30"/>
    </row>
    <row r="321" spans="1:30" s="23" customFormat="1" ht="30" customHeight="1" x14ac:dyDescent="0.25">
      <c r="A321" s="21" t="s">
        <v>436</v>
      </c>
      <c r="B321" s="35" t="s">
        <v>1367</v>
      </c>
      <c r="C321" s="40">
        <v>44680</v>
      </c>
      <c r="D321" s="40">
        <f>IF(C321="","",WORKDAY(C321,1,$U$33:$U$41))</f>
        <v>44684</v>
      </c>
      <c r="E321" s="40">
        <f>IF(C321="","",WORKDAY(C321,10,$U$33:$U$41))</f>
        <v>44697</v>
      </c>
      <c r="F321" s="40">
        <f>IF(C321="","",WORKDAY(C321,20,$U$33:$U$41))</f>
        <v>44711</v>
      </c>
      <c r="G321" s="40" t="str">
        <f t="shared" si="22"/>
        <v>Apr</v>
      </c>
      <c r="H321" s="124"/>
      <c r="I321" s="121">
        <v>44694</v>
      </c>
      <c r="J321" s="127" t="str">
        <f>IF(ISBLANK(I321),"",IF(I321&gt;F321,"No","Yes"))</f>
        <v>Yes</v>
      </c>
      <c r="K321" s="20"/>
      <c r="L321" s="103"/>
      <c r="M321" s="41" t="s">
        <v>72</v>
      </c>
      <c r="N321" s="20"/>
      <c r="O321" s="21" t="s">
        <v>113</v>
      </c>
      <c r="P321" s="19"/>
      <c r="Q321" s="49" t="s">
        <v>11</v>
      </c>
      <c r="R321" s="35"/>
      <c r="S321" s="19"/>
      <c r="Z321" s="30"/>
      <c r="AA321" s="30"/>
      <c r="AD321" s="30"/>
    </row>
    <row r="322" spans="1:30" s="23" customFormat="1" ht="30" customHeight="1" x14ac:dyDescent="0.25">
      <c r="A322" s="21" t="s">
        <v>437</v>
      </c>
      <c r="B322" s="35" t="s">
        <v>1368</v>
      </c>
      <c r="C322" s="40">
        <v>44680</v>
      </c>
      <c r="D322" s="40">
        <f>IF(C322="","",WORKDAY(C322,1,$U$33:$U$41))</f>
        <v>44684</v>
      </c>
      <c r="E322" s="40">
        <f>IF(C322="","",WORKDAY(C322,10,$U$33:$U$41))</f>
        <v>44697</v>
      </c>
      <c r="F322" s="40">
        <f>IF(C322="","",WORKDAY(C322,20,$U$33:$U$41))</f>
        <v>44711</v>
      </c>
      <c r="G322" s="40" t="str">
        <f t="shared" ref="G322:G385" si="23">IF(ISBLANK(C322),"",TEXT(C322,"mmm"))</f>
        <v>Apr</v>
      </c>
      <c r="H322" s="124"/>
      <c r="I322" s="121">
        <v>44687</v>
      </c>
      <c r="J322" s="127" t="str">
        <f>IF(ISBLANK(I322),"",IF(I322&gt;F322,"No","Yes"))</f>
        <v>Yes</v>
      </c>
      <c r="K322" s="20"/>
      <c r="L322" s="103"/>
      <c r="M322" s="41" t="s">
        <v>72</v>
      </c>
      <c r="N322" s="20"/>
      <c r="O322" s="21" t="s">
        <v>112</v>
      </c>
      <c r="P322" s="19"/>
      <c r="Q322" s="49"/>
      <c r="R322" s="35"/>
      <c r="S322" s="19"/>
      <c r="Z322" s="30"/>
      <c r="AA322" s="30"/>
      <c r="AD322" s="30"/>
    </row>
    <row r="323" spans="1:30" s="23" customFormat="1" ht="30" customHeight="1" x14ac:dyDescent="0.25">
      <c r="A323" s="21" t="s">
        <v>438</v>
      </c>
      <c r="B323" s="35" t="s">
        <v>1959</v>
      </c>
      <c r="C323" s="40">
        <v>44680</v>
      </c>
      <c r="D323" s="40">
        <f>IF(C323="","",WORKDAY(C323,1,$U$33:$U$41))</f>
        <v>44684</v>
      </c>
      <c r="E323" s="40">
        <f>IF(C323="","",WORKDAY(C323,10,$U$33:$U$41))</f>
        <v>44697</v>
      </c>
      <c r="F323" s="40">
        <f>IF(C323="","",WORKDAY(C323,20,$U$33:$U$41))</f>
        <v>44711</v>
      </c>
      <c r="G323" s="40" t="str">
        <f t="shared" si="23"/>
        <v>Apr</v>
      </c>
      <c r="H323" s="124"/>
      <c r="I323" s="121">
        <v>44687</v>
      </c>
      <c r="J323" s="127" t="str">
        <f>IF(ISBLANK(I323),"",IF(I323&gt;F323,"No","Yes"))</f>
        <v>Yes</v>
      </c>
      <c r="K323" s="20"/>
      <c r="L323" s="103"/>
      <c r="M323" s="41" t="s">
        <v>72</v>
      </c>
      <c r="N323" s="20"/>
      <c r="O323" s="21" t="s">
        <v>113</v>
      </c>
      <c r="P323" s="19"/>
      <c r="Q323" s="49"/>
      <c r="R323" s="35" t="s">
        <v>1067</v>
      </c>
      <c r="S323" s="19"/>
      <c r="Z323" s="30"/>
      <c r="AA323" s="30"/>
      <c r="AD323" s="30"/>
    </row>
    <row r="324" spans="1:30" s="23" customFormat="1" ht="30" customHeight="1" x14ac:dyDescent="0.25">
      <c r="A324" s="21" t="s">
        <v>439</v>
      </c>
      <c r="B324" s="35" t="s">
        <v>1276</v>
      </c>
      <c r="C324" s="40">
        <v>44684</v>
      </c>
      <c r="D324" s="40">
        <f>IF(C324="","",WORKDAY(C324,1,$U$33:$U$41))</f>
        <v>44685</v>
      </c>
      <c r="E324" s="40">
        <f>IF(C324="","",WORKDAY(C324,10,$U$33:$U$41))</f>
        <v>44698</v>
      </c>
      <c r="F324" s="40">
        <f>IF(C324="","",WORKDAY(C324,20,$U$33:$U$41))</f>
        <v>44712</v>
      </c>
      <c r="G324" s="40" t="str">
        <f t="shared" si="23"/>
        <v>May</v>
      </c>
      <c r="H324" s="124"/>
      <c r="I324" s="121">
        <v>44707</v>
      </c>
      <c r="J324" s="127" t="str">
        <f>IF(ISBLANK(I324),"",IF(I324&gt;F324,"No","Yes"))</f>
        <v>Yes</v>
      </c>
      <c r="K324" s="20"/>
      <c r="L324" s="103"/>
      <c r="M324" s="41" t="s">
        <v>72</v>
      </c>
      <c r="N324" s="20"/>
      <c r="O324" s="21" t="s">
        <v>112</v>
      </c>
      <c r="P324" s="19"/>
      <c r="Q324" s="49"/>
      <c r="R324" s="35"/>
      <c r="S324" s="19"/>
      <c r="Z324" s="30"/>
      <c r="AA324" s="30"/>
      <c r="AD324" s="30"/>
    </row>
    <row r="325" spans="1:30" s="23" customFormat="1" ht="30" customHeight="1" x14ac:dyDescent="0.25">
      <c r="A325" s="21" t="s">
        <v>440</v>
      </c>
      <c r="B325" s="35" t="s">
        <v>1277</v>
      </c>
      <c r="C325" s="40">
        <v>44684</v>
      </c>
      <c r="D325" s="40">
        <f>IF(C325="","",WORKDAY(C325,1,$U$33:$U$41))</f>
        <v>44685</v>
      </c>
      <c r="E325" s="40">
        <f>IF(C325="","",WORKDAY(C325,10,$U$33:$U$41))</f>
        <v>44698</v>
      </c>
      <c r="F325" s="40">
        <f>IF(C325="","",WORKDAY(C325,20,$U$33:$U$41))</f>
        <v>44712</v>
      </c>
      <c r="G325" s="40" t="str">
        <f t="shared" si="23"/>
        <v>May</v>
      </c>
      <c r="H325" s="124"/>
      <c r="I325" s="121">
        <v>44691</v>
      </c>
      <c r="J325" s="127" t="str">
        <f>IF(ISBLANK(I325),"",IF(I325&gt;F325,"No","Yes"))</f>
        <v>Yes</v>
      </c>
      <c r="K325" s="20"/>
      <c r="L325" s="103"/>
      <c r="M325" s="41" t="s">
        <v>72</v>
      </c>
      <c r="N325" s="20"/>
      <c r="O325" s="21" t="s">
        <v>112</v>
      </c>
      <c r="P325" s="19"/>
      <c r="Q325" s="49"/>
      <c r="R325" s="35"/>
      <c r="S325" s="19"/>
      <c r="Z325" s="30"/>
      <c r="AA325" s="30"/>
      <c r="AD325" s="30"/>
    </row>
    <row r="326" spans="1:30" s="23" customFormat="1" ht="30" customHeight="1" x14ac:dyDescent="0.25">
      <c r="A326" s="21" t="s">
        <v>441</v>
      </c>
      <c r="B326" s="35" t="s">
        <v>1278</v>
      </c>
      <c r="C326" s="40">
        <v>44684</v>
      </c>
      <c r="D326" s="40">
        <f>IF(C326="","",WORKDAY(C326,1,$U$33:$U$41))</f>
        <v>44685</v>
      </c>
      <c r="E326" s="40">
        <f>IF(C326="","",WORKDAY(C326,10,$U$33:$U$41))</f>
        <v>44698</v>
      </c>
      <c r="F326" s="40">
        <f>IF(C326="","",WORKDAY(C326,20,$U$33:$U$41))</f>
        <v>44712</v>
      </c>
      <c r="G326" s="40" t="str">
        <f t="shared" si="23"/>
        <v>May</v>
      </c>
      <c r="H326" s="124"/>
      <c r="I326" s="121">
        <v>44697</v>
      </c>
      <c r="J326" s="127" t="str">
        <f>IF(ISBLANK(I326),"",IF(I326&gt;F326,"No","Yes"))</f>
        <v>Yes</v>
      </c>
      <c r="K326" s="20"/>
      <c r="L326" s="103"/>
      <c r="M326" s="41" t="s">
        <v>72</v>
      </c>
      <c r="N326" s="20"/>
      <c r="O326" s="21" t="s">
        <v>112</v>
      </c>
      <c r="P326" s="19"/>
      <c r="Q326" s="49"/>
      <c r="R326" s="35"/>
      <c r="S326" s="19"/>
      <c r="Z326" s="30"/>
      <c r="AA326" s="30"/>
      <c r="AD326" s="30"/>
    </row>
    <row r="327" spans="1:30" s="23" customFormat="1" ht="30" customHeight="1" x14ac:dyDescent="0.25">
      <c r="A327" s="21" t="s">
        <v>442</v>
      </c>
      <c r="B327" s="35" t="s">
        <v>1279</v>
      </c>
      <c r="C327" s="40">
        <v>44684</v>
      </c>
      <c r="D327" s="40">
        <f>IF(C327="","",WORKDAY(C327,1,$U$33:$U$41))</f>
        <v>44685</v>
      </c>
      <c r="E327" s="40">
        <f>IF(C327="","",WORKDAY(C327,10,$U$33:$U$41))</f>
        <v>44698</v>
      </c>
      <c r="F327" s="40">
        <f>IF(C327="","",WORKDAY(C327,20,$U$33:$U$41))</f>
        <v>44712</v>
      </c>
      <c r="G327" s="40" t="str">
        <f t="shared" si="23"/>
        <v>May</v>
      </c>
      <c r="H327" s="124"/>
      <c r="I327" s="121">
        <v>44707</v>
      </c>
      <c r="J327" s="127" t="str">
        <f>IF(ISBLANK(I327),"",IF(I327&gt;F327,"No","Yes"))</f>
        <v>Yes</v>
      </c>
      <c r="K327" s="20"/>
      <c r="L327" s="103"/>
      <c r="M327" s="41" t="s">
        <v>72</v>
      </c>
      <c r="N327" s="20"/>
      <c r="O327" s="21" t="s">
        <v>112</v>
      </c>
      <c r="P327" s="19"/>
      <c r="Q327" s="49"/>
      <c r="R327" s="35"/>
      <c r="S327" s="19"/>
      <c r="Z327" s="30"/>
      <c r="AA327" s="30"/>
      <c r="AD327" s="30"/>
    </row>
    <row r="328" spans="1:30" s="23" customFormat="1" ht="30" customHeight="1" x14ac:dyDescent="0.25">
      <c r="A328" s="21" t="s">
        <v>443</v>
      </c>
      <c r="B328" s="35" t="s">
        <v>1280</v>
      </c>
      <c r="C328" s="40">
        <v>44684</v>
      </c>
      <c r="D328" s="40">
        <f>IF(C328="","",WORKDAY(C328,1,$U$33:$U$41))</f>
        <v>44685</v>
      </c>
      <c r="E328" s="40">
        <f>IF(C328="","",WORKDAY(C328,10,$U$33:$U$41))</f>
        <v>44698</v>
      </c>
      <c r="F328" s="40">
        <f>IF(C328="","",WORKDAY(C328,20,$U$33:$U$41))</f>
        <v>44712</v>
      </c>
      <c r="G328" s="40" t="str">
        <f t="shared" si="23"/>
        <v>May</v>
      </c>
      <c r="H328" s="124"/>
      <c r="I328" s="121">
        <v>44686</v>
      </c>
      <c r="J328" s="127" t="str">
        <f>IF(ISBLANK(I328),"",IF(I328&gt;F328,"No","Yes"))</f>
        <v>Yes</v>
      </c>
      <c r="K328" s="20"/>
      <c r="L328" s="103"/>
      <c r="M328" s="41" t="s">
        <v>72</v>
      </c>
      <c r="N328" s="20"/>
      <c r="O328" s="21" t="s">
        <v>8</v>
      </c>
      <c r="P328" s="19"/>
      <c r="Q328" s="49" t="s">
        <v>64</v>
      </c>
      <c r="R328" s="35"/>
      <c r="S328" s="19"/>
      <c r="Z328" s="30"/>
      <c r="AA328" s="30"/>
      <c r="AD328" s="30"/>
    </row>
    <row r="329" spans="1:30" s="23" customFormat="1" ht="30" customHeight="1" x14ac:dyDescent="0.25">
      <c r="A329" s="21" t="s">
        <v>444</v>
      </c>
      <c r="B329" s="35" t="s">
        <v>1281</v>
      </c>
      <c r="C329" s="40">
        <v>44685</v>
      </c>
      <c r="D329" s="40">
        <f>IF(C329="","",WORKDAY(C329,1,$U$33:$U$41))</f>
        <v>44686</v>
      </c>
      <c r="E329" s="40">
        <f>IF(C329="","",WORKDAY(C329,10,$U$33:$U$41))</f>
        <v>44699</v>
      </c>
      <c r="F329" s="40">
        <f>IF(C329="","",WORKDAY(C329,20,$U$33:$U$41))</f>
        <v>44713</v>
      </c>
      <c r="G329" s="40" t="str">
        <f t="shared" si="23"/>
        <v>May</v>
      </c>
      <c r="H329" s="124"/>
      <c r="I329" s="121">
        <v>44769</v>
      </c>
      <c r="J329" s="127" t="str">
        <f>IF(ISBLANK(I329),"",IF(I329&gt;F329,"No","Yes"))</f>
        <v>No</v>
      </c>
      <c r="K329" s="20"/>
      <c r="L329" s="103"/>
      <c r="M329" s="41" t="s">
        <v>72</v>
      </c>
      <c r="N329" s="20"/>
      <c r="O329" s="21" t="s">
        <v>112</v>
      </c>
      <c r="P329" s="19"/>
      <c r="Q329" s="49"/>
      <c r="R329" s="35"/>
      <c r="S329" s="19"/>
      <c r="Z329" s="30"/>
      <c r="AA329" s="30"/>
      <c r="AD329" s="30"/>
    </row>
    <row r="330" spans="1:30" s="23" customFormat="1" ht="30" customHeight="1" x14ac:dyDescent="0.25">
      <c r="A330" s="21" t="s">
        <v>445</v>
      </c>
      <c r="B330" s="35" t="s">
        <v>1282</v>
      </c>
      <c r="C330" s="40">
        <v>44685</v>
      </c>
      <c r="D330" s="40">
        <f>IF(C330="","",WORKDAY(C330,1,$U$33:$U$41))</f>
        <v>44686</v>
      </c>
      <c r="E330" s="40">
        <f>IF(C330="","",WORKDAY(C330,10,$U$33:$U$41))</f>
        <v>44699</v>
      </c>
      <c r="F330" s="40">
        <f>IF(C330="","",WORKDAY(C330,20,$U$33:$U$41))</f>
        <v>44713</v>
      </c>
      <c r="G330" s="40" t="str">
        <f t="shared" si="23"/>
        <v>May</v>
      </c>
      <c r="H330" s="124"/>
      <c r="I330" s="121">
        <v>44770</v>
      </c>
      <c r="J330" s="127" t="str">
        <f>IF(ISBLANK(I330),"",IF(I330&gt;F330,"No","Yes"))</f>
        <v>No</v>
      </c>
      <c r="K330" s="20"/>
      <c r="L330" s="103"/>
      <c r="M330" s="41" t="s">
        <v>72</v>
      </c>
      <c r="N330" s="20"/>
      <c r="O330" s="21" t="s">
        <v>112</v>
      </c>
      <c r="P330" s="19"/>
      <c r="Q330" s="49"/>
      <c r="R330" s="35"/>
      <c r="S330" s="19"/>
      <c r="Z330" s="30"/>
      <c r="AA330" s="30"/>
      <c r="AD330" s="30"/>
    </row>
    <row r="331" spans="1:30" s="23" customFormat="1" ht="30" customHeight="1" x14ac:dyDescent="0.25">
      <c r="A331" s="21" t="s">
        <v>446</v>
      </c>
      <c r="B331" s="35" t="s">
        <v>1284</v>
      </c>
      <c r="C331" s="40">
        <v>44686</v>
      </c>
      <c r="D331" s="40">
        <f>IF(C331="","",WORKDAY(C331,1,$U$33:$U$41))</f>
        <v>44687</v>
      </c>
      <c r="E331" s="40">
        <f>IF(C331="","",WORKDAY(C331,10,$U$33:$U$41))</f>
        <v>44700</v>
      </c>
      <c r="F331" s="40">
        <f>IF(C331="","",WORKDAY(C331,20,$U$33:$U$41))</f>
        <v>44718</v>
      </c>
      <c r="G331" s="40" t="str">
        <f t="shared" si="23"/>
        <v>May</v>
      </c>
      <c r="H331" s="124"/>
      <c r="I331" s="121">
        <v>44768</v>
      </c>
      <c r="J331" s="127" t="str">
        <f>IF(ISBLANK(I331),"",IF(I331&gt;F331,"No","Yes"))</f>
        <v>No</v>
      </c>
      <c r="K331" s="20"/>
      <c r="L331" s="103"/>
      <c r="M331" s="41" t="s">
        <v>72</v>
      </c>
      <c r="N331" s="20"/>
      <c r="O331" s="21" t="s">
        <v>8</v>
      </c>
      <c r="P331" s="19"/>
      <c r="Q331" s="49" t="s">
        <v>11</v>
      </c>
      <c r="R331" s="35"/>
      <c r="S331" s="19"/>
      <c r="Z331" s="30"/>
      <c r="AA331" s="30"/>
      <c r="AD331" s="30"/>
    </row>
    <row r="332" spans="1:30" s="23" customFormat="1" ht="30" customHeight="1" x14ac:dyDescent="0.25">
      <c r="A332" s="21" t="s">
        <v>447</v>
      </c>
      <c r="B332" s="35" t="s">
        <v>1285</v>
      </c>
      <c r="C332" s="40">
        <v>44686</v>
      </c>
      <c r="D332" s="40">
        <f>IF(C332="","",WORKDAY(C332,1,$U$33:$U$41))</f>
        <v>44687</v>
      </c>
      <c r="E332" s="40">
        <f>IF(C332="","",WORKDAY(C332,10,$U$33:$U$41))</f>
        <v>44700</v>
      </c>
      <c r="F332" s="40">
        <f>IF(C332="","",WORKDAY(C332,20,$U$33:$U$41))</f>
        <v>44718</v>
      </c>
      <c r="G332" s="40" t="str">
        <f t="shared" si="23"/>
        <v>May</v>
      </c>
      <c r="H332" s="124"/>
      <c r="I332" s="121">
        <v>44768</v>
      </c>
      <c r="J332" s="127" t="str">
        <f>IF(ISBLANK(I332),"",IF(I332&gt;F332,"No","Yes"))</f>
        <v>No</v>
      </c>
      <c r="K332" s="20"/>
      <c r="L332" s="103"/>
      <c r="M332" s="41" t="s">
        <v>72</v>
      </c>
      <c r="N332" s="20"/>
      <c r="O332" s="21" t="s">
        <v>113</v>
      </c>
      <c r="P332" s="19"/>
      <c r="Q332" s="49"/>
      <c r="R332" s="35" t="s">
        <v>1070</v>
      </c>
      <c r="S332" s="19"/>
      <c r="Z332" s="30"/>
      <c r="AA332" s="30"/>
      <c r="AD332" s="30"/>
    </row>
    <row r="333" spans="1:30" s="23" customFormat="1" ht="30" customHeight="1" x14ac:dyDescent="0.25">
      <c r="A333" s="21" t="s">
        <v>448</v>
      </c>
      <c r="B333" s="35" t="s">
        <v>1286</v>
      </c>
      <c r="C333" s="40">
        <v>44686</v>
      </c>
      <c r="D333" s="40">
        <f>IF(C333="","",WORKDAY(C333,1,$U$33:$U$41))</f>
        <v>44687</v>
      </c>
      <c r="E333" s="40">
        <f>IF(C333="","",WORKDAY(C333,10,$U$33:$U$41))</f>
        <v>44700</v>
      </c>
      <c r="F333" s="40">
        <f>IF(C333="","",WORKDAY(C333,20,$U$33:$U$41))</f>
        <v>44718</v>
      </c>
      <c r="G333" s="40" t="str">
        <f t="shared" si="23"/>
        <v>May</v>
      </c>
      <c r="H333" s="124"/>
      <c r="I333" s="121">
        <v>44692</v>
      </c>
      <c r="J333" s="127" t="str">
        <f>IF(ISBLANK(I333),"",IF(I333&gt;F333,"No","Yes"))</f>
        <v>Yes</v>
      </c>
      <c r="K333" s="20"/>
      <c r="L333" s="103"/>
      <c r="M333" s="41" t="s">
        <v>72</v>
      </c>
      <c r="N333" s="20"/>
      <c r="O333" s="21" t="s">
        <v>114</v>
      </c>
      <c r="P333" s="19"/>
      <c r="Q333" s="49"/>
      <c r="R333" s="35"/>
      <c r="S333" s="19"/>
      <c r="Z333" s="30"/>
      <c r="AA333" s="30"/>
      <c r="AD333" s="30"/>
    </row>
    <row r="334" spans="1:30" s="23" customFormat="1" ht="30" customHeight="1" x14ac:dyDescent="0.25">
      <c r="A334" s="21" t="s">
        <v>449</v>
      </c>
      <c r="B334" s="35" t="s">
        <v>1287</v>
      </c>
      <c r="C334" s="40">
        <v>44687</v>
      </c>
      <c r="D334" s="40">
        <f>IF(C334="","",WORKDAY(C334,1,$U$33:$U$41))</f>
        <v>44690</v>
      </c>
      <c r="E334" s="40">
        <f>IF(C334="","",WORKDAY(C334,10,$U$33:$U$41))</f>
        <v>44701</v>
      </c>
      <c r="F334" s="40">
        <f>IF(C334="","",WORKDAY(C334,20,$U$33:$U$41))</f>
        <v>44719</v>
      </c>
      <c r="G334" s="40" t="str">
        <f t="shared" si="23"/>
        <v>May</v>
      </c>
      <c r="H334" s="124"/>
      <c r="I334" s="121">
        <v>44712</v>
      </c>
      <c r="J334" s="127" t="str">
        <f>IF(ISBLANK(I334),"",IF(I334&gt;F334,"No","Yes"))</f>
        <v>Yes</v>
      </c>
      <c r="K334" s="20"/>
      <c r="L334" s="103"/>
      <c r="M334" s="41" t="s">
        <v>72</v>
      </c>
      <c r="N334" s="20"/>
      <c r="O334" s="21" t="s">
        <v>112</v>
      </c>
      <c r="P334" s="19"/>
      <c r="Q334" s="49"/>
      <c r="R334" s="35"/>
      <c r="S334" s="19"/>
      <c r="Z334" s="30"/>
      <c r="AA334" s="30"/>
      <c r="AD334" s="30"/>
    </row>
    <row r="335" spans="1:30" s="23" customFormat="1" ht="30" customHeight="1" x14ac:dyDescent="0.25">
      <c r="A335" s="21" t="s">
        <v>450</v>
      </c>
      <c r="B335" s="35" t="s">
        <v>1288</v>
      </c>
      <c r="C335" s="40">
        <v>44687</v>
      </c>
      <c r="D335" s="40">
        <f>IF(C335="","",WORKDAY(C335,1,$U$33:$U$41))</f>
        <v>44690</v>
      </c>
      <c r="E335" s="40">
        <f>IF(C335="","",WORKDAY(C335,10,$U$33:$U$41))</f>
        <v>44701</v>
      </c>
      <c r="F335" s="40">
        <f>IF(C335="","",WORKDAY(C335,20,$U$33:$U$41))</f>
        <v>44719</v>
      </c>
      <c r="G335" s="40" t="str">
        <f t="shared" si="23"/>
        <v>May</v>
      </c>
      <c r="H335" s="124"/>
      <c r="I335" s="121">
        <v>44693</v>
      </c>
      <c r="J335" s="127" t="str">
        <f>IF(ISBLANK(I335),"",IF(I335&gt;F335,"No","Yes"))</f>
        <v>Yes</v>
      </c>
      <c r="K335" s="20"/>
      <c r="L335" s="103"/>
      <c r="M335" s="41" t="s">
        <v>72</v>
      </c>
      <c r="N335" s="20"/>
      <c r="O335" s="21" t="s">
        <v>112</v>
      </c>
      <c r="P335" s="19"/>
      <c r="Q335" s="49"/>
      <c r="R335" s="35"/>
      <c r="S335" s="19"/>
      <c r="Z335" s="30"/>
      <c r="AA335" s="30"/>
      <c r="AD335" s="30"/>
    </row>
    <row r="336" spans="1:30" s="23" customFormat="1" ht="30" customHeight="1" x14ac:dyDescent="0.25">
      <c r="A336" s="21" t="s">
        <v>451</v>
      </c>
      <c r="B336" s="35" t="s">
        <v>1960</v>
      </c>
      <c r="C336" s="40">
        <v>44688</v>
      </c>
      <c r="D336" s="40">
        <f>IF(C336="","",WORKDAY(C336,1,$U$33:$U$41))</f>
        <v>44690</v>
      </c>
      <c r="E336" s="40">
        <f>IF(C336="","",WORKDAY(C336,10,$U$33:$U$41))</f>
        <v>44701</v>
      </c>
      <c r="F336" s="40">
        <f>IF(C336="","",WORKDAY(C336,20,$U$33:$U$41))</f>
        <v>44719</v>
      </c>
      <c r="G336" s="40" t="str">
        <f t="shared" si="23"/>
        <v>May</v>
      </c>
      <c r="H336" s="124"/>
      <c r="I336" s="121">
        <v>44718</v>
      </c>
      <c r="J336" s="127" t="str">
        <f>IF(ISBLANK(I336),"",IF(I336&gt;F336,"No","Yes"))</f>
        <v>Yes</v>
      </c>
      <c r="K336" s="20"/>
      <c r="L336" s="103"/>
      <c r="M336" s="41" t="s">
        <v>72</v>
      </c>
      <c r="N336" s="20"/>
      <c r="O336" s="21" t="s">
        <v>112</v>
      </c>
      <c r="P336" s="19"/>
      <c r="Q336" s="49"/>
      <c r="R336" s="35"/>
      <c r="S336" s="19"/>
      <c r="Z336" s="30"/>
      <c r="AA336" s="30"/>
      <c r="AD336" s="30"/>
    </row>
    <row r="337" spans="1:30" s="23" customFormat="1" ht="30" customHeight="1" x14ac:dyDescent="0.25">
      <c r="A337" s="21" t="s">
        <v>452</v>
      </c>
      <c r="B337" s="35" t="s">
        <v>1289</v>
      </c>
      <c r="C337" s="40">
        <v>44688</v>
      </c>
      <c r="D337" s="40">
        <f>IF(C337="","",WORKDAY(C337,1,$U$33:$U$41))</f>
        <v>44690</v>
      </c>
      <c r="E337" s="40">
        <f>IF(C337="","",WORKDAY(C337,10,$U$33:$U$41))</f>
        <v>44701</v>
      </c>
      <c r="F337" s="40">
        <f>IF(C337="","",WORKDAY(C337,20,$U$33:$U$41))</f>
        <v>44719</v>
      </c>
      <c r="G337" s="40" t="str">
        <f t="shared" si="23"/>
        <v>May</v>
      </c>
      <c r="H337" s="124"/>
      <c r="I337" s="121">
        <v>44720</v>
      </c>
      <c r="J337" s="127" t="str">
        <f>IF(ISBLANK(I337),"",IF(I337&gt;F337,"No","Yes"))</f>
        <v>No</v>
      </c>
      <c r="K337" s="20"/>
      <c r="L337" s="103"/>
      <c r="M337" s="41" t="s">
        <v>72</v>
      </c>
      <c r="N337" s="20"/>
      <c r="O337" s="21" t="s">
        <v>112</v>
      </c>
      <c r="P337" s="19"/>
      <c r="Q337" s="49"/>
      <c r="R337" s="35"/>
      <c r="S337" s="19"/>
      <c r="Z337" s="30"/>
      <c r="AA337" s="30"/>
      <c r="AD337" s="30"/>
    </row>
    <row r="338" spans="1:30" s="23" customFormat="1" ht="30" customHeight="1" x14ac:dyDescent="0.25">
      <c r="A338" s="21" t="s">
        <v>453</v>
      </c>
      <c r="B338" s="35" t="s">
        <v>1290</v>
      </c>
      <c r="C338" s="40">
        <v>44689</v>
      </c>
      <c r="D338" s="40">
        <f>IF(C338="","",WORKDAY(C338,1,$U$33:$U$41))</f>
        <v>44690</v>
      </c>
      <c r="E338" s="40">
        <f>IF(C338="","",WORKDAY(C338,10,$U$33:$U$41))</f>
        <v>44701</v>
      </c>
      <c r="F338" s="40">
        <f>IF(C338="","",WORKDAY(C338,20,$U$33:$U$41))</f>
        <v>44719</v>
      </c>
      <c r="G338" s="40" t="str">
        <f t="shared" si="23"/>
        <v>May</v>
      </c>
      <c r="H338" s="124"/>
      <c r="I338" s="121">
        <v>44718</v>
      </c>
      <c r="J338" s="127" t="str">
        <f>IF(ISBLANK(I338),"",IF(I338&gt;F338,"No","Yes"))</f>
        <v>Yes</v>
      </c>
      <c r="K338" s="20"/>
      <c r="L338" s="103"/>
      <c r="M338" s="41" t="s">
        <v>72</v>
      </c>
      <c r="N338" s="20"/>
      <c r="O338" s="21" t="s">
        <v>112</v>
      </c>
      <c r="P338" s="19"/>
      <c r="Q338" s="49"/>
      <c r="R338" s="35"/>
      <c r="S338" s="19"/>
      <c r="Z338" s="30"/>
      <c r="AA338" s="30"/>
      <c r="AD338" s="30"/>
    </row>
    <row r="339" spans="1:30" s="23" customFormat="1" ht="30" customHeight="1" x14ac:dyDescent="0.25">
      <c r="A339" s="21" t="s">
        <v>454</v>
      </c>
      <c r="B339" s="35" t="s">
        <v>1291</v>
      </c>
      <c r="C339" s="40">
        <v>44690</v>
      </c>
      <c r="D339" s="40">
        <f>IF(C339="","",WORKDAY(C339,1,$U$33:$U$41))</f>
        <v>44691</v>
      </c>
      <c r="E339" s="40">
        <f>IF(C339="","",WORKDAY(C339,10,$U$33:$U$41))</f>
        <v>44704</v>
      </c>
      <c r="F339" s="40">
        <f>IF(C339="","",WORKDAY(C339,20,$U$33:$U$41))</f>
        <v>44720</v>
      </c>
      <c r="G339" s="40" t="str">
        <f t="shared" si="23"/>
        <v>May</v>
      </c>
      <c r="H339" s="124"/>
      <c r="I339" s="121">
        <v>44691</v>
      </c>
      <c r="J339" s="127" t="str">
        <f>IF(ISBLANK(I339),"",IF(I339&gt;F339,"No","Yes"))</f>
        <v>Yes</v>
      </c>
      <c r="K339" s="20"/>
      <c r="L339" s="103"/>
      <c r="M339" s="41" t="s">
        <v>72</v>
      </c>
      <c r="N339" s="20"/>
      <c r="O339" s="21" t="s">
        <v>112</v>
      </c>
      <c r="P339" s="19"/>
      <c r="Q339" s="49"/>
      <c r="R339" s="35"/>
      <c r="S339" s="19"/>
      <c r="Z339" s="30"/>
      <c r="AA339" s="30"/>
      <c r="AD339" s="30"/>
    </row>
    <row r="340" spans="1:30" s="23" customFormat="1" ht="30" customHeight="1" x14ac:dyDescent="0.25">
      <c r="A340" s="21" t="s">
        <v>455</v>
      </c>
      <c r="B340" s="35" t="s">
        <v>1292</v>
      </c>
      <c r="C340" s="40">
        <v>44690</v>
      </c>
      <c r="D340" s="40">
        <f>IF(C340="","",WORKDAY(C340,1,$U$33:$U$41))</f>
        <v>44691</v>
      </c>
      <c r="E340" s="40">
        <f>IF(C340="","",WORKDAY(C340,10,$U$33:$U$41))</f>
        <v>44704</v>
      </c>
      <c r="F340" s="40">
        <f>IF(C340="","",WORKDAY(C340,20,$U$33:$U$41))</f>
        <v>44720</v>
      </c>
      <c r="G340" s="40" t="str">
        <f t="shared" si="23"/>
        <v>May</v>
      </c>
      <c r="H340" s="124"/>
      <c r="I340" s="121">
        <v>44691</v>
      </c>
      <c r="J340" s="127" t="str">
        <f>IF(ISBLANK(I340),"",IF(I340&gt;F340,"No","Yes"))</f>
        <v>Yes</v>
      </c>
      <c r="K340" s="20"/>
      <c r="L340" s="103"/>
      <c r="M340" s="41" t="s">
        <v>72</v>
      </c>
      <c r="N340" s="20"/>
      <c r="O340" s="21" t="s">
        <v>113</v>
      </c>
      <c r="P340" s="19"/>
      <c r="Q340" s="49"/>
      <c r="R340" s="35" t="s">
        <v>1070</v>
      </c>
      <c r="S340" s="19"/>
      <c r="Z340" s="30"/>
      <c r="AA340" s="30"/>
      <c r="AD340" s="30"/>
    </row>
    <row r="341" spans="1:30" s="23" customFormat="1" ht="30" customHeight="1" x14ac:dyDescent="0.25">
      <c r="A341" s="21" t="s">
        <v>456</v>
      </c>
      <c r="B341" s="35" t="s">
        <v>1294</v>
      </c>
      <c r="C341" s="40">
        <v>44690</v>
      </c>
      <c r="D341" s="40">
        <f>IF(C341="","",WORKDAY(C341,1,$U$33:$U$41))</f>
        <v>44691</v>
      </c>
      <c r="E341" s="40">
        <f>IF(C341="","",WORKDAY(C341,10,$U$33:$U$41))</f>
        <v>44704</v>
      </c>
      <c r="F341" s="40">
        <f>IF(C341="","",WORKDAY(C341,20,$U$33:$U$41))</f>
        <v>44720</v>
      </c>
      <c r="G341" s="40" t="str">
        <f t="shared" si="23"/>
        <v>May</v>
      </c>
      <c r="H341" s="124"/>
      <c r="I341" s="121">
        <v>44718</v>
      </c>
      <c r="J341" s="127" t="str">
        <f>IF(ISBLANK(I341),"",IF(I341&gt;F341,"No","Yes"))</f>
        <v>Yes</v>
      </c>
      <c r="K341" s="20"/>
      <c r="L341" s="103"/>
      <c r="M341" s="41" t="s">
        <v>72</v>
      </c>
      <c r="N341" s="20"/>
      <c r="O341" s="21" t="s">
        <v>112</v>
      </c>
      <c r="P341" s="19"/>
      <c r="Q341" s="49"/>
      <c r="R341" s="35"/>
      <c r="S341" s="19"/>
      <c r="Z341" s="30"/>
      <c r="AA341" s="30"/>
      <c r="AD341" s="30"/>
    </row>
    <row r="342" spans="1:30" s="23" customFormat="1" ht="30" customHeight="1" x14ac:dyDescent="0.25">
      <c r="A342" s="21" t="s">
        <v>457</v>
      </c>
      <c r="B342" s="35" t="s">
        <v>1295</v>
      </c>
      <c r="C342" s="40">
        <v>44691</v>
      </c>
      <c r="D342" s="40">
        <f>IF(C342="","",WORKDAY(C342,1,$U$33:$U$41))</f>
        <v>44692</v>
      </c>
      <c r="E342" s="40">
        <f>IF(C342="","",WORKDAY(C342,10,$U$33:$U$41))</f>
        <v>44705</v>
      </c>
      <c r="F342" s="40">
        <f>IF(C342="","",WORKDAY(C342,20,$U$33:$U$41))</f>
        <v>44721</v>
      </c>
      <c r="G342" s="40" t="str">
        <f t="shared" si="23"/>
        <v>May</v>
      </c>
      <c r="H342" s="124"/>
      <c r="I342" s="121">
        <v>44698</v>
      </c>
      <c r="J342" s="127" t="str">
        <f>IF(ISBLANK(I342),"",IF(I342&gt;F342,"No","Yes"))</f>
        <v>Yes</v>
      </c>
      <c r="K342" s="20"/>
      <c r="L342" s="103"/>
      <c r="M342" s="41" t="s">
        <v>72</v>
      </c>
      <c r="N342" s="20"/>
      <c r="O342" s="21" t="s">
        <v>112</v>
      </c>
      <c r="P342" s="19"/>
      <c r="Q342" s="49"/>
      <c r="R342" s="35"/>
      <c r="S342" s="19"/>
      <c r="Z342" s="30"/>
      <c r="AA342" s="30"/>
      <c r="AD342" s="30"/>
    </row>
    <row r="343" spans="1:30" s="23" customFormat="1" ht="30" customHeight="1" x14ac:dyDescent="0.25">
      <c r="A343" s="21" t="s">
        <v>458</v>
      </c>
      <c r="B343" s="35" t="s">
        <v>1296</v>
      </c>
      <c r="C343" s="40">
        <v>44691</v>
      </c>
      <c r="D343" s="40">
        <f>IF(C343="","",WORKDAY(C343,1,$U$33:$U$41))</f>
        <v>44692</v>
      </c>
      <c r="E343" s="40">
        <f>IF(C343="","",WORKDAY(C343,10,$U$33:$U$41))</f>
        <v>44705</v>
      </c>
      <c r="F343" s="40">
        <f>IF(C343="","",WORKDAY(C343,20,$U$33:$U$41))</f>
        <v>44721</v>
      </c>
      <c r="G343" s="40" t="str">
        <f t="shared" si="23"/>
        <v>May</v>
      </c>
      <c r="H343" s="124"/>
      <c r="I343" s="121">
        <v>44701</v>
      </c>
      <c r="J343" s="127" t="str">
        <f>IF(ISBLANK(I343),"",IF(I343&gt;F343,"No","Yes"))</f>
        <v>Yes</v>
      </c>
      <c r="K343" s="20"/>
      <c r="L343" s="103"/>
      <c r="M343" s="41" t="s">
        <v>72</v>
      </c>
      <c r="N343" s="20"/>
      <c r="O343" s="21" t="s">
        <v>112</v>
      </c>
      <c r="P343" s="19"/>
      <c r="Q343" s="49"/>
      <c r="R343" s="35"/>
      <c r="S343" s="19"/>
      <c r="Z343" s="30"/>
      <c r="AA343" s="30"/>
      <c r="AD343" s="30"/>
    </row>
    <row r="344" spans="1:30" s="23" customFormat="1" ht="30" customHeight="1" x14ac:dyDescent="0.25">
      <c r="A344" s="21" t="s">
        <v>459</v>
      </c>
      <c r="B344" s="35" t="s">
        <v>1297</v>
      </c>
      <c r="C344" s="40">
        <v>44691</v>
      </c>
      <c r="D344" s="40">
        <f>IF(C344="","",WORKDAY(C344,1,$U$33:$U$41))</f>
        <v>44692</v>
      </c>
      <c r="E344" s="40">
        <f>IF(C344="","",WORKDAY(C344,10,$U$33:$U$41))</f>
        <v>44705</v>
      </c>
      <c r="F344" s="40">
        <f>IF(C344="","",WORKDAY(C344,20,$U$33:$U$41))</f>
        <v>44721</v>
      </c>
      <c r="G344" s="40" t="str">
        <f t="shared" si="23"/>
        <v>May</v>
      </c>
      <c r="H344" s="124"/>
      <c r="I344" s="121">
        <v>44704</v>
      </c>
      <c r="J344" s="127" t="str">
        <f>IF(ISBLANK(I344),"",IF(I344&gt;F344,"No","Yes"))</f>
        <v>Yes</v>
      </c>
      <c r="K344" s="20"/>
      <c r="L344" s="103"/>
      <c r="M344" s="41" t="s">
        <v>72</v>
      </c>
      <c r="N344" s="20"/>
      <c r="O344" s="21" t="s">
        <v>112</v>
      </c>
      <c r="P344" s="19"/>
      <c r="Q344" s="49"/>
      <c r="R344" s="35"/>
      <c r="S344" s="19"/>
      <c r="Z344" s="30"/>
      <c r="AA344" s="30"/>
      <c r="AD344" s="30"/>
    </row>
    <row r="345" spans="1:30" s="23" customFormat="1" ht="30" customHeight="1" x14ac:dyDescent="0.25">
      <c r="A345" s="21" t="s">
        <v>460</v>
      </c>
      <c r="B345" s="35" t="s">
        <v>1298</v>
      </c>
      <c r="C345" s="40">
        <v>44691</v>
      </c>
      <c r="D345" s="40">
        <f>IF(C345="","",WORKDAY(C345,1,$U$33:$U$41))</f>
        <v>44692</v>
      </c>
      <c r="E345" s="40">
        <f>IF(C345="","",WORKDAY(C345,10,$U$33:$U$41))</f>
        <v>44705</v>
      </c>
      <c r="F345" s="40">
        <f>IF(C345="","",WORKDAY(C345,20,$U$33:$U$41))</f>
        <v>44721</v>
      </c>
      <c r="G345" s="40" t="str">
        <f t="shared" si="23"/>
        <v>May</v>
      </c>
      <c r="H345" s="124"/>
      <c r="I345" s="121">
        <v>44768</v>
      </c>
      <c r="J345" s="127" t="str">
        <f>IF(ISBLANK(I345),"",IF(I345&gt;F345,"No","Yes"))</f>
        <v>No</v>
      </c>
      <c r="K345" s="20"/>
      <c r="L345" s="103"/>
      <c r="M345" s="41" t="s">
        <v>72</v>
      </c>
      <c r="N345" s="20"/>
      <c r="O345" s="21" t="s">
        <v>113</v>
      </c>
      <c r="P345" s="19"/>
      <c r="Q345" s="49"/>
      <c r="R345" s="35" t="s">
        <v>1070</v>
      </c>
      <c r="S345" s="19"/>
      <c r="Z345" s="30"/>
      <c r="AA345" s="30"/>
      <c r="AD345" s="30"/>
    </row>
    <row r="346" spans="1:30" s="23" customFormat="1" ht="30" customHeight="1" x14ac:dyDescent="0.25">
      <c r="A346" s="21" t="s">
        <v>461</v>
      </c>
      <c r="B346" s="35" t="s">
        <v>1300</v>
      </c>
      <c r="C346" s="40">
        <v>44691</v>
      </c>
      <c r="D346" s="40">
        <f>IF(C346="","",WORKDAY(C346,1,$U$33:$U$41))</f>
        <v>44692</v>
      </c>
      <c r="E346" s="40">
        <f>IF(C346="","",WORKDAY(C346,10,$U$33:$U$41))</f>
        <v>44705</v>
      </c>
      <c r="F346" s="40">
        <f>IF(C346="","",WORKDAY(C346,20,$U$33:$U$41))</f>
        <v>44721</v>
      </c>
      <c r="G346" s="40" t="str">
        <f t="shared" si="23"/>
        <v>May</v>
      </c>
      <c r="H346" s="124"/>
      <c r="I346" s="121">
        <v>44718</v>
      </c>
      <c r="J346" s="127" t="str">
        <f>IF(ISBLANK(I346),"",IF(I346&gt;F346,"No","Yes"))</f>
        <v>Yes</v>
      </c>
      <c r="K346" s="20"/>
      <c r="L346" s="103"/>
      <c r="M346" s="41" t="s">
        <v>72</v>
      </c>
      <c r="N346" s="20"/>
      <c r="O346" s="21" t="s">
        <v>112</v>
      </c>
      <c r="P346" s="19"/>
      <c r="Q346" s="49"/>
      <c r="R346" s="35"/>
      <c r="S346" s="19"/>
      <c r="Z346" s="30"/>
      <c r="AA346" s="30"/>
      <c r="AD346" s="30"/>
    </row>
    <row r="347" spans="1:30" s="23" customFormat="1" ht="30" customHeight="1" x14ac:dyDescent="0.25">
      <c r="A347" s="21" t="s">
        <v>462</v>
      </c>
      <c r="B347" s="35" t="s">
        <v>1299</v>
      </c>
      <c r="C347" s="40">
        <v>44691</v>
      </c>
      <c r="D347" s="40">
        <f>IF(C347="","",WORKDAY(C347,1,$U$33:$U$41))</f>
        <v>44692</v>
      </c>
      <c r="E347" s="40">
        <f>IF(C347="","",WORKDAY(C347,10,$U$33:$U$41))</f>
        <v>44705</v>
      </c>
      <c r="F347" s="40">
        <f>IF(C347="","",WORKDAY(C347,20,$U$33:$U$41))</f>
        <v>44721</v>
      </c>
      <c r="G347" s="40" t="str">
        <f t="shared" si="23"/>
        <v>May</v>
      </c>
      <c r="H347" s="124"/>
      <c r="I347" s="121">
        <v>44788</v>
      </c>
      <c r="J347" s="127" t="str">
        <f>IF(ISBLANK(I347),"",IF(I347&gt;F347,"No","Yes"))</f>
        <v>No</v>
      </c>
      <c r="K347" s="20"/>
      <c r="L347" s="103"/>
      <c r="M347" s="41" t="s">
        <v>72</v>
      </c>
      <c r="N347" s="20"/>
      <c r="O347" s="21" t="s">
        <v>112</v>
      </c>
      <c r="P347" s="19"/>
      <c r="Q347" s="49"/>
      <c r="R347" s="35"/>
      <c r="S347" s="19"/>
      <c r="Z347" s="30"/>
      <c r="AA347" s="30"/>
      <c r="AD347" s="30"/>
    </row>
    <row r="348" spans="1:30" s="23" customFormat="1" ht="30" customHeight="1" x14ac:dyDescent="0.25">
      <c r="A348" s="21" t="s">
        <v>463</v>
      </c>
      <c r="B348" s="35" t="s">
        <v>1301</v>
      </c>
      <c r="C348" s="40">
        <v>44692</v>
      </c>
      <c r="D348" s="40">
        <f>IF(C348="","",WORKDAY(C348,1,$U$33:$U$41))</f>
        <v>44693</v>
      </c>
      <c r="E348" s="40">
        <f>IF(C348="","",WORKDAY(C348,10,$U$33:$U$41))</f>
        <v>44706</v>
      </c>
      <c r="F348" s="40">
        <f>IF(C348="","",WORKDAY(C348,20,$U$33:$U$41))</f>
        <v>44722</v>
      </c>
      <c r="G348" s="40" t="str">
        <f t="shared" si="23"/>
        <v>May</v>
      </c>
      <c r="H348" s="124"/>
      <c r="I348" s="121">
        <v>44692</v>
      </c>
      <c r="J348" s="127" t="str">
        <f>IF(ISBLANK(I348),"",IF(I348&gt;F348,"No","Yes"))</f>
        <v>Yes</v>
      </c>
      <c r="K348" s="20"/>
      <c r="L348" s="103"/>
      <c r="M348" s="41" t="s">
        <v>72</v>
      </c>
      <c r="N348" s="20"/>
      <c r="O348" s="21" t="s">
        <v>113</v>
      </c>
      <c r="P348" s="19"/>
      <c r="Q348" s="49" t="s">
        <v>64</v>
      </c>
      <c r="R348" s="35" t="s">
        <v>1305</v>
      </c>
      <c r="S348" s="19"/>
      <c r="Z348" s="30"/>
      <c r="AA348" s="30"/>
      <c r="AD348" s="30"/>
    </row>
    <row r="349" spans="1:30" s="23" customFormat="1" ht="30" customHeight="1" x14ac:dyDescent="0.25">
      <c r="A349" s="21" t="s">
        <v>464</v>
      </c>
      <c r="B349" s="35" t="s">
        <v>1302</v>
      </c>
      <c r="C349" s="40">
        <v>44692</v>
      </c>
      <c r="D349" s="40">
        <f>IF(C349="","",WORKDAY(C349,1,$U$33:$U$41))</f>
        <v>44693</v>
      </c>
      <c r="E349" s="40">
        <f>IF(C349="","",WORKDAY(C349,10,$U$33:$U$41))</f>
        <v>44706</v>
      </c>
      <c r="F349" s="40">
        <f>IF(C349="","",WORKDAY(C349,20,$U$33:$U$41))</f>
        <v>44722</v>
      </c>
      <c r="G349" s="40" t="str">
        <f t="shared" si="23"/>
        <v>May</v>
      </c>
      <c r="H349" s="124"/>
      <c r="I349" s="121">
        <v>44718</v>
      </c>
      <c r="J349" s="127" t="str">
        <f>IF(ISBLANK(I349),"",IF(I349&gt;F349,"No","Yes"))</f>
        <v>Yes</v>
      </c>
      <c r="K349" s="20"/>
      <c r="L349" s="103"/>
      <c r="M349" s="41" t="s">
        <v>72</v>
      </c>
      <c r="N349" s="20"/>
      <c r="O349" s="21" t="s">
        <v>112</v>
      </c>
      <c r="P349" s="19"/>
      <c r="Q349" s="49"/>
      <c r="R349" s="35"/>
      <c r="S349" s="19"/>
      <c r="Z349" s="30"/>
      <c r="AA349" s="30"/>
      <c r="AD349" s="30"/>
    </row>
    <row r="350" spans="1:30" s="23" customFormat="1" ht="30" customHeight="1" x14ac:dyDescent="0.25">
      <c r="A350" s="21" t="s">
        <v>465</v>
      </c>
      <c r="B350" s="35" t="s">
        <v>1303</v>
      </c>
      <c r="C350" s="40">
        <v>44690</v>
      </c>
      <c r="D350" s="40">
        <f>IF(C350="","",WORKDAY(C350,1,$U$33:$U$41))</f>
        <v>44691</v>
      </c>
      <c r="E350" s="40">
        <f>IF(C350="","",WORKDAY(C350,10,$U$33:$U$41))</f>
        <v>44704</v>
      </c>
      <c r="F350" s="40">
        <f>IF(C350="","",WORKDAY(C350,20,$U$33:$U$41))</f>
        <v>44720</v>
      </c>
      <c r="G350" s="40" t="str">
        <f t="shared" si="23"/>
        <v>May</v>
      </c>
      <c r="H350" s="124"/>
      <c r="I350" s="121">
        <v>44697</v>
      </c>
      <c r="J350" s="127" t="str">
        <f>IF(ISBLANK(I350),"",IF(I350&gt;F350,"No","Yes"))</f>
        <v>Yes</v>
      </c>
      <c r="K350" s="20"/>
      <c r="L350" s="103"/>
      <c r="M350" s="41" t="s">
        <v>72</v>
      </c>
      <c r="N350" s="20"/>
      <c r="O350" s="21" t="s">
        <v>112</v>
      </c>
      <c r="P350" s="19"/>
      <c r="Q350" s="49"/>
      <c r="R350" s="35"/>
      <c r="S350" s="19"/>
      <c r="Z350" s="30"/>
      <c r="AA350" s="30"/>
      <c r="AD350" s="30"/>
    </row>
    <row r="351" spans="1:30" s="23" customFormat="1" ht="30" customHeight="1" x14ac:dyDescent="0.25">
      <c r="A351" s="21" t="s">
        <v>466</v>
      </c>
      <c r="B351" s="35" t="s">
        <v>1304</v>
      </c>
      <c r="C351" s="40">
        <v>44692</v>
      </c>
      <c r="D351" s="40">
        <f>IF(C351="","",WORKDAY(C351,1,$U$33:$U$41))</f>
        <v>44693</v>
      </c>
      <c r="E351" s="40">
        <f>IF(C351="","",WORKDAY(C351,10,$U$33:$U$41))</f>
        <v>44706</v>
      </c>
      <c r="F351" s="40">
        <f>IF(C351="","",WORKDAY(C351,20,$U$33:$U$41))</f>
        <v>44722</v>
      </c>
      <c r="G351" s="40" t="str">
        <f t="shared" si="23"/>
        <v>May</v>
      </c>
      <c r="H351" s="124"/>
      <c r="I351" s="121">
        <v>44694</v>
      </c>
      <c r="J351" s="127" t="str">
        <f>IF(ISBLANK(I351),"",IF(I351&gt;F351,"No","Yes"))</f>
        <v>Yes</v>
      </c>
      <c r="K351" s="20"/>
      <c r="L351" s="103"/>
      <c r="M351" s="41" t="s">
        <v>72</v>
      </c>
      <c r="N351" s="20"/>
      <c r="O351" s="21" t="s">
        <v>113</v>
      </c>
      <c r="P351" s="19"/>
      <c r="Q351" s="49"/>
      <c r="R351" s="35" t="s">
        <v>1070</v>
      </c>
      <c r="S351" s="19"/>
      <c r="Z351" s="30"/>
      <c r="AA351" s="30"/>
      <c r="AD351" s="30"/>
    </row>
    <row r="352" spans="1:30" s="23" customFormat="1" ht="30" customHeight="1" x14ac:dyDescent="0.25">
      <c r="A352" s="21" t="s">
        <v>467</v>
      </c>
      <c r="B352" s="35" t="s">
        <v>1306</v>
      </c>
      <c r="C352" s="40">
        <v>44692</v>
      </c>
      <c r="D352" s="40">
        <f>IF(C352="","",WORKDAY(C352,1,$U$33:$U$41))</f>
        <v>44693</v>
      </c>
      <c r="E352" s="40">
        <f>IF(C352="","",WORKDAY(C352,10,$U$33:$U$41))</f>
        <v>44706</v>
      </c>
      <c r="F352" s="40">
        <f>IF(C352="","",WORKDAY(C352,20,$U$33:$U$41))</f>
        <v>44722</v>
      </c>
      <c r="G352" s="40" t="str">
        <f t="shared" si="23"/>
        <v>May</v>
      </c>
      <c r="H352" s="124"/>
      <c r="I352" s="121">
        <v>44700</v>
      </c>
      <c r="J352" s="127" t="str">
        <f>IF(ISBLANK(I352),"",IF(I352&gt;F352,"No","Yes"))</f>
        <v>Yes</v>
      </c>
      <c r="K352" s="20"/>
      <c r="L352" s="103"/>
      <c r="M352" s="41" t="s">
        <v>72</v>
      </c>
      <c r="N352" s="20"/>
      <c r="O352" s="21" t="s">
        <v>113</v>
      </c>
      <c r="P352" s="19"/>
      <c r="Q352" s="49" t="s">
        <v>64</v>
      </c>
      <c r="R352" s="35"/>
      <c r="S352" s="19"/>
      <c r="Z352" s="30"/>
      <c r="AA352" s="30"/>
      <c r="AD352" s="30"/>
    </row>
    <row r="353" spans="1:30" s="23" customFormat="1" ht="30" customHeight="1" x14ac:dyDescent="0.25">
      <c r="A353" s="21" t="s">
        <v>468</v>
      </c>
      <c r="B353" s="35" t="s">
        <v>1307</v>
      </c>
      <c r="C353" s="40">
        <v>44693</v>
      </c>
      <c r="D353" s="40">
        <f>IF(C353="","",WORKDAY(C353,1,$U$33:$U$41))</f>
        <v>44694</v>
      </c>
      <c r="E353" s="40">
        <f>IF(C353="","",WORKDAY(C353,10,$U$33:$U$41))</f>
        <v>44707</v>
      </c>
      <c r="F353" s="40">
        <f>IF(C353="","",WORKDAY(C353,20,$U$33:$U$41))</f>
        <v>44725</v>
      </c>
      <c r="G353" s="40" t="str">
        <f t="shared" si="23"/>
        <v>May</v>
      </c>
      <c r="H353" s="124"/>
      <c r="I353" s="121">
        <v>44719</v>
      </c>
      <c r="J353" s="127" t="str">
        <f>IF(ISBLANK(I353),"",IF(I353&gt;F353,"No","Yes"))</f>
        <v>Yes</v>
      </c>
      <c r="K353" s="20"/>
      <c r="L353" s="103"/>
      <c r="M353" s="41" t="s">
        <v>72</v>
      </c>
      <c r="N353" s="20"/>
      <c r="O353" s="21" t="s">
        <v>112</v>
      </c>
      <c r="P353" s="19"/>
      <c r="Q353" s="49"/>
      <c r="R353" s="35"/>
      <c r="S353" s="19"/>
      <c r="Z353" s="30"/>
      <c r="AA353" s="30"/>
      <c r="AD353" s="30"/>
    </row>
    <row r="354" spans="1:30" s="23" customFormat="1" ht="30" customHeight="1" x14ac:dyDescent="0.25">
      <c r="A354" s="21" t="s">
        <v>469</v>
      </c>
      <c r="B354" s="114" t="s">
        <v>1308</v>
      </c>
      <c r="C354" s="40">
        <v>44693</v>
      </c>
      <c r="D354" s="40">
        <f>IF(C354="","",WORKDAY(C354,1,$U$33:$U$41))</f>
        <v>44694</v>
      </c>
      <c r="E354" s="40">
        <f>IF(C354="","",WORKDAY(C354,10,$U$33:$U$41))</f>
        <v>44707</v>
      </c>
      <c r="F354" s="40">
        <f>IF(C354="","",WORKDAY(C354,20,$U$33:$U$41))</f>
        <v>44725</v>
      </c>
      <c r="G354" s="40" t="str">
        <f t="shared" si="23"/>
        <v>May</v>
      </c>
      <c r="H354" s="124"/>
      <c r="I354" s="121">
        <v>44753</v>
      </c>
      <c r="J354" s="127" t="str">
        <f>IF(ISBLANK(I354),"",IF(I354&gt;F354,"No","Yes"))</f>
        <v>No</v>
      </c>
      <c r="K354" s="20"/>
      <c r="L354" s="103"/>
      <c r="M354" s="41" t="s">
        <v>72</v>
      </c>
      <c r="N354" s="20"/>
      <c r="O354" s="21" t="s">
        <v>113</v>
      </c>
      <c r="P354" s="19"/>
      <c r="Q354" s="49"/>
      <c r="R354" s="35" t="s">
        <v>1070</v>
      </c>
      <c r="S354" s="19"/>
      <c r="Z354" s="30"/>
      <c r="AA354" s="30"/>
      <c r="AD354" s="30"/>
    </row>
    <row r="355" spans="1:30" s="23" customFormat="1" ht="30" customHeight="1" x14ac:dyDescent="0.25">
      <c r="A355" s="21" t="s">
        <v>470</v>
      </c>
      <c r="B355" s="35" t="s">
        <v>1309</v>
      </c>
      <c r="C355" s="40">
        <v>44693</v>
      </c>
      <c r="D355" s="40">
        <f>IF(C355="","",WORKDAY(C355,1,$U$33:$U$41))</f>
        <v>44694</v>
      </c>
      <c r="E355" s="40">
        <f>IF(C355="","",WORKDAY(C355,10,$U$33:$U$41))</f>
        <v>44707</v>
      </c>
      <c r="F355" s="40">
        <f>IF(C355="","",WORKDAY(C355,20,$U$33:$U$41))</f>
        <v>44725</v>
      </c>
      <c r="G355" s="40" t="str">
        <f t="shared" si="23"/>
        <v>May</v>
      </c>
      <c r="H355" s="124"/>
      <c r="I355" s="121">
        <v>44736</v>
      </c>
      <c r="J355" s="127" t="str">
        <f>IF(ISBLANK(I355),"",IF(I355&gt;F355,"No","Yes"))</f>
        <v>No</v>
      </c>
      <c r="K355" s="20"/>
      <c r="L355" s="103"/>
      <c r="M355" s="41" t="s">
        <v>72</v>
      </c>
      <c r="N355" s="20"/>
      <c r="O355" s="21" t="s">
        <v>112</v>
      </c>
      <c r="P355" s="19"/>
      <c r="Q355" s="49"/>
      <c r="R355" s="35"/>
      <c r="S355" s="19"/>
      <c r="Z355" s="30"/>
      <c r="AA355" s="30"/>
      <c r="AD355" s="30"/>
    </row>
    <row r="356" spans="1:30" s="23" customFormat="1" ht="30" customHeight="1" x14ac:dyDescent="0.25">
      <c r="A356" s="21" t="s">
        <v>471</v>
      </c>
      <c r="B356" s="35" t="s">
        <v>1961</v>
      </c>
      <c r="C356" s="40">
        <v>44693</v>
      </c>
      <c r="D356" s="40">
        <f>IF(C356="","",WORKDAY(C356,1,$U$33:$U$41))</f>
        <v>44694</v>
      </c>
      <c r="E356" s="40">
        <f>IF(C356="","",WORKDAY(C356,10,$U$33:$U$41))</f>
        <v>44707</v>
      </c>
      <c r="F356" s="40">
        <f>IF(C356="","",WORKDAY(C356,20,$U$33:$U$41))</f>
        <v>44725</v>
      </c>
      <c r="G356" s="40" t="str">
        <f t="shared" si="23"/>
        <v>May</v>
      </c>
      <c r="H356" s="124"/>
      <c r="I356" s="121">
        <v>44704</v>
      </c>
      <c r="J356" s="127" t="str">
        <f>IF(ISBLANK(I356),"",IF(I356&gt;F356,"No","Yes"))</f>
        <v>Yes</v>
      </c>
      <c r="K356" s="20"/>
      <c r="L356" s="103"/>
      <c r="M356" s="41" t="s">
        <v>72</v>
      </c>
      <c r="N356" s="20"/>
      <c r="O356" s="21" t="s">
        <v>114</v>
      </c>
      <c r="P356" s="19"/>
      <c r="Q356" s="49"/>
      <c r="R356" s="35"/>
      <c r="S356" s="19"/>
      <c r="Z356" s="30"/>
      <c r="AA356" s="30"/>
      <c r="AD356" s="30"/>
    </row>
    <row r="357" spans="1:30" s="23" customFormat="1" ht="30" customHeight="1" x14ac:dyDescent="0.25">
      <c r="A357" s="21" t="s">
        <v>472</v>
      </c>
      <c r="B357" s="35" t="s">
        <v>1310</v>
      </c>
      <c r="C357" s="40">
        <v>44693</v>
      </c>
      <c r="D357" s="40">
        <f>IF(C357="","",WORKDAY(C357,1,$U$33:$U$41))</f>
        <v>44694</v>
      </c>
      <c r="E357" s="40">
        <f>IF(C357="","",WORKDAY(C357,10,$U$33:$U$41))</f>
        <v>44707</v>
      </c>
      <c r="F357" s="40">
        <f>IF(C357="","",WORKDAY(C357,20,$U$33:$U$41))</f>
        <v>44725</v>
      </c>
      <c r="G357" s="40" t="str">
        <f t="shared" si="23"/>
        <v>May</v>
      </c>
      <c r="H357" s="124"/>
      <c r="I357" s="121">
        <v>44721</v>
      </c>
      <c r="J357" s="127" t="str">
        <f>IF(ISBLANK(I357),"",IF(I357&gt;F357,"No","Yes"))</f>
        <v>Yes</v>
      </c>
      <c r="K357" s="20"/>
      <c r="L357" s="103"/>
      <c r="M357" s="41" t="s">
        <v>72</v>
      </c>
      <c r="N357" s="20"/>
      <c r="O357" s="21" t="s">
        <v>112</v>
      </c>
      <c r="P357" s="19"/>
      <c r="Q357" s="49"/>
      <c r="R357" s="35"/>
      <c r="S357" s="19"/>
      <c r="Z357" s="30"/>
      <c r="AA357" s="30"/>
      <c r="AD357" s="30"/>
    </row>
    <row r="358" spans="1:30" s="23" customFormat="1" ht="30" customHeight="1" x14ac:dyDescent="0.25">
      <c r="A358" s="21" t="s">
        <v>473</v>
      </c>
      <c r="B358" s="76" t="s">
        <v>1357</v>
      </c>
      <c r="C358" s="40">
        <v>44693</v>
      </c>
      <c r="D358" s="40">
        <f>IF(C358="","",WORKDAY(C358,1,$U$33:$U$41))</f>
        <v>44694</v>
      </c>
      <c r="E358" s="40">
        <f>IF(C358="","",WORKDAY(C358,10,$U$33:$U$41))</f>
        <v>44707</v>
      </c>
      <c r="F358" s="40">
        <f>IF(C358="","",WORKDAY(C358,20,$U$33:$U$41))</f>
        <v>44725</v>
      </c>
      <c r="G358" s="40" t="str">
        <f t="shared" si="23"/>
        <v>May</v>
      </c>
      <c r="H358" s="125"/>
      <c r="I358" s="121">
        <v>44704</v>
      </c>
      <c r="J358" s="127" t="str">
        <f>IF(ISBLANK(I358),"",IF(I358&gt;F358,"No","Yes"))</f>
        <v>Yes</v>
      </c>
      <c r="K358" s="81"/>
      <c r="L358" s="113"/>
      <c r="M358" s="41" t="s">
        <v>72</v>
      </c>
      <c r="N358" s="81"/>
      <c r="O358" s="21" t="s">
        <v>113</v>
      </c>
      <c r="P358" s="39"/>
      <c r="Q358" s="39" t="s">
        <v>64</v>
      </c>
      <c r="R358" s="76" t="s">
        <v>1305</v>
      </c>
      <c r="S358" s="19"/>
      <c r="Z358" s="30"/>
      <c r="AA358" s="30"/>
      <c r="AD358" s="30"/>
    </row>
    <row r="359" spans="1:30" s="23" customFormat="1" ht="30" customHeight="1" x14ac:dyDescent="0.25">
      <c r="A359" s="21" t="s">
        <v>474</v>
      </c>
      <c r="B359" s="35" t="s">
        <v>1311</v>
      </c>
      <c r="C359" s="40">
        <v>44693</v>
      </c>
      <c r="D359" s="40">
        <f>IF(C359="","",WORKDAY(C359,1,$U$33:$U$41))</f>
        <v>44694</v>
      </c>
      <c r="E359" s="40">
        <f>IF(C359="","",WORKDAY(C359,10,$U$33:$U$41))</f>
        <v>44707</v>
      </c>
      <c r="F359" s="40">
        <f>IF(C359="","",WORKDAY(C359,20,$U$33:$U$41))</f>
        <v>44725</v>
      </c>
      <c r="G359" s="40" t="str">
        <f t="shared" si="23"/>
        <v>May</v>
      </c>
      <c r="H359" s="124"/>
      <c r="I359" s="121">
        <v>44700</v>
      </c>
      <c r="J359" s="127" t="str">
        <f>IF(ISBLANK(I359),"",IF(I359&gt;F359,"No","Yes"))</f>
        <v>Yes</v>
      </c>
      <c r="K359" s="20"/>
      <c r="L359" s="103"/>
      <c r="M359" s="41" t="s">
        <v>72</v>
      </c>
      <c r="N359" s="20"/>
      <c r="O359" s="21" t="s">
        <v>112</v>
      </c>
      <c r="P359" s="19"/>
      <c r="Q359" s="49"/>
      <c r="R359" s="35"/>
      <c r="S359" s="19"/>
      <c r="Z359" s="30"/>
      <c r="AA359" s="30"/>
      <c r="AD359" s="30"/>
    </row>
    <row r="360" spans="1:30" s="23" customFormat="1" ht="30" customHeight="1" x14ac:dyDescent="0.25">
      <c r="A360" s="21" t="s">
        <v>475</v>
      </c>
      <c r="B360" s="35" t="s">
        <v>1312</v>
      </c>
      <c r="C360" s="40">
        <v>44694</v>
      </c>
      <c r="D360" s="40">
        <f>IF(C360="","",WORKDAY(C360,1,$U$33:$U$41))</f>
        <v>44697</v>
      </c>
      <c r="E360" s="40">
        <f>IF(C360="","",WORKDAY(C360,10,$U$33:$U$41))</f>
        <v>44708</v>
      </c>
      <c r="F360" s="40">
        <f>IF(C360="","",WORKDAY(C360,20,$U$33:$U$41))</f>
        <v>44726</v>
      </c>
      <c r="G360" s="40" t="str">
        <f t="shared" si="23"/>
        <v>May</v>
      </c>
      <c r="H360" s="124"/>
      <c r="I360" s="121">
        <v>44697</v>
      </c>
      <c r="J360" s="127" t="str">
        <f>IF(ISBLANK(I360),"",IF(I360&gt;F360,"No","Yes"))</f>
        <v>Yes</v>
      </c>
      <c r="K360" s="20"/>
      <c r="L360" s="103"/>
      <c r="M360" s="41" t="s">
        <v>72</v>
      </c>
      <c r="N360" s="20"/>
      <c r="O360" s="21" t="s">
        <v>113</v>
      </c>
      <c r="P360" s="19"/>
      <c r="Q360" s="49" t="s">
        <v>64</v>
      </c>
      <c r="R360" s="35" t="s">
        <v>1305</v>
      </c>
      <c r="S360" s="19"/>
      <c r="Z360" s="30"/>
      <c r="AA360" s="30"/>
      <c r="AD360" s="30"/>
    </row>
    <row r="361" spans="1:30" s="23" customFormat="1" ht="30" customHeight="1" x14ac:dyDescent="0.25">
      <c r="A361" s="21" t="s">
        <v>476</v>
      </c>
      <c r="B361" s="35" t="s">
        <v>1313</v>
      </c>
      <c r="C361" s="40">
        <v>44694</v>
      </c>
      <c r="D361" s="40">
        <f>IF(C361="","",WORKDAY(C361,1,$U$33:$U$41))</f>
        <v>44697</v>
      </c>
      <c r="E361" s="40">
        <f>IF(C361="","",WORKDAY(C361,10,$U$33:$U$41))</f>
        <v>44708</v>
      </c>
      <c r="F361" s="40">
        <f>IF(C361="","",WORKDAY(C361,20,$U$33:$U$41))</f>
        <v>44726</v>
      </c>
      <c r="G361" s="40" t="str">
        <f t="shared" si="23"/>
        <v>May</v>
      </c>
      <c r="H361" s="124"/>
      <c r="I361" s="121">
        <v>44697</v>
      </c>
      <c r="J361" s="127" t="str">
        <f>IF(ISBLANK(I361),"",IF(I361&gt;F361,"No","Yes"))</f>
        <v>Yes</v>
      </c>
      <c r="K361" s="20"/>
      <c r="L361" s="103"/>
      <c r="M361" s="41" t="s">
        <v>72</v>
      </c>
      <c r="N361" s="20"/>
      <c r="O361" s="21" t="s">
        <v>114</v>
      </c>
      <c r="P361" s="19"/>
      <c r="Q361" s="49"/>
      <c r="R361" s="35"/>
      <c r="S361" s="19"/>
      <c r="Z361" s="30"/>
      <c r="AA361" s="30"/>
      <c r="AD361" s="30"/>
    </row>
    <row r="362" spans="1:30" s="23" customFormat="1" ht="30" customHeight="1" x14ac:dyDescent="0.25">
      <c r="A362" s="21" t="s">
        <v>477</v>
      </c>
      <c r="B362" s="35" t="s">
        <v>1314</v>
      </c>
      <c r="C362" s="40">
        <v>44694</v>
      </c>
      <c r="D362" s="40">
        <f>IF(C362="","",WORKDAY(C362,1,$U$33:$U$41))</f>
        <v>44697</v>
      </c>
      <c r="E362" s="40">
        <f>IF(C362="","",WORKDAY(C362,10,$U$33:$U$41))</f>
        <v>44708</v>
      </c>
      <c r="F362" s="40">
        <f>IF(C362="","",WORKDAY(C362,20,$U$33:$U$41))</f>
        <v>44726</v>
      </c>
      <c r="G362" s="40" t="str">
        <f t="shared" si="23"/>
        <v>May</v>
      </c>
      <c r="H362" s="124"/>
      <c r="I362" s="121">
        <v>44720</v>
      </c>
      <c r="J362" s="127" t="str">
        <f>IF(ISBLANK(I362),"",IF(I362&gt;F362,"No","Yes"))</f>
        <v>Yes</v>
      </c>
      <c r="K362" s="20"/>
      <c r="L362" s="103"/>
      <c r="M362" s="41" t="s">
        <v>72</v>
      </c>
      <c r="N362" s="20"/>
      <c r="O362" s="21" t="s">
        <v>113</v>
      </c>
      <c r="P362" s="19"/>
      <c r="Q362" s="49"/>
      <c r="R362" s="35"/>
      <c r="S362" s="19"/>
      <c r="Z362" s="30"/>
      <c r="AA362" s="30"/>
      <c r="AD362" s="30"/>
    </row>
    <row r="363" spans="1:30" s="23" customFormat="1" ht="30" customHeight="1" x14ac:dyDescent="0.25">
      <c r="A363" s="21" t="s">
        <v>478</v>
      </c>
      <c r="B363" s="35" t="s">
        <v>1315</v>
      </c>
      <c r="C363" s="40">
        <v>44697</v>
      </c>
      <c r="D363" s="40">
        <f>IF(C363="","",WORKDAY(C363,1,$U$33:$U$41))</f>
        <v>44698</v>
      </c>
      <c r="E363" s="40">
        <f>IF(C363="","",WORKDAY(C363,10,$U$33:$U$41))</f>
        <v>44711</v>
      </c>
      <c r="F363" s="40">
        <f>IF(C363="","",WORKDAY(C363,20,$U$33:$U$41))</f>
        <v>44727</v>
      </c>
      <c r="G363" s="40" t="str">
        <f t="shared" si="23"/>
        <v>May</v>
      </c>
      <c r="H363" s="124"/>
      <c r="I363" s="121">
        <v>44700</v>
      </c>
      <c r="J363" s="127" t="str">
        <f>IF(ISBLANK(I363),"",IF(I363&gt;F363,"No","Yes"))</f>
        <v>Yes</v>
      </c>
      <c r="K363" s="20"/>
      <c r="L363" s="103"/>
      <c r="M363" s="41" t="s">
        <v>72</v>
      </c>
      <c r="N363" s="20"/>
      <c r="O363" s="21" t="s">
        <v>113</v>
      </c>
      <c r="P363" s="19"/>
      <c r="Q363" s="49" t="s">
        <v>64</v>
      </c>
      <c r="R363" s="35" t="s">
        <v>1305</v>
      </c>
      <c r="S363" s="19"/>
      <c r="Z363" s="30"/>
      <c r="AA363" s="30"/>
      <c r="AD363" s="30"/>
    </row>
    <row r="364" spans="1:30" s="23" customFormat="1" ht="30" customHeight="1" x14ac:dyDescent="0.25">
      <c r="A364" s="21" t="s">
        <v>479</v>
      </c>
      <c r="B364" s="35" t="s">
        <v>1316</v>
      </c>
      <c r="C364" s="40">
        <v>44697</v>
      </c>
      <c r="D364" s="40">
        <f>IF(C364="","",WORKDAY(C364,1,$U$33:$U$41))</f>
        <v>44698</v>
      </c>
      <c r="E364" s="40">
        <f>IF(C364="","",WORKDAY(C364,10,$U$33:$U$41))</f>
        <v>44711</v>
      </c>
      <c r="F364" s="40">
        <f>IF(C364="","",WORKDAY(C364,20,$U$33:$U$41))</f>
        <v>44727</v>
      </c>
      <c r="G364" s="40" t="str">
        <f t="shared" si="23"/>
        <v>May</v>
      </c>
      <c r="H364" s="124"/>
      <c r="I364" s="121">
        <v>44729</v>
      </c>
      <c r="J364" s="127" t="str">
        <f>IF(ISBLANK(I364),"",IF(I364&gt;F364,"No","Yes"))</f>
        <v>No</v>
      </c>
      <c r="K364" s="20"/>
      <c r="L364" s="103"/>
      <c r="M364" s="41" t="s">
        <v>72</v>
      </c>
      <c r="N364" s="20"/>
      <c r="O364" s="21" t="s">
        <v>114</v>
      </c>
      <c r="P364" s="19"/>
      <c r="Q364" s="49"/>
      <c r="R364" s="35" t="s">
        <v>1400</v>
      </c>
      <c r="S364" s="19"/>
      <c r="Z364" s="30"/>
      <c r="AA364" s="30"/>
      <c r="AD364" s="30"/>
    </row>
    <row r="365" spans="1:30" s="23" customFormat="1" ht="30" customHeight="1" x14ac:dyDescent="0.25">
      <c r="A365" s="21" t="s">
        <v>480</v>
      </c>
      <c r="B365" s="35" t="s">
        <v>1317</v>
      </c>
      <c r="C365" s="40">
        <v>44694</v>
      </c>
      <c r="D365" s="40">
        <f>IF(C365="","",WORKDAY(C365,1,$U$33:$U$41))</f>
        <v>44697</v>
      </c>
      <c r="E365" s="40">
        <f>IF(C365="","",WORKDAY(C365,10,$U$33:$U$41))</f>
        <v>44708</v>
      </c>
      <c r="F365" s="40">
        <f>IF(C365="","",WORKDAY(C365,20,$U$33:$U$41))</f>
        <v>44726</v>
      </c>
      <c r="G365" s="40" t="str">
        <f t="shared" si="23"/>
        <v>May</v>
      </c>
      <c r="H365" s="124"/>
      <c r="I365" s="121">
        <v>44720</v>
      </c>
      <c r="J365" s="127" t="str">
        <f>IF(ISBLANK(I365),"",IF(I365&gt;F365,"No","Yes"))</f>
        <v>Yes</v>
      </c>
      <c r="K365" s="20"/>
      <c r="L365" s="103"/>
      <c r="M365" s="41" t="s">
        <v>72</v>
      </c>
      <c r="N365" s="20"/>
      <c r="O365" s="21" t="s">
        <v>112</v>
      </c>
      <c r="P365" s="19"/>
      <c r="Q365" s="49"/>
      <c r="R365" s="35"/>
      <c r="S365" s="19"/>
      <c r="Z365" s="30"/>
      <c r="AA365" s="30"/>
      <c r="AD365" s="30"/>
    </row>
    <row r="366" spans="1:30" s="23" customFormat="1" ht="30" customHeight="1" x14ac:dyDescent="0.25">
      <c r="A366" s="21" t="s">
        <v>481</v>
      </c>
      <c r="B366" s="35" t="s">
        <v>1318</v>
      </c>
      <c r="C366" s="40">
        <v>44697</v>
      </c>
      <c r="D366" s="40">
        <f>IF(C366="","",WORKDAY(C366,1,$U$33:$U$41))</f>
        <v>44698</v>
      </c>
      <c r="E366" s="40">
        <f>IF(C366="","",WORKDAY(C366,10,$U$33:$U$41))</f>
        <v>44711</v>
      </c>
      <c r="F366" s="40">
        <f>IF(C366="","",WORKDAY(C366,20,$U$33:$U$41))</f>
        <v>44727</v>
      </c>
      <c r="G366" s="40" t="str">
        <f t="shared" si="23"/>
        <v>May</v>
      </c>
      <c r="H366" s="124"/>
      <c r="I366" s="121">
        <v>44700</v>
      </c>
      <c r="J366" s="127" t="str">
        <f>IF(ISBLANK(I366),"",IF(I366&gt;F366,"No","Yes"))</f>
        <v>Yes</v>
      </c>
      <c r="K366" s="20"/>
      <c r="L366" s="103"/>
      <c r="M366" s="41" t="s">
        <v>72</v>
      </c>
      <c r="N366" s="20"/>
      <c r="O366" s="21" t="s">
        <v>112</v>
      </c>
      <c r="P366" s="19"/>
      <c r="Q366" s="49"/>
      <c r="R366" s="35"/>
      <c r="S366" s="19"/>
      <c r="Z366" s="30"/>
      <c r="AA366" s="30"/>
      <c r="AD366" s="30"/>
    </row>
    <row r="367" spans="1:30" s="23" customFormat="1" ht="30" customHeight="1" x14ac:dyDescent="0.25">
      <c r="A367" s="21" t="s">
        <v>482</v>
      </c>
      <c r="B367" s="35" t="s">
        <v>1319</v>
      </c>
      <c r="C367" s="40">
        <v>44697</v>
      </c>
      <c r="D367" s="40">
        <f>IF(C367="","",WORKDAY(C367,1,$U$33:$U$41))</f>
        <v>44698</v>
      </c>
      <c r="E367" s="40">
        <f>IF(C367="","",WORKDAY(C367,10,$U$33:$U$41))</f>
        <v>44711</v>
      </c>
      <c r="F367" s="40">
        <f>IF(C367="","",WORKDAY(C367,20,$U$33:$U$41))</f>
        <v>44727</v>
      </c>
      <c r="G367" s="40" t="str">
        <f t="shared" si="23"/>
        <v>May</v>
      </c>
      <c r="H367" s="124"/>
      <c r="I367" s="121">
        <v>44704</v>
      </c>
      <c r="J367" s="127" t="str">
        <f>IF(ISBLANK(I367),"",IF(I367&gt;F367,"No","Yes"))</f>
        <v>Yes</v>
      </c>
      <c r="K367" s="20"/>
      <c r="L367" s="103"/>
      <c r="M367" s="41" t="s">
        <v>72</v>
      </c>
      <c r="N367" s="20"/>
      <c r="O367" s="21" t="s">
        <v>112</v>
      </c>
      <c r="P367" s="19"/>
      <c r="Q367" s="49"/>
      <c r="R367" s="35"/>
      <c r="S367" s="19"/>
      <c r="Z367" s="30"/>
      <c r="AA367" s="30"/>
      <c r="AD367" s="30"/>
    </row>
    <row r="368" spans="1:30" s="23" customFormat="1" ht="30" customHeight="1" x14ac:dyDescent="0.25">
      <c r="A368" s="21" t="s">
        <v>483</v>
      </c>
      <c r="B368" s="35" t="s">
        <v>1320</v>
      </c>
      <c r="C368" s="40">
        <v>44697</v>
      </c>
      <c r="D368" s="40">
        <f>IF(C368="","",WORKDAY(C368,1,$U$33:$U$41))</f>
        <v>44698</v>
      </c>
      <c r="E368" s="40">
        <f>IF(C368="","",WORKDAY(C368,10,$U$33:$U$41))</f>
        <v>44711</v>
      </c>
      <c r="F368" s="40">
        <f>IF(C368="","",WORKDAY(C368,20,$U$33:$U$41))</f>
        <v>44727</v>
      </c>
      <c r="G368" s="40" t="str">
        <f t="shared" si="23"/>
        <v>May</v>
      </c>
      <c r="H368" s="124"/>
      <c r="I368" s="121">
        <v>44718</v>
      </c>
      <c r="J368" s="127" t="str">
        <f>IF(ISBLANK(I368),"",IF(I368&gt;F368,"No","Yes"))</f>
        <v>Yes</v>
      </c>
      <c r="K368" s="20"/>
      <c r="L368" s="103"/>
      <c r="M368" s="41" t="s">
        <v>72</v>
      </c>
      <c r="N368" s="20"/>
      <c r="O368" s="21" t="s">
        <v>112</v>
      </c>
      <c r="P368" s="19"/>
      <c r="Q368" s="49"/>
      <c r="R368" s="35"/>
      <c r="S368" s="19"/>
      <c r="Z368" s="30"/>
      <c r="AA368" s="30"/>
      <c r="AD368" s="30"/>
    </row>
    <row r="369" spans="1:30" s="23" customFormat="1" ht="30" customHeight="1" x14ac:dyDescent="0.25">
      <c r="A369" s="21" t="s">
        <v>484</v>
      </c>
      <c r="B369" s="76" t="s">
        <v>1321</v>
      </c>
      <c r="C369" s="40">
        <v>44697</v>
      </c>
      <c r="D369" s="40">
        <f>IF(C369="","",WORKDAY(C369,1,$U$33:$U$41))</f>
        <v>44698</v>
      </c>
      <c r="E369" s="40">
        <f>IF(C369="","",WORKDAY(C369,10,$U$33:$U$41))</f>
        <v>44711</v>
      </c>
      <c r="F369" s="40">
        <f>IF(C369="","",WORKDAY(C369,20,$U$33:$U$41))</f>
        <v>44727</v>
      </c>
      <c r="G369" s="40" t="str">
        <f t="shared" si="23"/>
        <v>May</v>
      </c>
      <c r="H369" s="125"/>
      <c r="I369" s="121">
        <v>44718</v>
      </c>
      <c r="J369" s="127" t="str">
        <f>IF(ISBLANK(I369),"",IF(I369&gt;F369,"No","Yes"))</f>
        <v>Yes</v>
      </c>
      <c r="K369" s="115"/>
      <c r="L369" s="116"/>
      <c r="M369" s="80" t="s">
        <v>72</v>
      </c>
      <c r="N369" s="81"/>
      <c r="O369" s="75" t="s">
        <v>113</v>
      </c>
      <c r="P369" s="39"/>
      <c r="Q369" s="39" t="s">
        <v>64</v>
      </c>
      <c r="R369" s="76"/>
      <c r="S369" s="19"/>
      <c r="Z369" s="30"/>
      <c r="AA369" s="30"/>
      <c r="AD369" s="30"/>
    </row>
    <row r="370" spans="1:30" s="23" customFormat="1" ht="30" customHeight="1" x14ac:dyDescent="0.25">
      <c r="A370" s="21" t="s">
        <v>485</v>
      </c>
      <c r="B370" s="35" t="s">
        <v>1322</v>
      </c>
      <c r="C370" s="40">
        <v>44698</v>
      </c>
      <c r="D370" s="40">
        <f>IF(C370="","",WORKDAY(C370,1,$U$33:$U$41))</f>
        <v>44699</v>
      </c>
      <c r="E370" s="40">
        <f>IF(C370="","",WORKDAY(C370,10,$U$33:$U$41))</f>
        <v>44712</v>
      </c>
      <c r="F370" s="40">
        <f>IF(C370="","",WORKDAY(C370,20,$U$33:$U$41))</f>
        <v>44728</v>
      </c>
      <c r="G370" s="40" t="str">
        <f t="shared" si="23"/>
        <v>May</v>
      </c>
      <c r="H370" s="124"/>
      <c r="I370" s="121">
        <v>44700</v>
      </c>
      <c r="J370" s="127" t="str">
        <f>IF(ISBLANK(I370),"",IF(I370&gt;F370,"No","Yes"))</f>
        <v>Yes</v>
      </c>
      <c r="K370" s="20"/>
      <c r="L370" s="103"/>
      <c r="M370" s="41" t="s">
        <v>72</v>
      </c>
      <c r="N370" s="20"/>
      <c r="O370" s="21" t="s">
        <v>112</v>
      </c>
      <c r="P370" s="19"/>
      <c r="Q370" s="49"/>
      <c r="R370" s="35"/>
      <c r="S370" s="19"/>
      <c r="Z370" s="30"/>
      <c r="AA370" s="30"/>
      <c r="AD370" s="30"/>
    </row>
    <row r="371" spans="1:30" s="23" customFormat="1" ht="30" customHeight="1" x14ac:dyDescent="0.25">
      <c r="A371" s="21" t="s">
        <v>486</v>
      </c>
      <c r="B371" s="35" t="s">
        <v>1323</v>
      </c>
      <c r="C371" s="40">
        <v>44698</v>
      </c>
      <c r="D371" s="40">
        <f>IF(C371="","",WORKDAY(C371,1,$U$33:$U$41))</f>
        <v>44699</v>
      </c>
      <c r="E371" s="40">
        <f>IF(C371="","",WORKDAY(C371,10,$U$33:$U$41))</f>
        <v>44712</v>
      </c>
      <c r="F371" s="40">
        <f>IF(C371="","",WORKDAY(C371,20,$U$33:$U$41))</f>
        <v>44728</v>
      </c>
      <c r="G371" s="40" t="str">
        <f t="shared" si="23"/>
        <v>May</v>
      </c>
      <c r="H371" s="124"/>
      <c r="I371" s="121">
        <v>44699</v>
      </c>
      <c r="J371" s="127" t="str">
        <f>IF(ISBLANK(I371),"",IF(I371&gt;F371,"No","Yes"))</f>
        <v>Yes</v>
      </c>
      <c r="K371" s="20"/>
      <c r="L371" s="103"/>
      <c r="M371" s="41" t="s">
        <v>72</v>
      </c>
      <c r="N371" s="20"/>
      <c r="O371" s="21" t="s">
        <v>112</v>
      </c>
      <c r="P371" s="19"/>
      <c r="Q371" s="49"/>
      <c r="R371" s="35"/>
      <c r="S371" s="19"/>
      <c r="Z371" s="30"/>
      <c r="AA371" s="30"/>
      <c r="AD371" s="30"/>
    </row>
    <row r="372" spans="1:30" s="23" customFormat="1" ht="30" customHeight="1" x14ac:dyDescent="0.25">
      <c r="A372" s="21" t="s">
        <v>487</v>
      </c>
      <c r="B372" s="35" t="s">
        <v>1324</v>
      </c>
      <c r="C372" s="40">
        <v>44694</v>
      </c>
      <c r="D372" s="40">
        <f>IF(C372="","",WORKDAY(C372,1,$U$33:$U$41))</f>
        <v>44697</v>
      </c>
      <c r="E372" s="40">
        <f>IF(C372="","",WORKDAY(C372,10,$U$33:$U$41))</f>
        <v>44708</v>
      </c>
      <c r="F372" s="40">
        <f>IF(C372="","",WORKDAY(C372,20,$U$33:$U$41))</f>
        <v>44726</v>
      </c>
      <c r="G372" s="40" t="str">
        <f t="shared" si="23"/>
        <v>May</v>
      </c>
      <c r="H372" s="124"/>
      <c r="I372" s="121">
        <v>44718</v>
      </c>
      <c r="J372" s="127" t="str">
        <f>IF(ISBLANK(I372),"",IF(I372&gt;F372,"No","Yes"))</f>
        <v>Yes</v>
      </c>
      <c r="K372" s="20"/>
      <c r="L372" s="103"/>
      <c r="M372" s="41" t="s">
        <v>72</v>
      </c>
      <c r="N372" s="20"/>
      <c r="O372" s="21" t="s">
        <v>113</v>
      </c>
      <c r="P372" s="19"/>
      <c r="Q372" s="49" t="s">
        <v>11</v>
      </c>
      <c r="R372" s="35"/>
      <c r="S372" s="19"/>
      <c r="Z372" s="30"/>
      <c r="AA372" s="30"/>
      <c r="AD372" s="30"/>
    </row>
    <row r="373" spans="1:30" s="23" customFormat="1" ht="30" customHeight="1" x14ac:dyDescent="0.25">
      <c r="A373" s="21" t="s">
        <v>488</v>
      </c>
      <c r="B373" s="35" t="s">
        <v>1325</v>
      </c>
      <c r="C373" s="40">
        <v>44696</v>
      </c>
      <c r="D373" s="40">
        <f>IF(C373="","",WORKDAY(C373,1,$U$33:$U$41))</f>
        <v>44697</v>
      </c>
      <c r="E373" s="40">
        <f>IF(C373="","",WORKDAY(C373,10,$U$33:$U$41))</f>
        <v>44708</v>
      </c>
      <c r="F373" s="40">
        <f>IF(C373="","",WORKDAY(C373,20,$U$33:$U$41))</f>
        <v>44726</v>
      </c>
      <c r="G373" s="40" t="str">
        <f t="shared" si="23"/>
        <v>May</v>
      </c>
      <c r="H373" s="124"/>
      <c r="I373" s="121">
        <v>44708</v>
      </c>
      <c r="J373" s="127" t="str">
        <f>IF(ISBLANK(I373),"",IF(I373&gt;F373,"No","Yes"))</f>
        <v>Yes</v>
      </c>
      <c r="K373" s="20"/>
      <c r="L373" s="103"/>
      <c r="M373" s="41" t="s">
        <v>72</v>
      </c>
      <c r="N373" s="20"/>
      <c r="O373" s="21" t="s">
        <v>113</v>
      </c>
      <c r="P373" s="19"/>
      <c r="Q373" s="49" t="s">
        <v>17</v>
      </c>
      <c r="R373" s="35"/>
      <c r="S373" s="19"/>
      <c r="Z373" s="30"/>
      <c r="AA373" s="30"/>
      <c r="AD373" s="30"/>
    </row>
    <row r="374" spans="1:30" s="23" customFormat="1" ht="30" customHeight="1" x14ac:dyDescent="0.25">
      <c r="A374" s="21" t="s">
        <v>489</v>
      </c>
      <c r="B374" s="35" t="s">
        <v>1962</v>
      </c>
      <c r="C374" s="40">
        <v>44698</v>
      </c>
      <c r="D374" s="40">
        <f>IF(C374="","",WORKDAY(C374,1,$U$33:$U$41))</f>
        <v>44699</v>
      </c>
      <c r="E374" s="40">
        <f>IF(C374="","",WORKDAY(C374,10,$U$33:$U$41))</f>
        <v>44712</v>
      </c>
      <c r="F374" s="40">
        <f>IF(C374="","",WORKDAY(C374,20,$U$33:$U$41))</f>
        <v>44728</v>
      </c>
      <c r="G374" s="40" t="str">
        <f t="shared" si="23"/>
        <v>May</v>
      </c>
      <c r="H374" s="124"/>
      <c r="I374" s="121">
        <v>44699</v>
      </c>
      <c r="J374" s="127" t="str">
        <f>IF(ISBLANK(I374),"",IF(I374&gt;F374,"No","Yes"))</f>
        <v>Yes</v>
      </c>
      <c r="K374" s="20"/>
      <c r="L374" s="103"/>
      <c r="M374" s="41" t="s">
        <v>72</v>
      </c>
      <c r="N374" s="20"/>
      <c r="O374" s="21" t="s">
        <v>112</v>
      </c>
      <c r="P374" s="19"/>
      <c r="Q374" s="49"/>
      <c r="R374" s="35"/>
      <c r="S374" s="19"/>
      <c r="Z374" s="30"/>
      <c r="AA374" s="30"/>
      <c r="AD374" s="30"/>
    </row>
    <row r="375" spans="1:30" s="23" customFormat="1" ht="30" customHeight="1" x14ac:dyDescent="0.25">
      <c r="A375" s="21" t="s">
        <v>490</v>
      </c>
      <c r="B375" s="35" t="s">
        <v>1326</v>
      </c>
      <c r="C375" s="40">
        <v>44698</v>
      </c>
      <c r="D375" s="40">
        <f>IF(C375="","",WORKDAY(C375,1,$U$33:$U$41))</f>
        <v>44699</v>
      </c>
      <c r="E375" s="40">
        <f>IF(C375="","",WORKDAY(C375,10,$U$33:$U$41))</f>
        <v>44712</v>
      </c>
      <c r="F375" s="40">
        <f>IF(C375="","",WORKDAY(C375,20,$U$33:$U$41))</f>
        <v>44728</v>
      </c>
      <c r="G375" s="40" t="str">
        <f t="shared" si="23"/>
        <v>May</v>
      </c>
      <c r="H375" s="124"/>
      <c r="I375" s="121">
        <v>44700</v>
      </c>
      <c r="J375" s="127" t="str">
        <f>IF(ISBLANK(I375),"",IF(I375&gt;F375,"No","Yes"))</f>
        <v>Yes</v>
      </c>
      <c r="K375" s="20"/>
      <c r="L375" s="103"/>
      <c r="M375" s="41" t="s">
        <v>72</v>
      </c>
      <c r="N375" s="20"/>
      <c r="O375" s="21" t="s">
        <v>112</v>
      </c>
      <c r="P375" s="19"/>
      <c r="Q375" s="49"/>
      <c r="R375" s="35"/>
      <c r="S375" s="19"/>
      <c r="Z375" s="30"/>
      <c r="AA375" s="30"/>
      <c r="AD375" s="30"/>
    </row>
    <row r="376" spans="1:30" s="23" customFormat="1" ht="30" customHeight="1" x14ac:dyDescent="0.25">
      <c r="A376" s="21" t="s">
        <v>491</v>
      </c>
      <c r="B376" s="35" t="s">
        <v>1392</v>
      </c>
      <c r="C376" s="40">
        <v>44698</v>
      </c>
      <c r="D376" s="40">
        <f>IF(C376="","",WORKDAY(C376,1,$U$33:$U$41))</f>
        <v>44699</v>
      </c>
      <c r="E376" s="40">
        <f>IF(C376="","",WORKDAY(C376,10,$U$33:$U$41))</f>
        <v>44712</v>
      </c>
      <c r="F376" s="40">
        <f>IF(C376="","",WORKDAY(C376,20,$U$33:$U$41))</f>
        <v>44728</v>
      </c>
      <c r="G376" s="40" t="str">
        <f t="shared" si="23"/>
        <v>May</v>
      </c>
      <c r="H376" s="124"/>
      <c r="I376" s="121">
        <v>44725</v>
      </c>
      <c r="J376" s="127" t="str">
        <f>IF(ISBLANK(I376),"",IF(I376&gt;F376,"No","Yes"))</f>
        <v>Yes</v>
      </c>
      <c r="K376" s="20"/>
      <c r="L376" s="103"/>
      <c r="M376" s="41" t="s">
        <v>72</v>
      </c>
      <c r="N376" s="20"/>
      <c r="O376" s="21" t="s">
        <v>113</v>
      </c>
      <c r="P376" s="19"/>
      <c r="Q376" s="49"/>
      <c r="R376" s="35"/>
      <c r="S376" s="19"/>
      <c r="Z376" s="30"/>
      <c r="AA376" s="30"/>
      <c r="AD376" s="30"/>
    </row>
    <row r="377" spans="1:30" s="23" customFormat="1" ht="30" customHeight="1" x14ac:dyDescent="0.25">
      <c r="A377" s="21" t="s">
        <v>492</v>
      </c>
      <c r="B377" s="35" t="s">
        <v>1346</v>
      </c>
      <c r="C377" s="40">
        <v>44698</v>
      </c>
      <c r="D377" s="40">
        <f>IF(C377="","",WORKDAY(C377,1,$U$33:$U$41))</f>
        <v>44699</v>
      </c>
      <c r="E377" s="40">
        <f>IF(C377="","",WORKDAY(C377,10,$U$33:$U$41))</f>
        <v>44712</v>
      </c>
      <c r="F377" s="40">
        <f>IF(C377="","",WORKDAY(C377,20,$U$33:$U$41))</f>
        <v>44728</v>
      </c>
      <c r="G377" s="40" t="str">
        <f t="shared" si="23"/>
        <v>May</v>
      </c>
      <c r="H377" s="124"/>
      <c r="I377" s="121">
        <v>44764</v>
      </c>
      <c r="J377" s="127" t="str">
        <f>IF(ISBLANK(I377),"",IF(I377&gt;F377,"No","Yes"))</f>
        <v>No</v>
      </c>
      <c r="K377" s="20"/>
      <c r="L377" s="103"/>
      <c r="M377" s="41" t="s">
        <v>72</v>
      </c>
      <c r="N377" s="20"/>
      <c r="O377" s="21" t="s">
        <v>113</v>
      </c>
      <c r="P377" s="19"/>
      <c r="Q377" s="49"/>
      <c r="R377" s="35" t="s">
        <v>1070</v>
      </c>
      <c r="S377" s="19"/>
      <c r="Z377" s="30"/>
      <c r="AA377" s="30"/>
      <c r="AD377" s="30"/>
    </row>
    <row r="378" spans="1:30" s="23" customFormat="1" ht="30" customHeight="1" x14ac:dyDescent="0.25">
      <c r="A378" s="21" t="s">
        <v>493</v>
      </c>
      <c r="B378" s="35" t="s">
        <v>1327</v>
      </c>
      <c r="C378" s="40">
        <v>44699</v>
      </c>
      <c r="D378" s="40">
        <f>IF(C378="","",WORKDAY(C378,1,$U$33:$U$41))</f>
        <v>44700</v>
      </c>
      <c r="E378" s="40">
        <f>IF(C378="","",WORKDAY(C378,10,$U$33:$U$41))</f>
        <v>44713</v>
      </c>
      <c r="F378" s="40">
        <f>IF(C378="","",WORKDAY(C378,20,$U$33:$U$41))</f>
        <v>44729</v>
      </c>
      <c r="G378" s="40" t="str">
        <f t="shared" si="23"/>
        <v>May</v>
      </c>
      <c r="H378" s="124"/>
      <c r="I378" s="121">
        <v>44707</v>
      </c>
      <c r="J378" s="127" t="str">
        <f>IF(ISBLANK(I378),"",IF(I378&gt;F378,"No","Yes"))</f>
        <v>Yes</v>
      </c>
      <c r="K378" s="20"/>
      <c r="L378" s="103"/>
      <c r="M378" s="41" t="s">
        <v>72</v>
      </c>
      <c r="N378" s="20"/>
      <c r="O378" s="21" t="s">
        <v>113</v>
      </c>
      <c r="P378" s="19"/>
      <c r="Q378" s="49" t="s">
        <v>64</v>
      </c>
      <c r="R378" s="35"/>
      <c r="S378" s="19"/>
      <c r="Z378" s="30"/>
      <c r="AA378" s="30"/>
      <c r="AD378" s="30"/>
    </row>
    <row r="379" spans="1:30" s="23" customFormat="1" ht="30" customHeight="1" x14ac:dyDescent="0.25">
      <c r="A379" s="21" t="s">
        <v>494</v>
      </c>
      <c r="B379" s="35" t="s">
        <v>1328</v>
      </c>
      <c r="C379" s="40">
        <v>44699</v>
      </c>
      <c r="D379" s="40">
        <f>IF(C379="","",WORKDAY(C379,1,$U$33:$U$41))</f>
        <v>44700</v>
      </c>
      <c r="E379" s="40">
        <f>IF(C379="","",WORKDAY(C379,10,$U$33:$U$41))</f>
        <v>44713</v>
      </c>
      <c r="F379" s="40">
        <f>IF(C379="","",WORKDAY(C379,20,$U$33:$U$41))</f>
        <v>44729</v>
      </c>
      <c r="G379" s="40" t="str">
        <f t="shared" si="23"/>
        <v>May</v>
      </c>
      <c r="H379" s="124"/>
      <c r="I379" s="121">
        <v>44617</v>
      </c>
      <c r="J379" s="127" t="str">
        <f>IF(ISBLANK(I379),"",IF(I379&gt;F379,"No","Yes"))</f>
        <v>Yes</v>
      </c>
      <c r="K379" s="20"/>
      <c r="L379" s="103"/>
      <c r="M379" s="41" t="s">
        <v>72</v>
      </c>
      <c r="N379" s="20"/>
      <c r="O379" s="21" t="s">
        <v>113</v>
      </c>
      <c r="P379" s="19"/>
      <c r="Q379" s="49"/>
      <c r="R379" s="35" t="s">
        <v>1070</v>
      </c>
      <c r="S379" s="19"/>
      <c r="Z379" s="30"/>
      <c r="AA379" s="30"/>
      <c r="AD379" s="30"/>
    </row>
    <row r="380" spans="1:30" s="23" customFormat="1" ht="30" customHeight="1" x14ac:dyDescent="0.25">
      <c r="A380" s="21" t="s">
        <v>495</v>
      </c>
      <c r="B380" s="35" t="s">
        <v>1329</v>
      </c>
      <c r="C380" s="40">
        <v>44699</v>
      </c>
      <c r="D380" s="40">
        <f>IF(C380="","",WORKDAY(C380,1,$U$33:$U$41))</f>
        <v>44700</v>
      </c>
      <c r="E380" s="40">
        <f>IF(C380="","",WORKDAY(C380,10,$U$33:$U$41))</f>
        <v>44713</v>
      </c>
      <c r="F380" s="40">
        <f>IF(C380="","",WORKDAY(C380,20,$U$33:$U$41))</f>
        <v>44729</v>
      </c>
      <c r="G380" s="40" t="str">
        <f t="shared" si="23"/>
        <v>May</v>
      </c>
      <c r="H380" s="124"/>
      <c r="I380" s="121">
        <v>44701</v>
      </c>
      <c r="J380" s="127" t="str">
        <f>IF(ISBLANK(I380),"",IF(I380&gt;F380,"No","Yes"))</f>
        <v>Yes</v>
      </c>
      <c r="K380" s="20"/>
      <c r="L380" s="103"/>
      <c r="M380" s="41" t="s">
        <v>72</v>
      </c>
      <c r="N380" s="20"/>
      <c r="O380" s="21" t="s">
        <v>112</v>
      </c>
      <c r="P380" s="19"/>
      <c r="Q380" s="49"/>
      <c r="R380" s="35"/>
      <c r="S380" s="19"/>
      <c r="Z380" s="30"/>
      <c r="AA380" s="30"/>
      <c r="AD380" s="30"/>
    </row>
    <row r="381" spans="1:30" s="23" customFormat="1" ht="30" customHeight="1" x14ac:dyDescent="0.25">
      <c r="A381" s="21" t="s">
        <v>496</v>
      </c>
      <c r="B381" s="35" t="s">
        <v>1314</v>
      </c>
      <c r="C381" s="40">
        <v>44699</v>
      </c>
      <c r="D381" s="40">
        <f>IF(C381="","",WORKDAY(C381,1,$U$33:$U$41))</f>
        <v>44700</v>
      </c>
      <c r="E381" s="40">
        <f>IF(C381="","",WORKDAY(C381,10,$U$33:$U$41))</f>
        <v>44713</v>
      </c>
      <c r="F381" s="40">
        <f>IF(C381="","",WORKDAY(C381,20,$U$33:$U$41))</f>
        <v>44729</v>
      </c>
      <c r="G381" s="40" t="str">
        <f t="shared" si="23"/>
        <v>May</v>
      </c>
      <c r="H381" s="124"/>
      <c r="I381" s="121">
        <v>44741</v>
      </c>
      <c r="J381" s="127" t="str">
        <f>IF(ISBLANK(I381),"",IF(I381&gt;F381,"No","Yes"))</f>
        <v>No</v>
      </c>
      <c r="K381" s="20"/>
      <c r="L381" s="103"/>
      <c r="M381" s="41" t="s">
        <v>72</v>
      </c>
      <c r="N381" s="20"/>
      <c r="O381" s="21" t="s">
        <v>113</v>
      </c>
      <c r="P381" s="19"/>
      <c r="Q381" s="49"/>
      <c r="R381" s="35"/>
      <c r="S381" s="19"/>
      <c r="Z381" s="30"/>
      <c r="AA381" s="30"/>
      <c r="AD381" s="30"/>
    </row>
    <row r="382" spans="1:30" s="23" customFormat="1" ht="30" customHeight="1" x14ac:dyDescent="0.25">
      <c r="A382" s="21" t="s">
        <v>497</v>
      </c>
      <c r="B382" s="35" t="s">
        <v>1330</v>
      </c>
      <c r="C382" s="40">
        <v>44700</v>
      </c>
      <c r="D382" s="40">
        <f>IF(C382="","",WORKDAY(C382,1,$U$33:$U$41))</f>
        <v>44701</v>
      </c>
      <c r="E382" s="40">
        <f>IF(C382="","",WORKDAY(C382,10,$U$33:$U$41))</f>
        <v>44718</v>
      </c>
      <c r="F382" s="40">
        <f>IF(C382="","",WORKDAY(C382,20,$U$33:$U$41))</f>
        <v>44732</v>
      </c>
      <c r="G382" s="40" t="str">
        <f t="shared" si="23"/>
        <v>May</v>
      </c>
      <c r="H382" s="124"/>
      <c r="I382" s="121">
        <v>44727</v>
      </c>
      <c r="J382" s="127" t="str">
        <f>IF(ISBLANK(I382),"",IF(I382&gt;F382,"No","Yes"))</f>
        <v>Yes</v>
      </c>
      <c r="K382" s="20"/>
      <c r="L382" s="103"/>
      <c r="M382" s="41" t="s">
        <v>72</v>
      </c>
      <c r="N382" s="20"/>
      <c r="O382" s="21" t="s">
        <v>113</v>
      </c>
      <c r="P382" s="19"/>
      <c r="Q382" s="49" t="s">
        <v>11</v>
      </c>
      <c r="R382" s="35" t="s">
        <v>1070</v>
      </c>
      <c r="S382" s="19"/>
      <c r="Z382" s="30"/>
      <c r="AA382" s="30"/>
      <c r="AD382" s="30"/>
    </row>
    <row r="383" spans="1:30" s="23" customFormat="1" ht="30" customHeight="1" x14ac:dyDescent="0.25">
      <c r="A383" s="21" t="s">
        <v>498</v>
      </c>
      <c r="B383" s="35" t="s">
        <v>1331</v>
      </c>
      <c r="C383" s="40">
        <v>44700</v>
      </c>
      <c r="D383" s="40">
        <f>IF(C383="","",WORKDAY(C383,1,$U$33:$U$41))</f>
        <v>44701</v>
      </c>
      <c r="E383" s="40">
        <f>IF(C383="","",WORKDAY(C383,10,$U$33:$U$41))</f>
        <v>44718</v>
      </c>
      <c r="F383" s="40">
        <f>IF(C383="","",WORKDAY(C383,20,$U$33:$U$41))</f>
        <v>44732</v>
      </c>
      <c r="G383" s="40" t="str">
        <f t="shared" si="23"/>
        <v>May</v>
      </c>
      <c r="H383" s="124"/>
      <c r="I383" s="121">
        <v>44728</v>
      </c>
      <c r="J383" s="127" t="str">
        <f>IF(ISBLANK(I383),"",IF(I383&gt;F383,"No","Yes"))</f>
        <v>Yes</v>
      </c>
      <c r="K383" s="20"/>
      <c r="L383" s="103"/>
      <c r="M383" s="41" t="s">
        <v>72</v>
      </c>
      <c r="N383" s="20"/>
      <c r="O383" s="21" t="s">
        <v>8</v>
      </c>
      <c r="P383" s="19"/>
      <c r="Q383" s="49" t="s">
        <v>65</v>
      </c>
      <c r="R383" s="35"/>
      <c r="S383" s="19"/>
      <c r="Z383" s="30"/>
      <c r="AA383" s="30"/>
      <c r="AD383" s="30"/>
    </row>
    <row r="384" spans="1:30" s="23" customFormat="1" ht="30" customHeight="1" x14ac:dyDescent="0.25">
      <c r="A384" s="21" t="s">
        <v>499</v>
      </c>
      <c r="B384" s="35" t="s">
        <v>1332</v>
      </c>
      <c r="C384" s="40">
        <v>44700</v>
      </c>
      <c r="D384" s="40">
        <f>IF(C384="","",WORKDAY(C384,1,$U$33:$U$41))</f>
        <v>44701</v>
      </c>
      <c r="E384" s="40">
        <f>IF(C384="","",WORKDAY(C384,10,$U$33:$U$41))</f>
        <v>44718</v>
      </c>
      <c r="F384" s="40">
        <f>IF(C384="","",WORKDAY(C384,20,$U$33:$U$41))</f>
        <v>44732</v>
      </c>
      <c r="G384" s="40" t="str">
        <f t="shared" si="23"/>
        <v>May</v>
      </c>
      <c r="H384" s="124"/>
      <c r="I384" s="121">
        <v>44704</v>
      </c>
      <c r="J384" s="127" t="str">
        <f>IF(ISBLANK(I384),"",IF(I384&gt;F384,"No","Yes"))</f>
        <v>Yes</v>
      </c>
      <c r="K384" s="20"/>
      <c r="L384" s="103"/>
      <c r="M384" s="41" t="s">
        <v>72</v>
      </c>
      <c r="N384" s="20"/>
      <c r="O384" s="21" t="s">
        <v>112</v>
      </c>
      <c r="P384" s="19"/>
      <c r="Q384" s="49"/>
      <c r="R384" s="35"/>
      <c r="S384" s="19"/>
      <c r="Z384" s="30"/>
      <c r="AA384" s="30"/>
      <c r="AD384" s="30"/>
    </row>
    <row r="385" spans="1:30" s="23" customFormat="1" ht="30" customHeight="1" x14ac:dyDescent="0.25">
      <c r="A385" s="21" t="s">
        <v>500</v>
      </c>
      <c r="B385" s="35" t="s">
        <v>1333</v>
      </c>
      <c r="C385" s="40">
        <v>44700</v>
      </c>
      <c r="D385" s="40">
        <f>IF(C385="","",WORKDAY(C385,1,$U$33:$U$41))</f>
        <v>44701</v>
      </c>
      <c r="E385" s="40">
        <f>IF(C385="","",WORKDAY(C385,10,$U$33:$U$41))</f>
        <v>44718</v>
      </c>
      <c r="F385" s="40">
        <f>IF(C385="","",WORKDAY(C385,20,$U$33:$U$41))</f>
        <v>44732</v>
      </c>
      <c r="G385" s="40" t="str">
        <f t="shared" si="23"/>
        <v>May</v>
      </c>
      <c r="H385" s="124"/>
      <c r="I385" s="121"/>
      <c r="J385" s="127" t="str">
        <f>IF(ISBLANK(I385),"",IF(I385&gt;F385,"No","Yes"))</f>
        <v/>
      </c>
      <c r="K385" s="20"/>
      <c r="L385" s="103"/>
      <c r="M385" s="41" t="s">
        <v>74</v>
      </c>
      <c r="N385" s="20"/>
      <c r="O385" s="21" t="s">
        <v>18</v>
      </c>
      <c r="P385" s="19"/>
      <c r="Q385" s="49"/>
      <c r="R385" s="35"/>
      <c r="S385" s="19"/>
      <c r="Z385" s="30"/>
      <c r="AA385" s="30"/>
      <c r="AD385" s="30"/>
    </row>
    <row r="386" spans="1:30" s="23" customFormat="1" ht="30" customHeight="1" x14ac:dyDescent="0.25">
      <c r="A386" s="21" t="s">
        <v>501</v>
      </c>
      <c r="B386" s="76" t="s">
        <v>1334</v>
      </c>
      <c r="C386" s="78">
        <v>44701</v>
      </c>
      <c r="D386" s="40">
        <f>IF(C386="","",WORKDAY(C386,1,$U$33:$U$41))</f>
        <v>44704</v>
      </c>
      <c r="E386" s="40">
        <f>IF(C386="","",WORKDAY(C386,10,$U$33:$U$41))</f>
        <v>44719</v>
      </c>
      <c r="F386" s="40">
        <f>IF(C386="","",WORKDAY(C386,20,$U$33:$U$41))</f>
        <v>44733</v>
      </c>
      <c r="G386" s="40" t="str">
        <f t="shared" ref="G386:G449" si="24">IF(ISBLANK(C386),"",TEXT(C386,"mmm"))</f>
        <v>May</v>
      </c>
      <c r="H386" s="125"/>
      <c r="I386" s="121">
        <v>44719</v>
      </c>
      <c r="J386" s="127" t="str">
        <f>IF(ISBLANK(I386),"",IF(I386&gt;F386,"No","Yes"))</f>
        <v>Yes</v>
      </c>
      <c r="K386" s="20"/>
      <c r="L386" s="103"/>
      <c r="M386" s="41" t="s">
        <v>72</v>
      </c>
      <c r="N386" s="20"/>
      <c r="O386" s="21" t="s">
        <v>112</v>
      </c>
      <c r="P386" s="19"/>
      <c r="Q386" s="49"/>
      <c r="R386" s="35"/>
      <c r="S386" s="19"/>
      <c r="Z386" s="30"/>
      <c r="AA386" s="30"/>
      <c r="AD386" s="30"/>
    </row>
    <row r="387" spans="1:30" s="23" customFormat="1" ht="30" customHeight="1" x14ac:dyDescent="0.25">
      <c r="A387" s="21" t="s">
        <v>502</v>
      </c>
      <c r="B387" s="76" t="s">
        <v>1335</v>
      </c>
      <c r="C387" s="78">
        <v>44704</v>
      </c>
      <c r="D387" s="40">
        <f>IF(C387="","",WORKDAY(C387,1,$U$33:$U$41))</f>
        <v>44705</v>
      </c>
      <c r="E387" s="40">
        <f>IF(C387="","",WORKDAY(C387,10,$U$33:$U$41))</f>
        <v>44720</v>
      </c>
      <c r="F387" s="40">
        <f>IF(C387="","",WORKDAY(C387,20,$U$33:$U$41))</f>
        <v>44734</v>
      </c>
      <c r="G387" s="40" t="str">
        <f t="shared" si="24"/>
        <v>May</v>
      </c>
      <c r="H387" s="124"/>
      <c r="I387" s="121">
        <v>44711</v>
      </c>
      <c r="J387" s="127" t="str">
        <f>IF(ISBLANK(I387),"",IF(I387&gt;F387,"No","Yes"))</f>
        <v>Yes</v>
      </c>
      <c r="K387" s="20"/>
      <c r="L387" s="103"/>
      <c r="M387" s="41" t="s">
        <v>72</v>
      </c>
      <c r="N387" s="20"/>
      <c r="O387" s="21" t="s">
        <v>113</v>
      </c>
      <c r="P387" s="19"/>
      <c r="Q387" s="49"/>
      <c r="R387" s="35" t="s">
        <v>1070</v>
      </c>
      <c r="S387" s="19"/>
      <c r="Z387" s="30"/>
      <c r="AA387" s="30"/>
      <c r="AD387" s="30"/>
    </row>
    <row r="388" spans="1:30" s="23" customFormat="1" ht="30" customHeight="1" x14ac:dyDescent="0.25">
      <c r="A388" s="21" t="s">
        <v>503</v>
      </c>
      <c r="B388" s="76" t="s">
        <v>1963</v>
      </c>
      <c r="C388" s="40">
        <v>44704</v>
      </c>
      <c r="D388" s="40">
        <f>IF(C388="","",WORKDAY(C388,1,$U$33:$U$41))</f>
        <v>44705</v>
      </c>
      <c r="E388" s="40">
        <f>IF(C388="","",WORKDAY(C388,10,$U$33:$U$41))</f>
        <v>44720</v>
      </c>
      <c r="F388" s="40">
        <f>IF(C388="","",WORKDAY(C388,20,$U$33:$U$41))</f>
        <v>44734</v>
      </c>
      <c r="G388" s="40" t="str">
        <f t="shared" si="24"/>
        <v>May</v>
      </c>
      <c r="H388" s="124"/>
      <c r="I388" s="121">
        <v>44719</v>
      </c>
      <c r="J388" s="127" t="str">
        <f>IF(ISBLANK(I388),"",IF(I388&gt;F388,"No","Yes"))</f>
        <v>Yes</v>
      </c>
      <c r="K388" s="20"/>
      <c r="L388" s="103"/>
      <c r="M388" s="41" t="s">
        <v>72</v>
      </c>
      <c r="N388" s="20"/>
      <c r="O388" s="21" t="s">
        <v>113</v>
      </c>
      <c r="P388" s="19"/>
      <c r="Q388" s="49"/>
      <c r="R388" s="35" t="s">
        <v>1070</v>
      </c>
      <c r="S388" s="19"/>
      <c r="Z388" s="30"/>
      <c r="AA388" s="30"/>
      <c r="AD388" s="30"/>
    </row>
    <row r="389" spans="1:30" s="23" customFormat="1" ht="30" customHeight="1" x14ac:dyDescent="0.25">
      <c r="A389" s="21" t="s">
        <v>504</v>
      </c>
      <c r="B389" s="76" t="s">
        <v>1336</v>
      </c>
      <c r="C389" s="78">
        <v>44704</v>
      </c>
      <c r="D389" s="40">
        <f>IF(C389="","",WORKDAY(C389,1,$U$33:$U$41))</f>
        <v>44705</v>
      </c>
      <c r="E389" s="40">
        <f>IF(C389="","",WORKDAY(C389,10,$U$33:$U$41))</f>
        <v>44720</v>
      </c>
      <c r="F389" s="40">
        <f>IF(C389="","",WORKDAY(C389,20,$U$33:$U$41))</f>
        <v>44734</v>
      </c>
      <c r="G389" s="40" t="str">
        <f t="shared" si="24"/>
        <v>May</v>
      </c>
      <c r="H389" s="125"/>
      <c r="I389" s="121">
        <v>44711</v>
      </c>
      <c r="J389" s="127" t="str">
        <f>IF(ISBLANK(I389),"",IF(I389&gt;F389,"No","Yes"))</f>
        <v>Yes</v>
      </c>
      <c r="K389" s="20"/>
      <c r="L389" s="103"/>
      <c r="M389" s="41" t="s">
        <v>72</v>
      </c>
      <c r="N389" s="20"/>
      <c r="O389" s="21" t="s">
        <v>112</v>
      </c>
      <c r="P389" s="19"/>
      <c r="Q389" s="49"/>
      <c r="R389" s="35"/>
      <c r="S389" s="19"/>
      <c r="Z389" s="30"/>
      <c r="AA389" s="30"/>
      <c r="AD389" s="30"/>
    </row>
    <row r="390" spans="1:30" s="23" customFormat="1" ht="30" customHeight="1" x14ac:dyDescent="0.25">
      <c r="A390" s="21" t="s">
        <v>505</v>
      </c>
      <c r="B390" s="35" t="s">
        <v>1343</v>
      </c>
      <c r="C390" s="40">
        <v>44704</v>
      </c>
      <c r="D390" s="40">
        <f>IF(C390="","",WORKDAY(C390,1,$U$33:$U$41))</f>
        <v>44705</v>
      </c>
      <c r="E390" s="40">
        <f>IF(C390="","",WORKDAY(C390,10,$U$33:$U$41))</f>
        <v>44720</v>
      </c>
      <c r="F390" s="40">
        <f>IF(C390="","",WORKDAY(C390,20,$U$33:$U$41))</f>
        <v>44734</v>
      </c>
      <c r="G390" s="40" t="str">
        <f t="shared" si="24"/>
        <v>May</v>
      </c>
      <c r="H390" s="124"/>
      <c r="I390" s="121">
        <v>44727</v>
      </c>
      <c r="J390" s="127" t="str">
        <f>IF(ISBLANK(I390),"",IF(I390&gt;F390,"No","Yes"))</f>
        <v>Yes</v>
      </c>
      <c r="K390" s="20"/>
      <c r="L390" s="103"/>
      <c r="M390" s="41" t="s">
        <v>72</v>
      </c>
      <c r="N390" s="20"/>
      <c r="O390" s="21" t="s">
        <v>113</v>
      </c>
      <c r="P390" s="19"/>
      <c r="Q390" s="49"/>
      <c r="R390" s="35"/>
      <c r="S390" s="19"/>
      <c r="Z390" s="30"/>
      <c r="AA390" s="30"/>
      <c r="AD390" s="30"/>
    </row>
    <row r="391" spans="1:30" s="23" customFormat="1" ht="30" customHeight="1" x14ac:dyDescent="0.25">
      <c r="A391" s="21" t="s">
        <v>506</v>
      </c>
      <c r="B391" s="35" t="s">
        <v>1344</v>
      </c>
      <c r="C391" s="40">
        <v>44704</v>
      </c>
      <c r="D391" s="40">
        <f>IF(C391="","",WORKDAY(C391,1,$U$33:$U$41))</f>
        <v>44705</v>
      </c>
      <c r="E391" s="40">
        <f>IF(C391="","",WORKDAY(C391,10,$U$33:$U$41))</f>
        <v>44720</v>
      </c>
      <c r="F391" s="40">
        <f>IF(C391="","",WORKDAY(C391,20,$U$33:$U$41))</f>
        <v>44734</v>
      </c>
      <c r="G391" s="40" t="str">
        <f t="shared" si="24"/>
        <v>May</v>
      </c>
      <c r="H391" s="124"/>
      <c r="I391" s="121">
        <v>44705</v>
      </c>
      <c r="J391" s="127" t="str">
        <f>IF(ISBLANK(I391),"",IF(I391&gt;F391,"No","Yes"))</f>
        <v>Yes</v>
      </c>
      <c r="K391" s="20"/>
      <c r="L391" s="103"/>
      <c r="M391" s="41" t="s">
        <v>72</v>
      </c>
      <c r="N391" s="20"/>
      <c r="O391" s="21" t="s">
        <v>112</v>
      </c>
      <c r="P391" s="19"/>
      <c r="Q391" s="49"/>
      <c r="R391" s="35"/>
      <c r="S391" s="19"/>
      <c r="Z391" s="30"/>
      <c r="AA391" s="30"/>
      <c r="AD391" s="30"/>
    </row>
    <row r="392" spans="1:30" s="23" customFormat="1" ht="30" customHeight="1" x14ac:dyDescent="0.25">
      <c r="A392" s="21" t="s">
        <v>507</v>
      </c>
      <c r="B392" s="35" t="s">
        <v>1345</v>
      </c>
      <c r="C392" s="40">
        <v>44705</v>
      </c>
      <c r="D392" s="40">
        <f>IF(C392="","",WORKDAY(C392,1,$U$33:$U$41))</f>
        <v>44706</v>
      </c>
      <c r="E392" s="40">
        <f>IF(C392="","",WORKDAY(C392,10,$U$33:$U$41))</f>
        <v>44721</v>
      </c>
      <c r="F392" s="40">
        <f>IF(C392="","",WORKDAY(C392,20,$U$33:$U$41))</f>
        <v>44735</v>
      </c>
      <c r="G392" s="40" t="str">
        <f t="shared" si="24"/>
        <v>May</v>
      </c>
      <c r="H392" s="124"/>
      <c r="I392" s="121">
        <v>44727</v>
      </c>
      <c r="J392" s="127" t="str">
        <f>IF(ISBLANK(I392),"",IF(I392&gt;F392,"No","Yes"))</f>
        <v>Yes</v>
      </c>
      <c r="K392" s="20"/>
      <c r="L392" s="103"/>
      <c r="M392" s="41" t="s">
        <v>72</v>
      </c>
      <c r="N392" s="20"/>
      <c r="O392" s="21" t="s">
        <v>114</v>
      </c>
      <c r="P392" s="19"/>
      <c r="Q392" s="49" t="s">
        <v>64</v>
      </c>
      <c r="R392" s="35"/>
      <c r="S392" s="19"/>
      <c r="Z392" s="30"/>
      <c r="AA392" s="30"/>
      <c r="AD392" s="30"/>
    </row>
    <row r="393" spans="1:30" s="23" customFormat="1" ht="30" customHeight="1" x14ac:dyDescent="0.25">
      <c r="A393" s="21" t="s">
        <v>508</v>
      </c>
      <c r="B393" s="35" t="s">
        <v>1337</v>
      </c>
      <c r="C393" s="40">
        <v>44705</v>
      </c>
      <c r="D393" s="40">
        <f>IF(C393="","",WORKDAY(C393,1,$U$33:$U$41))</f>
        <v>44706</v>
      </c>
      <c r="E393" s="40">
        <f>IF(C393="","",WORKDAY(C393,10,$U$33:$U$41))</f>
        <v>44721</v>
      </c>
      <c r="F393" s="40">
        <f>IF(C393="","",WORKDAY(C393,20,$U$33:$U$41))</f>
        <v>44735</v>
      </c>
      <c r="G393" s="40" t="str">
        <f t="shared" si="24"/>
        <v>May</v>
      </c>
      <c r="H393" s="124"/>
      <c r="I393" s="121">
        <v>44706</v>
      </c>
      <c r="J393" s="127" t="str">
        <f>IF(ISBLANK(I393),"",IF(I393&gt;F393,"No","Yes"))</f>
        <v>Yes</v>
      </c>
      <c r="K393" s="20"/>
      <c r="L393" s="103"/>
      <c r="M393" s="41" t="s">
        <v>72</v>
      </c>
      <c r="N393" s="20"/>
      <c r="O393" s="21" t="s">
        <v>112</v>
      </c>
      <c r="P393" s="19"/>
      <c r="Q393" s="49"/>
      <c r="R393" s="35"/>
      <c r="S393" s="19"/>
      <c r="Z393" s="30"/>
      <c r="AA393" s="30"/>
      <c r="AD393" s="30"/>
    </row>
    <row r="394" spans="1:30" s="23" customFormat="1" ht="30" customHeight="1" x14ac:dyDescent="0.25">
      <c r="A394" s="21" t="s">
        <v>509</v>
      </c>
      <c r="B394" s="35" t="s">
        <v>1391</v>
      </c>
      <c r="C394" s="40">
        <v>44705</v>
      </c>
      <c r="D394" s="40">
        <f>IF(C394="","",WORKDAY(C394,1,$U$33:$U$41))</f>
        <v>44706</v>
      </c>
      <c r="E394" s="40">
        <f>IF(C394="","",WORKDAY(C394,10,$U$33:$U$41))</f>
        <v>44721</v>
      </c>
      <c r="F394" s="40">
        <f>IF(C394="","",WORKDAY(C394,20,$U$33:$U$41))</f>
        <v>44735</v>
      </c>
      <c r="G394" s="40" t="str">
        <f t="shared" si="24"/>
        <v>May</v>
      </c>
      <c r="H394" s="124"/>
      <c r="I394" s="121">
        <v>44729</v>
      </c>
      <c r="J394" s="127" t="str">
        <f>IF(ISBLANK(I394),"",IF(I394&gt;F394,"No","Yes"))</f>
        <v>Yes</v>
      </c>
      <c r="K394" s="20"/>
      <c r="L394" s="103"/>
      <c r="M394" s="41" t="s">
        <v>72</v>
      </c>
      <c r="N394" s="20"/>
      <c r="O394" s="21" t="s">
        <v>114</v>
      </c>
      <c r="P394" s="19"/>
      <c r="Q394" s="49"/>
      <c r="R394" s="35" t="s">
        <v>1415</v>
      </c>
      <c r="S394" s="19"/>
      <c r="Z394" s="30"/>
      <c r="AA394" s="30"/>
      <c r="AD394" s="30"/>
    </row>
    <row r="395" spans="1:30" s="23" customFormat="1" ht="30" customHeight="1" x14ac:dyDescent="0.25">
      <c r="A395" s="21" t="s">
        <v>510</v>
      </c>
      <c r="B395" s="35" t="s">
        <v>1338</v>
      </c>
      <c r="C395" s="40">
        <v>44705</v>
      </c>
      <c r="D395" s="40">
        <f>IF(C395="","",WORKDAY(C395,1,$U$33:$U$41))</f>
        <v>44706</v>
      </c>
      <c r="E395" s="40">
        <f>IF(C395="","",WORKDAY(C395,10,$U$33:$U$41))</f>
        <v>44721</v>
      </c>
      <c r="F395" s="40">
        <f>IF(C395="","",WORKDAY(C395,20,$U$33:$U$41))</f>
        <v>44735</v>
      </c>
      <c r="G395" s="40" t="str">
        <f t="shared" si="24"/>
        <v>May</v>
      </c>
      <c r="H395" s="124"/>
      <c r="I395" s="121">
        <v>44707</v>
      </c>
      <c r="J395" s="127" t="str">
        <f>IF(ISBLANK(I395),"",IF(I395&gt;F395,"No","Yes"))</f>
        <v>Yes</v>
      </c>
      <c r="K395" s="20"/>
      <c r="L395" s="103"/>
      <c r="M395" s="41" t="s">
        <v>72</v>
      </c>
      <c r="N395" s="20"/>
      <c r="O395" s="21" t="s">
        <v>113</v>
      </c>
      <c r="P395" s="19"/>
      <c r="Q395" s="49"/>
      <c r="R395" s="35" t="s">
        <v>1070</v>
      </c>
      <c r="S395" s="19"/>
      <c r="Z395" s="30"/>
      <c r="AA395" s="30"/>
      <c r="AD395" s="30"/>
    </row>
    <row r="396" spans="1:30" s="23" customFormat="1" ht="30" customHeight="1" x14ac:dyDescent="0.25">
      <c r="A396" s="21" t="s">
        <v>511</v>
      </c>
      <c r="B396" s="35" t="s">
        <v>1339</v>
      </c>
      <c r="C396" s="40">
        <v>44705</v>
      </c>
      <c r="D396" s="40">
        <f>IF(C396="","",WORKDAY(C396,1,$U$33:$U$41))</f>
        <v>44706</v>
      </c>
      <c r="E396" s="40">
        <f>IF(C396="","",WORKDAY(C396,10,$U$33:$U$41))</f>
        <v>44721</v>
      </c>
      <c r="F396" s="40">
        <f>IF(C396="","",WORKDAY(C396,20,$U$33:$U$41))</f>
        <v>44735</v>
      </c>
      <c r="G396" s="40" t="str">
        <f t="shared" si="24"/>
        <v>May</v>
      </c>
      <c r="H396" s="124"/>
      <c r="I396" s="121">
        <v>44729</v>
      </c>
      <c r="J396" s="127" t="str">
        <f>IF(ISBLANK(I396),"",IF(I396&gt;F396,"No","Yes"))</f>
        <v>Yes</v>
      </c>
      <c r="K396" s="20"/>
      <c r="L396" s="103"/>
      <c r="M396" s="41" t="s">
        <v>72</v>
      </c>
      <c r="N396" s="20"/>
      <c r="O396" s="21" t="s">
        <v>113</v>
      </c>
      <c r="P396" s="19"/>
      <c r="Q396" s="49" t="s">
        <v>12</v>
      </c>
      <c r="R396" s="35"/>
      <c r="S396" s="19"/>
      <c r="Z396" s="30"/>
      <c r="AA396" s="30"/>
      <c r="AD396" s="30"/>
    </row>
    <row r="397" spans="1:30" s="23" customFormat="1" ht="30" customHeight="1" x14ac:dyDescent="0.25">
      <c r="A397" s="21" t="s">
        <v>1808</v>
      </c>
      <c r="B397" s="35" t="s">
        <v>1341</v>
      </c>
      <c r="C397" s="40">
        <v>44707</v>
      </c>
      <c r="D397" s="40">
        <f>IF(C397="","",WORKDAY(C397,1,$U$33:$U$41))</f>
        <v>44708</v>
      </c>
      <c r="E397" s="40">
        <f>IF(C397="","",WORKDAY(C397,10,$U$33:$U$41))</f>
        <v>44725</v>
      </c>
      <c r="F397" s="40">
        <f>IF(C397="","",WORKDAY(C397,20,$U$33:$U$41))</f>
        <v>44739</v>
      </c>
      <c r="G397" s="40" t="str">
        <f t="shared" si="24"/>
        <v>May</v>
      </c>
      <c r="H397" s="124"/>
      <c r="I397" s="121">
        <v>44728</v>
      </c>
      <c r="J397" s="127" t="str">
        <f>IF(ISBLANK(I397),"",IF(I397&gt;F397,"No","Yes"))</f>
        <v>Yes</v>
      </c>
      <c r="K397" s="20"/>
      <c r="L397" s="103"/>
      <c r="M397" s="41" t="s">
        <v>72</v>
      </c>
      <c r="N397" s="20"/>
      <c r="O397" s="21" t="s">
        <v>113</v>
      </c>
      <c r="P397" s="19"/>
      <c r="Q397" s="49"/>
      <c r="R397" s="35" t="s">
        <v>1070</v>
      </c>
      <c r="S397" s="19"/>
      <c r="Z397" s="30"/>
      <c r="AA397" s="30"/>
      <c r="AD397" s="30"/>
    </row>
    <row r="398" spans="1:30" s="23" customFormat="1" ht="30" customHeight="1" x14ac:dyDescent="0.25">
      <c r="A398" s="21" t="s">
        <v>512</v>
      </c>
      <c r="B398" s="35" t="s">
        <v>1964</v>
      </c>
      <c r="C398" s="40">
        <v>44706</v>
      </c>
      <c r="D398" s="40">
        <f>IF(C398="","",WORKDAY(C398,1,$U$33:$U$41))</f>
        <v>44707</v>
      </c>
      <c r="E398" s="40">
        <f>IF(C398="","",WORKDAY(C398,10,$U$33:$U$41))</f>
        <v>44722</v>
      </c>
      <c r="F398" s="40">
        <f>IF(C398="","",WORKDAY(C398,20,$U$33:$U$41))</f>
        <v>44736</v>
      </c>
      <c r="G398" s="40" t="str">
        <f t="shared" si="24"/>
        <v>May</v>
      </c>
      <c r="H398" s="124"/>
      <c r="I398" s="121">
        <v>44720</v>
      </c>
      <c r="J398" s="127" t="str">
        <f>IF(ISBLANK(I398),"",IF(I398&gt;F398,"No","Yes"))</f>
        <v>Yes</v>
      </c>
      <c r="K398" s="20"/>
      <c r="L398" s="103"/>
      <c r="M398" s="41" t="s">
        <v>72</v>
      </c>
      <c r="N398" s="20"/>
      <c r="O398" s="21" t="s">
        <v>112</v>
      </c>
      <c r="P398" s="19"/>
      <c r="Q398" s="49"/>
      <c r="R398" s="35"/>
      <c r="S398" s="19"/>
      <c r="Z398" s="30"/>
      <c r="AA398" s="30"/>
      <c r="AD398" s="30"/>
    </row>
    <row r="399" spans="1:30" s="23" customFormat="1" ht="30" customHeight="1" x14ac:dyDescent="0.25">
      <c r="A399" s="21" t="s">
        <v>513</v>
      </c>
      <c r="B399" s="35" t="s">
        <v>1342</v>
      </c>
      <c r="C399" s="40">
        <v>44708</v>
      </c>
      <c r="D399" s="40">
        <f>IF(C399="","",WORKDAY(C399,1,$U$33:$U$41))</f>
        <v>44711</v>
      </c>
      <c r="E399" s="40">
        <f>IF(C399="","",WORKDAY(C399,10,$U$33:$U$41))</f>
        <v>44726</v>
      </c>
      <c r="F399" s="40">
        <f>IF(C399="","",WORKDAY(C399,20,$U$33:$U$41))</f>
        <v>44740</v>
      </c>
      <c r="G399" s="40" t="str">
        <f t="shared" si="24"/>
        <v>May</v>
      </c>
      <c r="H399" s="124"/>
      <c r="I399" s="121">
        <v>44718</v>
      </c>
      <c r="J399" s="127" t="str">
        <f>IF(ISBLANK(I399),"",IF(I399&gt;F399,"No","Yes"))</f>
        <v>Yes</v>
      </c>
      <c r="K399" s="20"/>
      <c r="L399" s="103"/>
      <c r="M399" s="41" t="s">
        <v>72</v>
      </c>
      <c r="N399" s="20"/>
      <c r="O399" s="21" t="s">
        <v>112</v>
      </c>
      <c r="P399" s="19"/>
      <c r="Q399" s="49"/>
      <c r="R399" s="35"/>
      <c r="S399" s="19"/>
      <c r="Z399" s="30"/>
      <c r="AA399" s="30"/>
      <c r="AD399" s="30"/>
    </row>
    <row r="400" spans="1:30" s="23" customFormat="1" ht="30" customHeight="1" x14ac:dyDescent="0.25">
      <c r="A400" s="21" t="s">
        <v>514</v>
      </c>
      <c r="B400" s="35" t="s">
        <v>1898</v>
      </c>
      <c r="C400" s="40">
        <v>44708</v>
      </c>
      <c r="D400" s="40">
        <f>IF(C400="","",WORKDAY(C400,1,$U$33:$U$41))</f>
        <v>44711</v>
      </c>
      <c r="E400" s="40">
        <f>IF(C400="","",WORKDAY(C400,10,$U$33:$U$41))</f>
        <v>44726</v>
      </c>
      <c r="F400" s="40">
        <f>IF(C400="","",WORKDAY(C400,20,$U$33:$U$41))</f>
        <v>44740</v>
      </c>
      <c r="G400" s="40" t="str">
        <f t="shared" si="24"/>
        <v>May</v>
      </c>
      <c r="H400" s="124"/>
      <c r="I400" s="121">
        <v>44732</v>
      </c>
      <c r="J400" s="127" t="str">
        <f>IF(ISBLANK(I400),"",IF(I400&gt;F400,"No","Yes"))</f>
        <v>Yes</v>
      </c>
      <c r="K400" s="20"/>
      <c r="L400" s="103"/>
      <c r="M400" s="41" t="s">
        <v>72</v>
      </c>
      <c r="N400" s="20"/>
      <c r="O400" s="21" t="s">
        <v>112</v>
      </c>
      <c r="P400" s="19"/>
      <c r="Q400" s="49"/>
      <c r="R400" s="35"/>
      <c r="S400" s="19"/>
      <c r="Z400" s="30"/>
      <c r="AA400" s="30"/>
      <c r="AD400" s="30"/>
    </row>
    <row r="401" spans="1:30" s="23" customFormat="1" ht="30" customHeight="1" x14ac:dyDescent="0.25">
      <c r="A401" s="21" t="s">
        <v>515</v>
      </c>
      <c r="B401" s="35" t="s">
        <v>1899</v>
      </c>
      <c r="C401" s="40">
        <v>44708</v>
      </c>
      <c r="D401" s="40">
        <f>IF(C401="","",WORKDAY(C401,1,$U$33:$U$41))</f>
        <v>44711</v>
      </c>
      <c r="E401" s="40">
        <f>IF(C401="","",WORKDAY(C401,10,$U$33:$U$41))</f>
        <v>44726</v>
      </c>
      <c r="F401" s="40">
        <f>IF(C401="","",WORKDAY(C401,20,$U$33:$U$41))</f>
        <v>44740</v>
      </c>
      <c r="G401" s="40" t="str">
        <f t="shared" si="24"/>
        <v>May</v>
      </c>
      <c r="H401" s="124"/>
      <c r="I401" s="121">
        <v>44728</v>
      </c>
      <c r="J401" s="127" t="str">
        <f>IF(ISBLANK(I401),"",IF(I401&gt;F401,"No","Yes"))</f>
        <v>Yes</v>
      </c>
      <c r="K401" s="20"/>
      <c r="L401" s="103"/>
      <c r="M401" s="41" t="s">
        <v>72</v>
      </c>
      <c r="N401" s="20"/>
      <c r="O401" s="21" t="s">
        <v>112</v>
      </c>
      <c r="P401" s="19"/>
      <c r="Q401" s="49"/>
      <c r="R401" s="35"/>
      <c r="S401" s="19"/>
      <c r="Z401" s="30"/>
      <c r="AA401" s="30"/>
      <c r="AD401" s="30"/>
    </row>
    <row r="402" spans="1:30" s="23" customFormat="1" ht="30" customHeight="1" x14ac:dyDescent="0.25">
      <c r="A402" s="21" t="s">
        <v>516</v>
      </c>
      <c r="B402" s="35" t="s">
        <v>1347</v>
      </c>
      <c r="C402" s="40">
        <v>44708</v>
      </c>
      <c r="D402" s="40">
        <f>IF(C402="","",WORKDAY(C402,1,$U$33:$U$41))</f>
        <v>44711</v>
      </c>
      <c r="E402" s="40">
        <f>IF(C402="","",WORKDAY(C402,10,$U$33:$U$41))</f>
        <v>44726</v>
      </c>
      <c r="F402" s="40">
        <f>IF(C402="","",WORKDAY(C402,20,$U$33:$U$41))</f>
        <v>44740</v>
      </c>
      <c r="G402" s="40" t="str">
        <f t="shared" si="24"/>
        <v>May</v>
      </c>
      <c r="H402" s="124"/>
      <c r="I402" s="121">
        <v>44749</v>
      </c>
      <c r="J402" s="127" t="str">
        <f>IF(ISBLANK(I402),"",IF(I402&gt;F402,"No","Yes"))</f>
        <v>No</v>
      </c>
      <c r="K402" s="20"/>
      <c r="L402" s="103"/>
      <c r="M402" s="41" t="s">
        <v>72</v>
      </c>
      <c r="N402" s="20"/>
      <c r="O402" s="21" t="s">
        <v>112</v>
      </c>
      <c r="P402" s="19"/>
      <c r="Q402" s="49"/>
      <c r="R402" s="35"/>
      <c r="S402" s="19"/>
      <c r="Z402" s="30"/>
      <c r="AA402" s="30"/>
      <c r="AD402" s="30"/>
    </row>
    <row r="403" spans="1:30" s="23" customFormat="1" ht="30" customHeight="1" x14ac:dyDescent="0.25">
      <c r="A403" s="21" t="s">
        <v>517</v>
      </c>
      <c r="B403" s="35" t="s">
        <v>1363</v>
      </c>
      <c r="C403" s="40">
        <v>44708</v>
      </c>
      <c r="D403" s="40">
        <f>IF(C403="","",WORKDAY(C403,1,$U$33:$U$41))</f>
        <v>44711</v>
      </c>
      <c r="E403" s="40">
        <f>IF(C403="","",WORKDAY(C403,10,$U$33:$U$41))</f>
        <v>44726</v>
      </c>
      <c r="F403" s="40">
        <f>IF(C403="","",WORKDAY(C403,20,$U$33:$U$41))</f>
        <v>44740</v>
      </c>
      <c r="G403" s="40" t="str">
        <f t="shared" si="24"/>
        <v>May</v>
      </c>
      <c r="H403" s="124"/>
      <c r="I403" s="121">
        <v>44783</v>
      </c>
      <c r="J403" s="127" t="str">
        <f>IF(ISBLANK(I403),"",IF(I403&gt;F403,"No","Yes"))</f>
        <v>No</v>
      </c>
      <c r="K403" s="20"/>
      <c r="L403" s="103"/>
      <c r="M403" s="41" t="s">
        <v>72</v>
      </c>
      <c r="N403" s="20"/>
      <c r="O403" s="21" t="s">
        <v>112</v>
      </c>
      <c r="P403" s="19"/>
      <c r="Q403" s="49"/>
      <c r="R403" s="35"/>
      <c r="S403" s="19"/>
      <c r="Z403" s="30"/>
      <c r="AA403" s="30"/>
      <c r="AD403" s="30"/>
    </row>
    <row r="404" spans="1:30" s="23" customFormat="1" ht="30" customHeight="1" x14ac:dyDescent="0.25">
      <c r="A404" s="21" t="s">
        <v>518</v>
      </c>
      <c r="B404" s="35" t="s">
        <v>1348</v>
      </c>
      <c r="C404" s="40">
        <v>44708</v>
      </c>
      <c r="D404" s="40">
        <f>IF(C404="","",WORKDAY(C404,1,$U$33:$U$41))</f>
        <v>44711</v>
      </c>
      <c r="E404" s="40">
        <f>IF(C404="","",WORKDAY(C404,10,$U$33:$U$41))</f>
        <v>44726</v>
      </c>
      <c r="F404" s="40">
        <f>IF(C404="","",WORKDAY(C404,20,$U$33:$U$41))</f>
        <v>44740</v>
      </c>
      <c r="G404" s="40" t="str">
        <f t="shared" si="24"/>
        <v>May</v>
      </c>
      <c r="H404" s="124"/>
      <c r="I404" s="121">
        <v>44718</v>
      </c>
      <c r="J404" s="127" t="str">
        <f>IF(ISBLANK(I404),"",IF(I404&gt;F404,"No","Yes"))</f>
        <v>Yes</v>
      </c>
      <c r="K404" s="20"/>
      <c r="L404" s="103"/>
      <c r="M404" s="41" t="s">
        <v>72</v>
      </c>
      <c r="N404" s="20"/>
      <c r="O404" s="21" t="s">
        <v>114</v>
      </c>
      <c r="P404" s="19"/>
      <c r="Q404" s="49"/>
      <c r="R404" s="35" t="s">
        <v>1362</v>
      </c>
      <c r="S404" s="19"/>
      <c r="Z404" s="30"/>
      <c r="AA404" s="30"/>
      <c r="AD404" s="30"/>
    </row>
    <row r="405" spans="1:30" s="23" customFormat="1" ht="30" customHeight="1" x14ac:dyDescent="0.25">
      <c r="A405" s="21" t="s">
        <v>519</v>
      </c>
      <c r="B405" s="35" t="s">
        <v>1349</v>
      </c>
      <c r="C405" s="40">
        <v>44708</v>
      </c>
      <c r="D405" s="40">
        <f>IF(C405="","",WORKDAY(C405,1,$U$33:$U$41))</f>
        <v>44711</v>
      </c>
      <c r="E405" s="40">
        <f>IF(C405="","",WORKDAY(C405,10,$U$33:$U$41))</f>
        <v>44726</v>
      </c>
      <c r="F405" s="40">
        <f>IF(C405="","",WORKDAY(C405,20,$U$33:$U$41))</f>
        <v>44740</v>
      </c>
      <c r="G405" s="40" t="str">
        <f t="shared" si="24"/>
        <v>May</v>
      </c>
      <c r="H405" s="124"/>
      <c r="I405" s="121">
        <v>44725</v>
      </c>
      <c r="J405" s="127" t="str">
        <f>IF(ISBLANK(I405),"",IF(I405&gt;F405,"No","Yes"))</f>
        <v>Yes</v>
      </c>
      <c r="K405" s="20"/>
      <c r="L405" s="103"/>
      <c r="M405" s="41" t="s">
        <v>72</v>
      </c>
      <c r="N405" s="20"/>
      <c r="O405" s="21" t="s">
        <v>113</v>
      </c>
      <c r="P405" s="19"/>
      <c r="Q405" s="49" t="s">
        <v>25</v>
      </c>
      <c r="R405" s="35"/>
      <c r="S405" s="19"/>
      <c r="Z405" s="30"/>
      <c r="AA405" s="30"/>
      <c r="AD405" s="30"/>
    </row>
    <row r="406" spans="1:30" s="23" customFormat="1" ht="30" customHeight="1" x14ac:dyDescent="0.25">
      <c r="A406" s="21" t="s">
        <v>520</v>
      </c>
      <c r="B406" s="35" t="s">
        <v>1350</v>
      </c>
      <c r="C406" s="40">
        <v>44708</v>
      </c>
      <c r="D406" s="40">
        <f>IF(C406="","",WORKDAY(C406,1,$U$33:$U$41))</f>
        <v>44711</v>
      </c>
      <c r="E406" s="40">
        <f>IF(C406="","",WORKDAY(C406,10,$U$33:$U$41))</f>
        <v>44726</v>
      </c>
      <c r="F406" s="40">
        <v>44740</v>
      </c>
      <c r="G406" s="40" t="str">
        <f t="shared" si="24"/>
        <v>May</v>
      </c>
      <c r="H406" s="124"/>
      <c r="I406" s="121">
        <v>44727</v>
      </c>
      <c r="J406" s="127" t="str">
        <f>IF(ISBLANK(I406),"",IF(I406&gt;F406,"No","Yes"))</f>
        <v>Yes</v>
      </c>
      <c r="K406" s="20"/>
      <c r="L406" s="103"/>
      <c r="M406" s="41" t="s">
        <v>72</v>
      </c>
      <c r="N406" s="20"/>
      <c r="O406" s="21" t="s">
        <v>8</v>
      </c>
      <c r="P406" s="19"/>
      <c r="Q406" s="49" t="s">
        <v>11</v>
      </c>
      <c r="R406" s="35"/>
      <c r="S406" s="19"/>
      <c r="Z406" s="30"/>
      <c r="AA406" s="30"/>
      <c r="AD406" s="30"/>
    </row>
    <row r="407" spans="1:30" s="23" customFormat="1" ht="30" customHeight="1" x14ac:dyDescent="0.25">
      <c r="A407" s="21" t="s">
        <v>521</v>
      </c>
      <c r="B407" s="35" t="s">
        <v>1965</v>
      </c>
      <c r="C407" s="40">
        <v>44710</v>
      </c>
      <c r="D407" s="40">
        <f>IF(C407="","",WORKDAY(C407,1,$U$33:$U$41))</f>
        <v>44711</v>
      </c>
      <c r="E407" s="40">
        <f>IF(C407="","",WORKDAY(C407,10,$U$33:$U$41))</f>
        <v>44726</v>
      </c>
      <c r="F407" s="40">
        <f>IF(C407="","",WORKDAY(C407,20,$U$33:$U$41))</f>
        <v>44740</v>
      </c>
      <c r="G407" s="40" t="str">
        <f t="shared" si="24"/>
        <v>May</v>
      </c>
      <c r="H407" s="124"/>
      <c r="I407" s="121">
        <v>44768</v>
      </c>
      <c r="J407" s="127" t="str">
        <f>IF(ISBLANK(I407),"",IF(I407&gt;F407,"No","Yes"))</f>
        <v>No</v>
      </c>
      <c r="K407" s="20"/>
      <c r="L407" s="103"/>
      <c r="M407" s="41" t="s">
        <v>72</v>
      </c>
      <c r="N407" s="20"/>
      <c r="O407" s="21" t="s">
        <v>113</v>
      </c>
      <c r="P407" s="19"/>
      <c r="Q407" s="49"/>
      <c r="R407" s="35" t="s">
        <v>1070</v>
      </c>
      <c r="S407" s="19"/>
      <c r="Z407" s="30"/>
      <c r="AA407" s="30"/>
      <c r="AD407" s="30"/>
    </row>
    <row r="408" spans="1:30" s="23" customFormat="1" ht="30" customHeight="1" x14ac:dyDescent="0.25">
      <c r="A408" s="21" t="s">
        <v>522</v>
      </c>
      <c r="B408" s="35" t="s">
        <v>1351</v>
      </c>
      <c r="C408" s="40">
        <v>44710</v>
      </c>
      <c r="D408" s="40">
        <f>IF(C408="","",WORKDAY(C408,1,$U$33:$U$41))</f>
        <v>44711</v>
      </c>
      <c r="E408" s="40">
        <f>IF(C408="","",WORKDAY(C408,10,$U$33:$U$41))</f>
        <v>44726</v>
      </c>
      <c r="F408" s="40">
        <f>IF(C408="","",WORKDAY(C408,20,$U$33:$U$41))</f>
        <v>44740</v>
      </c>
      <c r="G408" s="40" t="str">
        <f t="shared" si="24"/>
        <v>May</v>
      </c>
      <c r="H408" s="124"/>
      <c r="I408" s="121">
        <v>44720</v>
      </c>
      <c r="J408" s="127" t="str">
        <f>IF(ISBLANK(I408),"",IF(I408&gt;F408,"No","Yes"))</f>
        <v>Yes</v>
      </c>
      <c r="K408" s="20"/>
      <c r="L408" s="103"/>
      <c r="M408" s="41" t="s">
        <v>72</v>
      </c>
      <c r="N408" s="20"/>
      <c r="O408" s="21" t="s">
        <v>112</v>
      </c>
      <c r="P408" s="19"/>
      <c r="Q408" s="49"/>
      <c r="R408" s="35"/>
      <c r="S408" s="19"/>
      <c r="Z408" s="30"/>
      <c r="AA408" s="30"/>
      <c r="AD408" s="30"/>
    </row>
    <row r="409" spans="1:30" s="23" customFormat="1" ht="30" customHeight="1" x14ac:dyDescent="0.25">
      <c r="A409" s="21" t="s">
        <v>523</v>
      </c>
      <c r="B409" s="35" t="s">
        <v>1352</v>
      </c>
      <c r="C409" s="40">
        <v>44711</v>
      </c>
      <c r="D409" s="40">
        <f>IF(C409="","",WORKDAY(C409,1,$U$33:$U$41))</f>
        <v>44712</v>
      </c>
      <c r="E409" s="40">
        <f>IF(C409="","",WORKDAY(C409,10,$U$33:$U$41))</f>
        <v>44727</v>
      </c>
      <c r="F409" s="40">
        <f>IF(C409="","",WORKDAY(C409,20,$U$33:$U$41))</f>
        <v>44741</v>
      </c>
      <c r="G409" s="40" t="str">
        <f t="shared" si="24"/>
        <v>May</v>
      </c>
      <c r="H409" s="124"/>
      <c r="I409" s="121">
        <v>44733</v>
      </c>
      <c r="J409" s="127" t="str">
        <f>IF(ISBLANK(I409),"",IF(I409&gt;F409,"No","Yes"))</f>
        <v>Yes</v>
      </c>
      <c r="K409" s="20"/>
      <c r="L409" s="103"/>
      <c r="M409" s="41" t="s">
        <v>72</v>
      </c>
      <c r="N409" s="20"/>
      <c r="O409" s="21" t="s">
        <v>112</v>
      </c>
      <c r="P409" s="19"/>
      <c r="Q409" s="49"/>
      <c r="R409" s="35"/>
      <c r="S409" s="19"/>
      <c r="Z409" s="30"/>
      <c r="AA409" s="30"/>
      <c r="AD409" s="30"/>
    </row>
    <row r="410" spans="1:30" s="23" customFormat="1" ht="30" customHeight="1" x14ac:dyDescent="0.25">
      <c r="A410" s="21" t="s">
        <v>524</v>
      </c>
      <c r="B410" s="35" t="s">
        <v>1384</v>
      </c>
      <c r="C410" s="40">
        <v>44710</v>
      </c>
      <c r="D410" s="40">
        <f>IF(C410="","",WORKDAY(C410,1,$U$33:$U$41))</f>
        <v>44711</v>
      </c>
      <c r="E410" s="40">
        <f>IF(C410="","",WORKDAY(C410,10,$U$33:$U$41))</f>
        <v>44726</v>
      </c>
      <c r="F410" s="40">
        <f>IF(C410="","",WORKDAY(C410,20,$U$33:$U$41))</f>
        <v>44740</v>
      </c>
      <c r="G410" s="40" t="str">
        <f t="shared" si="24"/>
        <v>May</v>
      </c>
      <c r="H410" s="124"/>
      <c r="I410" s="121">
        <v>44725</v>
      </c>
      <c r="J410" s="127" t="str">
        <f>IF(ISBLANK(I410),"",IF(I410&gt;F410,"No","Yes"))</f>
        <v>Yes</v>
      </c>
      <c r="K410" s="20"/>
      <c r="L410" s="103"/>
      <c r="M410" s="41" t="s">
        <v>72</v>
      </c>
      <c r="N410" s="20"/>
      <c r="O410" s="21" t="s">
        <v>113</v>
      </c>
      <c r="P410" s="19"/>
      <c r="Q410" s="49" t="s">
        <v>25</v>
      </c>
      <c r="R410" s="35"/>
      <c r="S410" s="19"/>
      <c r="Z410" s="30"/>
      <c r="AA410" s="30"/>
      <c r="AD410" s="30"/>
    </row>
    <row r="411" spans="1:30" s="23" customFormat="1" ht="30" customHeight="1" x14ac:dyDescent="0.25">
      <c r="A411" s="21" t="s">
        <v>525</v>
      </c>
      <c r="B411" s="35" t="s">
        <v>1353</v>
      </c>
      <c r="C411" s="40">
        <v>44711</v>
      </c>
      <c r="D411" s="40">
        <f>IF(C411="","",WORKDAY(C411,1,$U$33:$U$41))</f>
        <v>44712</v>
      </c>
      <c r="E411" s="40">
        <f>IF(C411="","",WORKDAY(C411,10,$U$33:$U$41))</f>
        <v>44727</v>
      </c>
      <c r="F411" s="40">
        <f>IF(C411="","",WORKDAY(C411,20,$U$33:$U$41))</f>
        <v>44741</v>
      </c>
      <c r="G411" s="40" t="str">
        <f t="shared" si="24"/>
        <v>May</v>
      </c>
      <c r="H411" s="124"/>
      <c r="I411" s="121">
        <v>44763</v>
      </c>
      <c r="J411" s="127" t="str">
        <f>IF(ISBLANK(I411),"",IF(I411&gt;F411,"No","Yes"))</f>
        <v>No</v>
      </c>
      <c r="K411" s="20"/>
      <c r="L411" s="103"/>
      <c r="M411" s="41" t="s">
        <v>72</v>
      </c>
      <c r="N411" s="20"/>
      <c r="O411" s="21" t="s">
        <v>112</v>
      </c>
      <c r="P411" s="19"/>
      <c r="Q411" s="49"/>
      <c r="R411" s="35"/>
      <c r="S411" s="19"/>
      <c r="Z411" s="30"/>
      <c r="AA411" s="30"/>
      <c r="AD411" s="30"/>
    </row>
    <row r="412" spans="1:30" s="23" customFormat="1" ht="30" customHeight="1" x14ac:dyDescent="0.25">
      <c r="A412" s="21" t="s">
        <v>526</v>
      </c>
      <c r="B412" s="76" t="s">
        <v>1354</v>
      </c>
      <c r="C412" s="78">
        <v>44711</v>
      </c>
      <c r="D412" s="40">
        <f>IF(C412="","",WORKDAY(C412,1,$U$33:$U$41))</f>
        <v>44712</v>
      </c>
      <c r="E412" s="40">
        <f>IF(C412="","",WORKDAY(C412,10,$U$33:$U$41))</f>
        <v>44727</v>
      </c>
      <c r="F412" s="40">
        <f>IF(C412="","",WORKDAY(C412,20,$U$33:$U$41))</f>
        <v>44741</v>
      </c>
      <c r="G412" s="40" t="str">
        <f t="shared" si="24"/>
        <v>May</v>
      </c>
      <c r="H412" s="125"/>
      <c r="I412" s="121">
        <v>44719</v>
      </c>
      <c r="J412" s="127" t="str">
        <f>IF(ISBLANK(I412),"",IF(I412&gt;F412,"No","Yes"))</f>
        <v>Yes</v>
      </c>
      <c r="K412" s="81"/>
      <c r="L412" s="113"/>
      <c r="M412" s="80" t="s">
        <v>72</v>
      </c>
      <c r="N412" s="81"/>
      <c r="O412" s="75" t="s">
        <v>112</v>
      </c>
      <c r="P412" s="39"/>
      <c r="Q412" s="39"/>
      <c r="R412" s="35"/>
      <c r="S412" s="19"/>
      <c r="Z412" s="30"/>
      <c r="AA412" s="30"/>
      <c r="AD412" s="30"/>
    </row>
    <row r="413" spans="1:30" s="23" customFormat="1" ht="30" customHeight="1" x14ac:dyDescent="0.25">
      <c r="A413" s="21" t="s">
        <v>527</v>
      </c>
      <c r="B413" s="35" t="s">
        <v>1355</v>
      </c>
      <c r="C413" s="40">
        <v>44711</v>
      </c>
      <c r="D413" s="40">
        <f>IF(C413="","",WORKDAY(C413,1,$U$33:$U$41))</f>
        <v>44712</v>
      </c>
      <c r="E413" s="40">
        <f>IF(C413="","",WORKDAY(C413,10,$U$33:$U$41))</f>
        <v>44727</v>
      </c>
      <c r="F413" s="40">
        <f>IF(C413="","",WORKDAY(C413,20,$U$33:$U$41))</f>
        <v>44741</v>
      </c>
      <c r="G413" s="40" t="str">
        <f t="shared" si="24"/>
        <v>May</v>
      </c>
      <c r="H413" s="124"/>
      <c r="I413" s="121">
        <v>44725</v>
      </c>
      <c r="J413" s="127" t="str">
        <f>IF(ISBLANK(I413),"",IF(I413&gt;F413,"No","Yes"))</f>
        <v>Yes</v>
      </c>
      <c r="K413" s="20"/>
      <c r="L413" s="103"/>
      <c r="M413" s="41" t="s">
        <v>72</v>
      </c>
      <c r="N413" s="20"/>
      <c r="O413" s="21" t="s">
        <v>112</v>
      </c>
      <c r="P413" s="19"/>
      <c r="Q413" s="49"/>
      <c r="R413" s="35"/>
      <c r="S413" s="19"/>
      <c r="Z413" s="30"/>
      <c r="AA413" s="30"/>
      <c r="AD413" s="30"/>
    </row>
    <row r="414" spans="1:30" s="23" customFormat="1" ht="30" customHeight="1" x14ac:dyDescent="0.25">
      <c r="A414" s="21" t="s">
        <v>528</v>
      </c>
      <c r="B414" s="35" t="s">
        <v>1383</v>
      </c>
      <c r="C414" s="40">
        <v>44712</v>
      </c>
      <c r="D414" s="40">
        <f>IF(C414="","",WORKDAY(C414,1,$U$33:$U$41))</f>
        <v>44713</v>
      </c>
      <c r="E414" s="40">
        <f>IF(C414="","",WORKDAY(C414,10,$U$33:$U$41))</f>
        <v>44728</v>
      </c>
      <c r="F414" s="40">
        <f>IF(C414="","",WORKDAY(C414,20,$U$33:$U$41))</f>
        <v>44742</v>
      </c>
      <c r="G414" s="40" t="str">
        <f t="shared" si="24"/>
        <v>May</v>
      </c>
      <c r="H414" s="124"/>
      <c r="I414" s="121">
        <v>44764</v>
      </c>
      <c r="J414" s="127" t="str">
        <f>IF(ISBLANK(I414),"",IF(I414&gt;F414,"No","Yes"))</f>
        <v>No</v>
      </c>
      <c r="K414" s="20"/>
      <c r="L414" s="103"/>
      <c r="M414" s="41" t="s">
        <v>72</v>
      </c>
      <c r="N414" s="20"/>
      <c r="O414" s="21" t="s">
        <v>113</v>
      </c>
      <c r="P414" s="19"/>
      <c r="Q414" s="49"/>
      <c r="R414" s="35" t="s">
        <v>1070</v>
      </c>
      <c r="S414" s="19"/>
      <c r="Z414" s="30"/>
      <c r="AA414" s="30"/>
      <c r="AD414" s="30"/>
    </row>
    <row r="415" spans="1:30" s="23" customFormat="1" ht="30" customHeight="1" x14ac:dyDescent="0.25">
      <c r="A415" s="21" t="s">
        <v>529</v>
      </c>
      <c r="B415" s="35" t="s">
        <v>1382</v>
      </c>
      <c r="C415" s="40">
        <v>44712</v>
      </c>
      <c r="D415" s="40">
        <f>IF(C415="","",WORKDAY(C415,1,$U$33:$U$41))</f>
        <v>44713</v>
      </c>
      <c r="E415" s="40">
        <f>IF(C415="","",WORKDAY(C415,10,$U$33:$U$41))</f>
        <v>44728</v>
      </c>
      <c r="F415" s="40">
        <f>IF(C415="","",WORKDAY(C415,20,$U$33:$U$41))</f>
        <v>44742</v>
      </c>
      <c r="G415" s="40" t="str">
        <f t="shared" si="24"/>
        <v>May</v>
      </c>
      <c r="H415" s="124"/>
      <c r="I415" s="121">
        <v>44727</v>
      </c>
      <c r="J415" s="127" t="str">
        <f>IF(ISBLANK(I415),"",IF(I415&gt;F415,"No","Yes"))</f>
        <v>Yes</v>
      </c>
      <c r="K415" s="20"/>
      <c r="L415" s="103"/>
      <c r="M415" s="41" t="s">
        <v>72</v>
      </c>
      <c r="N415" s="20"/>
      <c r="O415" s="21" t="s">
        <v>112</v>
      </c>
      <c r="P415" s="19"/>
      <c r="Q415" s="49"/>
      <c r="R415" s="35"/>
      <c r="S415" s="19"/>
      <c r="Z415" s="30"/>
      <c r="AA415" s="30"/>
      <c r="AD415" s="30"/>
    </row>
    <row r="416" spans="1:30" s="23" customFormat="1" ht="30" customHeight="1" x14ac:dyDescent="0.25">
      <c r="A416" s="21" t="s">
        <v>530</v>
      </c>
      <c r="B416" s="35" t="s">
        <v>1381</v>
      </c>
      <c r="C416" s="40">
        <v>44712</v>
      </c>
      <c r="D416" s="40">
        <f>IF(C416="","",WORKDAY(C416,1,$U$33:$U$41))</f>
        <v>44713</v>
      </c>
      <c r="E416" s="40">
        <f>IF(C416="","",WORKDAY(C416,10,$U$33:$U$41))</f>
        <v>44728</v>
      </c>
      <c r="F416" s="40">
        <f>IF(C416="","",WORKDAY(C416,20,$U$33:$U$41))</f>
        <v>44742</v>
      </c>
      <c r="G416" s="40" t="str">
        <f t="shared" si="24"/>
        <v>May</v>
      </c>
      <c r="H416" s="124"/>
      <c r="I416" s="121">
        <v>44727</v>
      </c>
      <c r="J416" s="127" t="str">
        <f>IF(ISBLANK(I416),"",IF(I416&gt;F416,"No","Yes"))</f>
        <v>Yes</v>
      </c>
      <c r="K416" s="20"/>
      <c r="L416" s="103"/>
      <c r="M416" s="41" t="s">
        <v>72</v>
      </c>
      <c r="N416" s="20"/>
      <c r="O416" s="21" t="s">
        <v>112</v>
      </c>
      <c r="P416" s="19"/>
      <c r="Q416" s="49"/>
      <c r="R416" s="35"/>
      <c r="S416" s="19"/>
      <c r="Z416" s="30"/>
      <c r="AA416" s="30"/>
      <c r="AD416" s="30"/>
    </row>
    <row r="417" spans="1:30" s="23" customFormat="1" ht="30" customHeight="1" x14ac:dyDescent="0.25">
      <c r="A417" s="21" t="s">
        <v>531</v>
      </c>
      <c r="B417" s="35" t="s">
        <v>1380</v>
      </c>
      <c r="C417" s="40">
        <v>44712</v>
      </c>
      <c r="D417" s="40">
        <f>IF(C417="","",WORKDAY(C417,1,$U$33:$U$41))</f>
        <v>44713</v>
      </c>
      <c r="E417" s="40">
        <f>IF(C417="","",WORKDAY(C417,10,$U$33:$U$41))</f>
        <v>44728</v>
      </c>
      <c r="F417" s="40">
        <f>IF(C417="","",WORKDAY(C417,20,$U$33:$U$41))</f>
        <v>44742</v>
      </c>
      <c r="G417" s="40" t="str">
        <f t="shared" si="24"/>
        <v>May</v>
      </c>
      <c r="H417" s="124"/>
      <c r="I417" s="121">
        <v>44726</v>
      </c>
      <c r="J417" s="127" t="str">
        <f>IF(ISBLANK(I417),"",IF(I417&gt;F417,"No","Yes"))</f>
        <v>Yes</v>
      </c>
      <c r="K417" s="20"/>
      <c r="L417" s="103"/>
      <c r="M417" s="41" t="s">
        <v>72</v>
      </c>
      <c r="N417" s="20"/>
      <c r="O417" s="21" t="s">
        <v>113</v>
      </c>
      <c r="P417" s="19"/>
      <c r="Q417" s="49" t="s">
        <v>17</v>
      </c>
      <c r="R417" s="35" t="s">
        <v>1401</v>
      </c>
      <c r="S417" s="19"/>
      <c r="Z417" s="30"/>
      <c r="AA417" s="30"/>
      <c r="AD417" s="30"/>
    </row>
    <row r="418" spans="1:30" s="23" customFormat="1" ht="30" customHeight="1" x14ac:dyDescent="0.25">
      <c r="A418" s="21" t="s">
        <v>532</v>
      </c>
      <c r="B418" s="35" t="s">
        <v>1416</v>
      </c>
      <c r="C418" s="40">
        <v>44712</v>
      </c>
      <c r="D418" s="40">
        <f>IF(C418="","",WORKDAY(C418,1,$U$33:$U$41))</f>
        <v>44713</v>
      </c>
      <c r="E418" s="40">
        <f>IF(C418="","",WORKDAY(C418,10,$U$33:$U$41))</f>
        <v>44728</v>
      </c>
      <c r="F418" s="40">
        <f>IF(C418="","",WORKDAY(C418,20,$U$33:$U$41))</f>
        <v>44742</v>
      </c>
      <c r="G418" s="40" t="str">
        <f t="shared" si="24"/>
        <v>May</v>
      </c>
      <c r="H418" s="124"/>
      <c r="I418" s="121">
        <v>44738</v>
      </c>
      <c r="J418" s="127" t="str">
        <f>IF(ISBLANK(I418),"",IF(I418&gt;F418,"No","Yes"))</f>
        <v>Yes</v>
      </c>
      <c r="K418" s="20"/>
      <c r="L418" s="103"/>
      <c r="M418" s="41" t="s">
        <v>72</v>
      </c>
      <c r="N418" s="20"/>
      <c r="O418" s="21" t="s">
        <v>113</v>
      </c>
      <c r="P418" s="19"/>
      <c r="Q418" s="49"/>
      <c r="R418" s="35" t="s">
        <v>1067</v>
      </c>
      <c r="S418" s="19"/>
      <c r="Z418" s="30"/>
      <c r="AA418" s="30"/>
      <c r="AD418" s="30"/>
    </row>
    <row r="419" spans="1:30" s="23" customFormat="1" ht="30" customHeight="1" x14ac:dyDescent="0.25">
      <c r="A419" s="21" t="s">
        <v>533</v>
      </c>
      <c r="B419" s="35" t="s">
        <v>1966</v>
      </c>
      <c r="C419" s="40">
        <v>44712</v>
      </c>
      <c r="D419" s="40">
        <f>IF(C419="","",WORKDAY(C419,1,$U$33:$U$41))</f>
        <v>44713</v>
      </c>
      <c r="E419" s="40">
        <f>IF(C419="","",WORKDAY(C419,10,$U$33:$U$41))</f>
        <v>44728</v>
      </c>
      <c r="F419" s="40">
        <f>IF(C419="","",WORKDAY(C419,20,$U$33:$U$41))</f>
        <v>44742</v>
      </c>
      <c r="G419" s="40" t="str">
        <f t="shared" si="24"/>
        <v>May</v>
      </c>
      <c r="H419" s="124"/>
      <c r="I419" s="121">
        <v>44713</v>
      </c>
      <c r="J419" s="127" t="str">
        <f>IF(ISBLANK(I419),"",IF(I419&gt;F419,"No","Yes"))</f>
        <v>Yes</v>
      </c>
      <c r="K419" s="20"/>
      <c r="L419" s="103"/>
      <c r="M419" s="41" t="s">
        <v>72</v>
      </c>
      <c r="N419" s="20"/>
      <c r="O419" s="21" t="s">
        <v>112</v>
      </c>
      <c r="P419" s="19"/>
      <c r="Q419" s="49"/>
      <c r="R419" s="35"/>
      <c r="S419" s="19"/>
      <c r="Z419" s="30"/>
      <c r="AA419" s="30"/>
      <c r="AD419" s="30"/>
    </row>
    <row r="420" spans="1:30" s="23" customFormat="1" ht="30" customHeight="1" x14ac:dyDescent="0.25">
      <c r="A420" s="21" t="s">
        <v>534</v>
      </c>
      <c r="B420" s="35" t="s">
        <v>1379</v>
      </c>
      <c r="C420" s="40">
        <v>44712</v>
      </c>
      <c r="D420" s="40">
        <f>IF(C420="","",WORKDAY(C420,1,$U$33:$U$41))</f>
        <v>44713</v>
      </c>
      <c r="E420" s="40">
        <f>IF(C420="","",WORKDAY(C420,10,$U$33:$U$41))</f>
        <v>44728</v>
      </c>
      <c r="F420" s="40">
        <f>IF(C420="","",WORKDAY(C420,20,$U$33:$U$41))</f>
        <v>44742</v>
      </c>
      <c r="G420" s="40" t="str">
        <f t="shared" si="24"/>
        <v>May</v>
      </c>
      <c r="H420" s="124"/>
      <c r="I420" s="121">
        <v>44762</v>
      </c>
      <c r="J420" s="127" t="str">
        <f>IF(ISBLANK(I420),"",IF(I420&gt;F420,"No","Yes"))</f>
        <v>No</v>
      </c>
      <c r="K420" s="20"/>
      <c r="L420" s="103"/>
      <c r="M420" s="41" t="s">
        <v>72</v>
      </c>
      <c r="N420" s="20"/>
      <c r="O420" s="21" t="s">
        <v>112</v>
      </c>
      <c r="P420" s="19"/>
      <c r="Q420" s="49"/>
      <c r="R420" s="35"/>
      <c r="S420" s="19"/>
      <c r="Z420" s="30"/>
      <c r="AA420" s="30"/>
      <c r="AD420" s="30"/>
    </row>
    <row r="421" spans="1:30" s="23" customFormat="1" ht="30" customHeight="1" x14ac:dyDescent="0.25">
      <c r="A421" s="21" t="s">
        <v>535</v>
      </c>
      <c r="B421" s="35" t="s">
        <v>1378</v>
      </c>
      <c r="C421" s="40">
        <v>44714</v>
      </c>
      <c r="D421" s="40">
        <f>IF(C421="","",WORKDAY(C421,1,$U$33:$U$41))</f>
        <v>44718</v>
      </c>
      <c r="E421" s="40">
        <f>IF(C421="","",WORKDAY(C421,10,$U$33:$U$41))</f>
        <v>44729</v>
      </c>
      <c r="F421" s="40">
        <f>IF(C421="","",WORKDAY(C421,20,$U$33:$U$41))</f>
        <v>44743</v>
      </c>
      <c r="G421" s="40" t="str">
        <f t="shared" si="24"/>
        <v>Jun</v>
      </c>
      <c r="H421" s="124"/>
      <c r="I421" s="121">
        <v>44748</v>
      </c>
      <c r="J421" s="127" t="str">
        <f>IF(ISBLANK(I421),"",IF(I421&gt;F421,"No","Yes"))</f>
        <v>No</v>
      </c>
      <c r="K421" s="20"/>
      <c r="L421" s="103"/>
      <c r="M421" s="41" t="s">
        <v>72</v>
      </c>
      <c r="N421" s="20"/>
      <c r="O421" s="21" t="s">
        <v>113</v>
      </c>
      <c r="P421" s="19"/>
      <c r="Q421" s="49"/>
      <c r="R421" s="35" t="s">
        <v>1865</v>
      </c>
      <c r="S421" s="19"/>
      <c r="Z421" s="30"/>
      <c r="AA421" s="30"/>
      <c r="AD421" s="30"/>
    </row>
    <row r="422" spans="1:30" s="23" customFormat="1" ht="30" customHeight="1" x14ac:dyDescent="0.25">
      <c r="A422" s="21" t="s">
        <v>536</v>
      </c>
      <c r="B422" s="35" t="s">
        <v>1377</v>
      </c>
      <c r="C422" s="40">
        <v>44714</v>
      </c>
      <c r="D422" s="40">
        <f>IF(C422="","",WORKDAY(C422,1,$U$33:$U$41))</f>
        <v>44718</v>
      </c>
      <c r="E422" s="40">
        <f>IF(C422="","",WORKDAY(C422,10,$U$33:$U$41))</f>
        <v>44729</v>
      </c>
      <c r="F422" s="40">
        <f>IF(C422="","",WORKDAY(C422,20,$U$33:$U$41))</f>
        <v>44743</v>
      </c>
      <c r="G422" s="40" t="str">
        <f t="shared" si="24"/>
        <v>Jun</v>
      </c>
      <c r="H422" s="124"/>
      <c r="I422" s="121">
        <v>44729</v>
      </c>
      <c r="J422" s="127" t="str">
        <f>IF(ISBLANK(I422),"",IF(I422&gt;F422,"No","Yes"))</f>
        <v>Yes</v>
      </c>
      <c r="K422" s="20"/>
      <c r="L422" s="103"/>
      <c r="M422" s="41" t="s">
        <v>72</v>
      </c>
      <c r="N422" s="20"/>
      <c r="O422" s="21" t="s">
        <v>112</v>
      </c>
      <c r="P422" s="19"/>
      <c r="Q422" s="49"/>
      <c r="R422" s="35"/>
      <c r="S422" s="19"/>
      <c r="Z422" s="30"/>
      <c r="AA422" s="30"/>
      <c r="AD422" s="30"/>
    </row>
    <row r="423" spans="1:30" s="23" customFormat="1" ht="30" customHeight="1" x14ac:dyDescent="0.25">
      <c r="A423" s="21" t="s">
        <v>537</v>
      </c>
      <c r="B423" s="35" t="s">
        <v>1376</v>
      </c>
      <c r="C423" s="40">
        <v>44718</v>
      </c>
      <c r="D423" s="40">
        <f>IF(C423="","",WORKDAY(C423,1,$U$33:$U$41))</f>
        <v>44719</v>
      </c>
      <c r="E423" s="40">
        <f>IF(C423="","",WORKDAY(C423,10,$U$33:$U$41))</f>
        <v>44732</v>
      </c>
      <c r="F423" s="40">
        <f>IF(C423="","",WORKDAY(C423,20,$U$33:$U$41))</f>
        <v>44746</v>
      </c>
      <c r="G423" s="40" t="str">
        <f t="shared" si="24"/>
        <v>Jun</v>
      </c>
      <c r="H423" s="124"/>
      <c r="I423" s="121">
        <v>44739</v>
      </c>
      <c r="J423" s="127" t="str">
        <f>IF(ISBLANK(I423),"",IF(I423&gt;F423,"No","Yes"))</f>
        <v>Yes</v>
      </c>
      <c r="K423" s="20"/>
      <c r="L423" s="103"/>
      <c r="M423" s="41" t="s">
        <v>72</v>
      </c>
      <c r="N423" s="20"/>
      <c r="O423" s="21" t="s">
        <v>112</v>
      </c>
      <c r="P423" s="19"/>
      <c r="Q423" s="49"/>
      <c r="R423" s="35"/>
      <c r="S423" s="19"/>
      <c r="Z423" s="30"/>
      <c r="AA423" s="30"/>
      <c r="AD423" s="30"/>
    </row>
    <row r="424" spans="1:30" s="23" customFormat="1" ht="30" customHeight="1" x14ac:dyDescent="0.25">
      <c r="A424" s="21" t="s">
        <v>538</v>
      </c>
      <c r="B424" s="76" t="s">
        <v>1375</v>
      </c>
      <c r="C424" s="78">
        <v>44718</v>
      </c>
      <c r="D424" s="40">
        <f>IF(C424="","",WORKDAY(C424,1,$U$33:$U$41))</f>
        <v>44719</v>
      </c>
      <c r="E424" s="40">
        <f>IF(C424="","",WORKDAY(C424,10,$U$33:$U$41))</f>
        <v>44732</v>
      </c>
      <c r="F424" s="40">
        <f>IF(C424="","",WORKDAY(C424,20,$U$33:$U$41))</f>
        <v>44746</v>
      </c>
      <c r="G424" s="40" t="str">
        <f t="shared" si="24"/>
        <v>Jun</v>
      </c>
      <c r="H424" s="125"/>
      <c r="I424" s="121">
        <v>44798</v>
      </c>
      <c r="J424" s="127" t="str">
        <f>IF(ISBLANK(I424),"",IF(I424&gt;F424,"No","Yes"))</f>
        <v>No</v>
      </c>
      <c r="K424" s="109"/>
      <c r="L424" s="143"/>
      <c r="M424" s="80" t="s">
        <v>72</v>
      </c>
      <c r="N424" s="81"/>
      <c r="O424" s="75" t="s">
        <v>114</v>
      </c>
      <c r="P424" s="39"/>
      <c r="Q424" s="39"/>
      <c r="R424" s="35"/>
      <c r="S424" s="19"/>
      <c r="Z424" s="30"/>
      <c r="AA424" s="30"/>
      <c r="AD424" s="30"/>
    </row>
    <row r="425" spans="1:30" s="23" customFormat="1" ht="30" customHeight="1" x14ac:dyDescent="0.25">
      <c r="A425" s="21" t="s">
        <v>539</v>
      </c>
      <c r="B425" s="35" t="s">
        <v>1374</v>
      </c>
      <c r="C425" s="40">
        <v>44718</v>
      </c>
      <c r="D425" s="40">
        <f>IF(C425="","",WORKDAY(C425,1,$U$33:$U$41))</f>
        <v>44719</v>
      </c>
      <c r="E425" s="40">
        <f>IF(C425="","",WORKDAY(C425,10,$U$33:$U$41))</f>
        <v>44732</v>
      </c>
      <c r="F425" s="40">
        <f>IF(C425="","",WORKDAY(C425,20,$U$33:$U$41))</f>
        <v>44746</v>
      </c>
      <c r="G425" s="40" t="str">
        <f t="shared" si="24"/>
        <v>Jun</v>
      </c>
      <c r="H425" s="124"/>
      <c r="I425" s="121">
        <v>44812</v>
      </c>
      <c r="J425" s="127" t="str">
        <f>IF(ISBLANK(I425),"",IF(I425&gt;F425,"No","Yes"))</f>
        <v>No</v>
      </c>
      <c r="K425" s="20"/>
      <c r="L425" s="103"/>
      <c r="M425" s="41" t="s">
        <v>72</v>
      </c>
      <c r="N425" s="20"/>
      <c r="O425" s="21" t="s">
        <v>113</v>
      </c>
      <c r="P425" s="19"/>
      <c r="Q425" s="49"/>
      <c r="R425" s="35" t="s">
        <v>1070</v>
      </c>
      <c r="S425" s="19"/>
      <c r="Z425" s="30"/>
      <c r="AA425" s="30"/>
      <c r="AD425" s="30"/>
    </row>
    <row r="426" spans="1:30" s="23" customFormat="1" ht="30" customHeight="1" x14ac:dyDescent="0.25">
      <c r="A426" s="21" t="s">
        <v>540</v>
      </c>
      <c r="B426" s="35" t="s">
        <v>1373</v>
      </c>
      <c r="C426" s="40">
        <v>44718</v>
      </c>
      <c r="D426" s="40">
        <f>IF(C426="","",WORKDAY(C426,1,$U$33:$U$41))</f>
        <v>44719</v>
      </c>
      <c r="E426" s="40">
        <f>IF(C426="","",WORKDAY(C426,10,$U$33:$U$41))</f>
        <v>44732</v>
      </c>
      <c r="F426" s="40">
        <f>IF(C426="","",WORKDAY(C426,20,$U$33:$U$41))</f>
        <v>44746</v>
      </c>
      <c r="G426" s="40" t="str">
        <f t="shared" si="24"/>
        <v>Jun</v>
      </c>
      <c r="H426" s="124"/>
      <c r="I426" s="121">
        <v>44719</v>
      </c>
      <c r="J426" s="127" t="str">
        <f>IF(ISBLANK(I426),"",IF(I426&gt;F426,"No","Yes"))</f>
        <v>Yes</v>
      </c>
      <c r="K426" s="20"/>
      <c r="L426" s="103"/>
      <c r="M426" s="41" t="s">
        <v>72</v>
      </c>
      <c r="N426" s="20"/>
      <c r="O426" s="21" t="s">
        <v>112</v>
      </c>
      <c r="P426" s="19"/>
      <c r="Q426" s="49"/>
      <c r="R426" s="35"/>
      <c r="S426" s="19"/>
      <c r="Z426" s="30"/>
      <c r="AA426" s="30"/>
      <c r="AD426" s="30"/>
    </row>
    <row r="427" spans="1:30" s="23" customFormat="1" ht="30" customHeight="1" x14ac:dyDescent="0.25">
      <c r="A427" s="21" t="s">
        <v>541</v>
      </c>
      <c r="B427" s="35" t="s">
        <v>1372</v>
      </c>
      <c r="C427" s="78">
        <v>44718</v>
      </c>
      <c r="D427" s="40">
        <f>IF(C427="","",WORKDAY(C427,1,$U$33:$U$41))</f>
        <v>44719</v>
      </c>
      <c r="E427" s="40">
        <f>IF(C427="","",WORKDAY(C427,10,$U$33:$U$41))</f>
        <v>44732</v>
      </c>
      <c r="F427" s="40">
        <f>IF(C427="","",WORKDAY(C427,20,$U$33:$U$41))</f>
        <v>44746</v>
      </c>
      <c r="G427" s="40" t="str">
        <f t="shared" si="24"/>
        <v>Jun</v>
      </c>
      <c r="H427" s="124"/>
      <c r="I427" s="121">
        <v>44719</v>
      </c>
      <c r="J427" s="127" t="str">
        <f>IF(ISBLANK(I427),"",IF(I427&gt;F427,"No","Yes"))</f>
        <v>Yes</v>
      </c>
      <c r="K427" s="20"/>
      <c r="L427" s="103"/>
      <c r="M427" s="41" t="s">
        <v>72</v>
      </c>
      <c r="N427" s="20"/>
      <c r="O427" s="21" t="s">
        <v>113</v>
      </c>
      <c r="P427" s="19"/>
      <c r="Q427" s="49"/>
      <c r="R427" s="35" t="s">
        <v>1070</v>
      </c>
      <c r="S427" s="19"/>
      <c r="Z427" s="30"/>
      <c r="AA427" s="30"/>
      <c r="AD427" s="30"/>
    </row>
    <row r="428" spans="1:30" s="23" customFormat="1" ht="30" customHeight="1" x14ac:dyDescent="0.25">
      <c r="A428" s="21" t="s">
        <v>542</v>
      </c>
      <c r="B428" s="35" t="s">
        <v>1371</v>
      </c>
      <c r="C428" s="40">
        <v>44719</v>
      </c>
      <c r="D428" s="40">
        <f>IF(C428="","",WORKDAY(C428,1,$U$33:$U$41))</f>
        <v>44720</v>
      </c>
      <c r="E428" s="40">
        <f>IF(C428="","",WORKDAY(C428,10,$U$33:$U$41))</f>
        <v>44733</v>
      </c>
      <c r="F428" s="40">
        <f>IF(C428="","",WORKDAY(C428,20,$U$33:$U$41))</f>
        <v>44747</v>
      </c>
      <c r="G428" s="40" t="str">
        <f t="shared" si="24"/>
        <v>Jun</v>
      </c>
      <c r="H428" s="124"/>
      <c r="I428" s="121">
        <v>44733</v>
      </c>
      <c r="J428" s="127" t="str">
        <f>IF(ISBLANK(I428),"",IF(I428&gt;F428,"No","Yes"))</f>
        <v>Yes</v>
      </c>
      <c r="K428" s="20"/>
      <c r="L428" s="103"/>
      <c r="M428" s="41" t="s">
        <v>72</v>
      </c>
      <c r="N428" s="20"/>
      <c r="O428" s="21" t="s">
        <v>114</v>
      </c>
      <c r="P428" s="19"/>
      <c r="Q428" s="49"/>
      <c r="R428" s="35"/>
      <c r="S428" s="19"/>
      <c r="Z428" s="30"/>
      <c r="AA428" s="30"/>
      <c r="AD428" s="30"/>
    </row>
    <row r="429" spans="1:30" s="23" customFormat="1" ht="30" customHeight="1" x14ac:dyDescent="0.25">
      <c r="A429" s="21" t="s">
        <v>543</v>
      </c>
      <c r="B429" s="35" t="s">
        <v>1356</v>
      </c>
      <c r="C429" s="40">
        <v>44719</v>
      </c>
      <c r="D429" s="40">
        <f>IF(C429="","",WORKDAY(C429,1,$U$33:$U$41))</f>
        <v>44720</v>
      </c>
      <c r="E429" s="40">
        <f>IF(C429="","",WORKDAY(C429,10,$U$33:$U$41))</f>
        <v>44733</v>
      </c>
      <c r="F429" s="40">
        <f>IF(C429="","",WORKDAY(C429,20,$U$33:$U$41))</f>
        <v>44747</v>
      </c>
      <c r="G429" s="40" t="str">
        <f t="shared" si="24"/>
        <v>Jun</v>
      </c>
      <c r="H429" s="124"/>
      <c r="I429" s="121">
        <v>44727</v>
      </c>
      <c r="J429" s="127" t="str">
        <f>IF(ISBLANK(I429),"",IF(I429&gt;F429,"No","Yes"))</f>
        <v>Yes</v>
      </c>
      <c r="K429" s="20"/>
      <c r="L429" s="103"/>
      <c r="M429" s="41" t="s">
        <v>72</v>
      </c>
      <c r="N429" s="20"/>
      <c r="O429" s="21" t="s">
        <v>113</v>
      </c>
      <c r="P429" s="19"/>
      <c r="Q429" s="49" t="s">
        <v>11</v>
      </c>
      <c r="R429" s="35"/>
      <c r="S429" s="19"/>
      <c r="Z429" s="30"/>
      <c r="AA429" s="30"/>
      <c r="AD429" s="30"/>
    </row>
    <row r="430" spans="1:30" s="23" customFormat="1" ht="30" customHeight="1" x14ac:dyDescent="0.25">
      <c r="A430" s="21" t="s">
        <v>544</v>
      </c>
      <c r="B430" s="35" t="s">
        <v>1358</v>
      </c>
      <c r="C430" s="40">
        <v>44719</v>
      </c>
      <c r="D430" s="40">
        <f>IF(C430="","",WORKDAY(C430,1,$U$33:$U$41))</f>
        <v>44720</v>
      </c>
      <c r="E430" s="40">
        <f>IF(C430="","",WORKDAY(C430,10,$U$33:$U$41))</f>
        <v>44733</v>
      </c>
      <c r="F430" s="40">
        <f>IF(C430="","",WORKDAY(C430,20,$U$33:$U$41))</f>
        <v>44747</v>
      </c>
      <c r="G430" s="40" t="str">
        <f t="shared" si="24"/>
        <v>Jun</v>
      </c>
      <c r="H430" s="124"/>
      <c r="I430" s="121">
        <v>44727</v>
      </c>
      <c r="J430" s="127" t="str">
        <f>IF(ISBLANK(I430),"",IF(I430&gt;F430,"No","Yes"))</f>
        <v>Yes</v>
      </c>
      <c r="K430" s="20"/>
      <c r="L430" s="103"/>
      <c r="M430" s="41" t="s">
        <v>72</v>
      </c>
      <c r="N430" s="20"/>
      <c r="O430" s="21" t="s">
        <v>112</v>
      </c>
      <c r="P430" s="19"/>
      <c r="Q430" s="49"/>
      <c r="R430" s="35"/>
      <c r="S430" s="19"/>
      <c r="Z430" s="30"/>
      <c r="AA430" s="30"/>
      <c r="AD430" s="30"/>
    </row>
    <row r="431" spans="1:30" s="23" customFormat="1" ht="30" customHeight="1" x14ac:dyDescent="0.25">
      <c r="A431" s="21" t="s">
        <v>545</v>
      </c>
      <c r="B431" s="35" t="s">
        <v>1359</v>
      </c>
      <c r="C431" s="40">
        <v>44719</v>
      </c>
      <c r="D431" s="40">
        <f>IF(C431="","",WORKDAY(C431,1,$U$33:$U$41))</f>
        <v>44720</v>
      </c>
      <c r="E431" s="40">
        <f>IF(C431="","",WORKDAY(C431,10,$U$33:$U$41))</f>
        <v>44733</v>
      </c>
      <c r="F431" s="40">
        <f>IF(C431="","",WORKDAY(C431,20,$U$33:$U$41))</f>
        <v>44747</v>
      </c>
      <c r="G431" s="40" t="str">
        <f t="shared" si="24"/>
        <v>Jun</v>
      </c>
      <c r="H431" s="124"/>
      <c r="I431" s="121">
        <v>44720</v>
      </c>
      <c r="J431" s="127" t="str">
        <f>IF(ISBLANK(I431),"",IF(I431&gt;F431,"No","Yes"))</f>
        <v>Yes</v>
      </c>
      <c r="K431" s="20"/>
      <c r="L431" s="103"/>
      <c r="M431" s="41" t="s">
        <v>72</v>
      </c>
      <c r="N431" s="20"/>
      <c r="O431" s="21" t="s">
        <v>112</v>
      </c>
      <c r="P431" s="19"/>
      <c r="Q431" s="49"/>
      <c r="R431" s="35"/>
      <c r="S431" s="19"/>
      <c r="Z431" s="30"/>
      <c r="AA431" s="30"/>
      <c r="AD431" s="30"/>
    </row>
    <row r="432" spans="1:30" s="23" customFormat="1" ht="30" customHeight="1" x14ac:dyDescent="0.25">
      <c r="A432" s="21" t="s">
        <v>546</v>
      </c>
      <c r="B432" s="35" t="s">
        <v>1360</v>
      </c>
      <c r="C432" s="40">
        <v>44720</v>
      </c>
      <c r="D432" s="40">
        <f>IF(C432="","",WORKDAY(C432,1,$U$33:$U$41))</f>
        <v>44721</v>
      </c>
      <c r="E432" s="40">
        <f>IF(C432="","",WORKDAY(C432,10,$U$33:$U$41))</f>
        <v>44734</v>
      </c>
      <c r="F432" s="40">
        <f>IF(C432="","",WORKDAY(C432,20,$U$33:$U$41))</f>
        <v>44748</v>
      </c>
      <c r="G432" s="40" t="str">
        <f t="shared" si="24"/>
        <v>Jun</v>
      </c>
      <c r="H432" s="124"/>
      <c r="I432" s="121">
        <v>44768</v>
      </c>
      <c r="J432" s="127" t="str">
        <f>IF(ISBLANK(I432),"",IF(I432&gt;F432,"No","Yes"))</f>
        <v>No</v>
      </c>
      <c r="K432" s="20"/>
      <c r="L432" s="103"/>
      <c r="M432" s="41" t="s">
        <v>72</v>
      </c>
      <c r="N432" s="20"/>
      <c r="O432" s="21" t="s">
        <v>113</v>
      </c>
      <c r="P432" s="19"/>
      <c r="Q432" s="49"/>
      <c r="R432" s="35" t="s">
        <v>1070</v>
      </c>
      <c r="S432" s="19"/>
      <c r="Z432" s="30"/>
      <c r="AA432" s="30"/>
      <c r="AD432" s="30"/>
    </row>
    <row r="433" spans="1:30" s="23" customFormat="1" ht="30" customHeight="1" x14ac:dyDescent="0.25">
      <c r="A433" s="21" t="s">
        <v>547</v>
      </c>
      <c r="B433" s="35" t="s">
        <v>1361</v>
      </c>
      <c r="C433" s="40">
        <v>44720</v>
      </c>
      <c r="D433" s="40">
        <f>IF(C433="","",WORKDAY(C433,1,$U$33:$U$41))</f>
        <v>44721</v>
      </c>
      <c r="E433" s="40">
        <f>IF(C433="","",WORKDAY(C433,10,$U$33:$U$41))</f>
        <v>44734</v>
      </c>
      <c r="F433" s="40">
        <f>IF(C433="","",WORKDAY(C433,20,$U$33:$U$41))</f>
        <v>44748</v>
      </c>
      <c r="G433" s="40" t="str">
        <f t="shared" si="24"/>
        <v>Jun</v>
      </c>
      <c r="H433" s="124"/>
      <c r="I433" s="121">
        <v>44768</v>
      </c>
      <c r="J433" s="127" t="str">
        <f>IF(ISBLANK(I433),"",IF(I433&gt;F433,"No","Yes"))</f>
        <v>No</v>
      </c>
      <c r="K433" s="20"/>
      <c r="L433" s="103"/>
      <c r="M433" s="41" t="s">
        <v>72</v>
      </c>
      <c r="N433" s="20"/>
      <c r="O433" s="21" t="s">
        <v>112</v>
      </c>
      <c r="P433" s="19"/>
      <c r="Q433" s="49"/>
      <c r="R433" s="35"/>
      <c r="S433" s="19"/>
      <c r="Z433" s="30"/>
      <c r="AA433" s="30"/>
      <c r="AD433" s="30"/>
    </row>
    <row r="434" spans="1:30" s="23" customFormat="1" ht="30" customHeight="1" x14ac:dyDescent="0.25">
      <c r="A434" s="21" t="s">
        <v>548</v>
      </c>
      <c r="B434" s="35" t="s">
        <v>1385</v>
      </c>
      <c r="C434" s="40">
        <v>44720</v>
      </c>
      <c r="D434" s="40">
        <f>IF(C434="","",WORKDAY(C434,1,$U$33:$U$41))</f>
        <v>44721</v>
      </c>
      <c r="E434" s="40">
        <f>IF(C434="","",WORKDAY(C434,10,$U$33:$U$41))</f>
        <v>44734</v>
      </c>
      <c r="F434" s="40">
        <f>IF(C434="","",WORKDAY(C434,20,$U$33:$U$41))</f>
        <v>44748</v>
      </c>
      <c r="G434" s="40" t="str">
        <f t="shared" si="24"/>
        <v>Jun</v>
      </c>
      <c r="H434" s="124"/>
      <c r="I434" s="121">
        <v>44732</v>
      </c>
      <c r="J434" s="127" t="str">
        <f>IF(ISBLANK(I434),"",IF(I434&gt;F434,"No","Yes"))</f>
        <v>Yes</v>
      </c>
      <c r="K434" s="20"/>
      <c r="L434" s="103"/>
      <c r="M434" s="41" t="s">
        <v>72</v>
      </c>
      <c r="N434" s="20"/>
      <c r="O434" s="21" t="s">
        <v>113</v>
      </c>
      <c r="P434" s="19"/>
      <c r="Q434" s="49" t="s">
        <v>17</v>
      </c>
      <c r="R434" s="35"/>
      <c r="S434" s="19"/>
      <c r="Z434" s="30"/>
      <c r="AA434" s="30"/>
      <c r="AD434" s="30"/>
    </row>
    <row r="435" spans="1:30" s="23" customFormat="1" ht="30" customHeight="1" x14ac:dyDescent="0.25">
      <c r="A435" s="21" t="s">
        <v>549</v>
      </c>
      <c r="B435" s="76" t="s">
        <v>1386</v>
      </c>
      <c r="C435" s="40">
        <v>44720</v>
      </c>
      <c r="D435" s="40">
        <f>IF(C435="","",WORKDAY(C435,1,$U$33:$U$41))</f>
        <v>44721</v>
      </c>
      <c r="E435" s="40">
        <f>IF(C435="","",WORKDAY(C435,10,$U$33:$U$41))</f>
        <v>44734</v>
      </c>
      <c r="F435" s="40">
        <f>IF(C435="","",WORKDAY(C435,20,$U$33:$U$41))</f>
        <v>44748</v>
      </c>
      <c r="G435" s="40" t="str">
        <f t="shared" si="24"/>
        <v>Jun</v>
      </c>
      <c r="H435" s="125"/>
      <c r="I435" s="121">
        <v>44768</v>
      </c>
      <c r="J435" s="127" t="str">
        <f>IF(ISBLANK(I435),"",IF(I435&gt;F435,"No","Yes"))</f>
        <v>No</v>
      </c>
      <c r="K435" s="81"/>
      <c r="L435" s="113"/>
      <c r="M435" s="41" t="s">
        <v>72</v>
      </c>
      <c r="N435" s="81"/>
      <c r="O435" s="21" t="s">
        <v>112</v>
      </c>
      <c r="P435" s="39"/>
      <c r="Q435" s="39"/>
      <c r="R435" s="76"/>
      <c r="S435" s="19"/>
      <c r="Z435" s="30"/>
      <c r="AA435" s="30"/>
      <c r="AD435" s="30"/>
    </row>
    <row r="436" spans="1:30" s="23" customFormat="1" ht="30" customHeight="1" x14ac:dyDescent="0.25">
      <c r="A436" s="21" t="s">
        <v>550</v>
      </c>
      <c r="B436" s="35" t="s">
        <v>1387</v>
      </c>
      <c r="C436" s="40">
        <v>44720</v>
      </c>
      <c r="D436" s="40">
        <f>IF(C436="","",WORKDAY(C436,1,$U$33:$U$41))</f>
        <v>44721</v>
      </c>
      <c r="E436" s="40">
        <f>IF(C436="","",WORKDAY(C436,10,$U$33:$U$41))</f>
        <v>44734</v>
      </c>
      <c r="F436" s="40">
        <f>IF(C436="","",WORKDAY(C436,20,$U$33:$U$41))</f>
        <v>44748</v>
      </c>
      <c r="G436" s="40" t="str">
        <f t="shared" si="24"/>
        <v>Jun</v>
      </c>
      <c r="H436" s="124"/>
      <c r="I436" s="121">
        <v>44735</v>
      </c>
      <c r="J436" s="127" t="str">
        <f>IF(ISBLANK(I436),"",IF(I436&gt;F436,"No","Yes"))</f>
        <v>Yes</v>
      </c>
      <c r="K436" s="20"/>
      <c r="L436" s="103"/>
      <c r="M436" s="41" t="s">
        <v>72</v>
      </c>
      <c r="N436" s="20"/>
      <c r="O436" s="21" t="s">
        <v>113</v>
      </c>
      <c r="P436" s="19"/>
      <c r="Q436" s="49"/>
      <c r="R436" s="35" t="s">
        <v>1070</v>
      </c>
      <c r="S436" s="19"/>
      <c r="Z436" s="30"/>
      <c r="AA436" s="30"/>
      <c r="AD436" s="30"/>
    </row>
    <row r="437" spans="1:30" s="23" customFormat="1" ht="30" customHeight="1" x14ac:dyDescent="0.25">
      <c r="A437" s="21" t="s">
        <v>551</v>
      </c>
      <c r="B437" s="35" t="s">
        <v>1388</v>
      </c>
      <c r="C437" s="40">
        <v>44720</v>
      </c>
      <c r="D437" s="40">
        <f>IF(C437="","",WORKDAY(C437,1,$U$33:$U$41))</f>
        <v>44721</v>
      </c>
      <c r="E437" s="40">
        <f>IF(C437="","",WORKDAY(C437,10,$U$33:$U$41))</f>
        <v>44734</v>
      </c>
      <c r="F437" s="40">
        <f>IF(C437="","",WORKDAY(C437,20,$U$33:$U$41))</f>
        <v>44748</v>
      </c>
      <c r="G437" s="40" t="str">
        <f t="shared" si="24"/>
        <v>Jun</v>
      </c>
      <c r="H437" s="124"/>
      <c r="I437" s="121">
        <v>44727</v>
      </c>
      <c r="J437" s="127" t="str">
        <f>IF(ISBLANK(I437),"",IF(I437&gt;F437,"No","Yes"))</f>
        <v>Yes</v>
      </c>
      <c r="K437" s="20"/>
      <c r="L437" s="103"/>
      <c r="M437" s="41" t="s">
        <v>72</v>
      </c>
      <c r="N437" s="20"/>
      <c r="O437" s="21" t="s">
        <v>112</v>
      </c>
      <c r="P437" s="19"/>
      <c r="Q437" s="49"/>
      <c r="R437" s="35"/>
      <c r="S437" s="19"/>
      <c r="Z437" s="30"/>
      <c r="AA437" s="30"/>
      <c r="AD437" s="30"/>
    </row>
    <row r="438" spans="1:30" s="23" customFormat="1" ht="30" customHeight="1" x14ac:dyDescent="0.25">
      <c r="A438" s="21" t="s">
        <v>552</v>
      </c>
      <c r="B438" s="35" t="s">
        <v>1389</v>
      </c>
      <c r="C438" s="40">
        <v>44720</v>
      </c>
      <c r="D438" s="40">
        <f>IF(C438="","",WORKDAY(C438,1,$U$33:$U$41))</f>
        <v>44721</v>
      </c>
      <c r="E438" s="40">
        <f>IF(C438="","",WORKDAY(C438,10,$U$33:$U$41))</f>
        <v>44734</v>
      </c>
      <c r="F438" s="40">
        <f>IF(C438="","",WORKDAY(C438,20,$U$33:$U$41))</f>
        <v>44748</v>
      </c>
      <c r="G438" s="40" t="str">
        <f t="shared" si="24"/>
        <v>Jun</v>
      </c>
      <c r="H438" s="124"/>
      <c r="I438" s="121">
        <v>44721</v>
      </c>
      <c r="J438" s="127" t="str">
        <f>IF(ISBLANK(I438),"",IF(I438&gt;F438,"No","Yes"))</f>
        <v>Yes</v>
      </c>
      <c r="K438" s="20"/>
      <c r="L438" s="103"/>
      <c r="M438" s="41" t="s">
        <v>72</v>
      </c>
      <c r="N438" s="20"/>
      <c r="O438" s="21" t="s">
        <v>112</v>
      </c>
      <c r="P438" s="19"/>
      <c r="Q438" s="49"/>
      <c r="R438" s="35"/>
      <c r="S438" s="19"/>
      <c r="Z438" s="30"/>
      <c r="AA438" s="30"/>
      <c r="AD438" s="30"/>
    </row>
    <row r="439" spans="1:30" s="23" customFormat="1" ht="30" customHeight="1" x14ac:dyDescent="0.25">
      <c r="A439" s="21" t="s">
        <v>553</v>
      </c>
      <c r="B439" s="35" t="s">
        <v>1390</v>
      </c>
      <c r="C439" s="40">
        <v>44714</v>
      </c>
      <c r="D439" s="40">
        <f>IF(C439="","",WORKDAY(C439,1,$U$33:$U$41))</f>
        <v>44718</v>
      </c>
      <c r="E439" s="40">
        <f>IF(C439="","",WORKDAY(C439,10,$U$33:$U$41))</f>
        <v>44729</v>
      </c>
      <c r="F439" s="40">
        <f>IF(C439="","",WORKDAY(C439,20,$U$33:$U$41))</f>
        <v>44743</v>
      </c>
      <c r="G439" s="40" t="str">
        <f t="shared" si="24"/>
        <v>Jun</v>
      </c>
      <c r="H439" s="124"/>
      <c r="I439" s="121">
        <v>44726</v>
      </c>
      <c r="J439" s="127" t="str">
        <f>IF(ISBLANK(I439),"",IF(I439&gt;F439,"No","Yes"))</f>
        <v>Yes</v>
      </c>
      <c r="K439" s="20"/>
      <c r="L439" s="103"/>
      <c r="M439" s="41" t="s">
        <v>72</v>
      </c>
      <c r="N439" s="20"/>
      <c r="O439" s="21" t="s">
        <v>8</v>
      </c>
      <c r="P439" s="19"/>
      <c r="Q439" s="49" t="s">
        <v>11</v>
      </c>
      <c r="R439" s="35"/>
      <c r="S439" s="19"/>
      <c r="Z439" s="30"/>
      <c r="AA439" s="30"/>
      <c r="AD439" s="30"/>
    </row>
    <row r="440" spans="1:30" s="23" customFormat="1" ht="30" customHeight="1" x14ac:dyDescent="0.25">
      <c r="A440" s="21" t="s">
        <v>554</v>
      </c>
      <c r="B440" s="35" t="s">
        <v>1393</v>
      </c>
      <c r="C440" s="40">
        <v>44721</v>
      </c>
      <c r="D440" s="40">
        <f>IF(C440="","",WORKDAY(C440,1,$U$33:$U$41))</f>
        <v>44722</v>
      </c>
      <c r="E440" s="40">
        <f>IF(C440="","",WORKDAY(C440,10,$U$33:$U$41))</f>
        <v>44735</v>
      </c>
      <c r="F440" s="40">
        <f>IF(C440="","",WORKDAY(C440,20,$U$33:$U$41))</f>
        <v>44749</v>
      </c>
      <c r="G440" s="40" t="str">
        <f t="shared" si="24"/>
        <v>Jun</v>
      </c>
      <c r="H440" s="124"/>
      <c r="I440" s="121">
        <v>44748</v>
      </c>
      <c r="J440" s="127" t="str">
        <f>IF(ISBLANK(I440),"",IF(I440&gt;F440,"No","Yes"))</f>
        <v>Yes</v>
      </c>
      <c r="K440" s="20"/>
      <c r="L440" s="103"/>
      <c r="M440" s="41" t="s">
        <v>72</v>
      </c>
      <c r="N440" s="20"/>
      <c r="O440" s="21" t="s">
        <v>113</v>
      </c>
      <c r="P440" s="19"/>
      <c r="Q440" s="49"/>
      <c r="R440" s="35" t="s">
        <v>1469</v>
      </c>
      <c r="S440" s="19"/>
      <c r="Z440" s="30"/>
      <c r="AA440" s="30"/>
      <c r="AD440" s="30"/>
    </row>
    <row r="441" spans="1:30" s="23" customFormat="1" ht="30" customHeight="1" x14ac:dyDescent="0.25">
      <c r="A441" s="21" t="s">
        <v>555</v>
      </c>
      <c r="B441" s="76" t="s">
        <v>1394</v>
      </c>
      <c r="C441" s="78">
        <v>44721</v>
      </c>
      <c r="D441" s="40">
        <f>IF(C441="","",WORKDAY(C441,1,$U$33:$U$41))</f>
        <v>44722</v>
      </c>
      <c r="E441" s="40">
        <f>IF(C441="","",WORKDAY(C441,10,$U$33:$U$41))</f>
        <v>44735</v>
      </c>
      <c r="F441" s="40">
        <f>IF(C441="","",WORKDAY(C441,20,$U$33:$U$41))</f>
        <v>44749</v>
      </c>
      <c r="G441" s="40" t="str">
        <f t="shared" si="24"/>
        <v>Jun</v>
      </c>
      <c r="H441" s="125"/>
      <c r="I441" s="121">
        <v>44750</v>
      </c>
      <c r="J441" s="127" t="str">
        <f>IF(ISBLANK(I441),"",IF(I441&gt;F441,"No","Yes"))</f>
        <v>No</v>
      </c>
      <c r="K441" s="20"/>
      <c r="L441" s="103"/>
      <c r="M441" s="41" t="s">
        <v>72</v>
      </c>
      <c r="N441" s="20"/>
      <c r="O441" s="21" t="s">
        <v>113</v>
      </c>
      <c r="P441" s="19"/>
      <c r="Q441" s="49"/>
      <c r="R441" s="35"/>
      <c r="S441" s="19"/>
      <c r="Z441" s="30"/>
      <c r="AA441" s="30"/>
      <c r="AD441" s="30"/>
    </row>
    <row r="442" spans="1:30" s="23" customFormat="1" ht="30" customHeight="1" x14ac:dyDescent="0.25">
      <c r="A442" s="21" t="s">
        <v>556</v>
      </c>
      <c r="B442" s="76" t="s">
        <v>1395</v>
      </c>
      <c r="C442" s="78">
        <v>44722</v>
      </c>
      <c r="D442" s="40">
        <f>IF(C442="","",WORKDAY(C442,1,$U$33:$U$41))</f>
        <v>44725</v>
      </c>
      <c r="E442" s="40">
        <f>IF(C442="","",WORKDAY(C442,10,$U$33:$U$41))</f>
        <v>44736</v>
      </c>
      <c r="F442" s="40">
        <f>IF(C442="","",WORKDAY(C442,20,$U$33:$U$41))</f>
        <v>44750</v>
      </c>
      <c r="G442" s="40" t="str">
        <f t="shared" si="24"/>
        <v>Jun</v>
      </c>
      <c r="H442" s="125"/>
      <c r="I442" s="121">
        <v>44774</v>
      </c>
      <c r="J442" s="127" t="str">
        <f>IF(ISBLANK(I442),"",IF(I442&gt;F442,"No","Yes"))</f>
        <v>No</v>
      </c>
      <c r="K442" s="20"/>
      <c r="L442" s="103"/>
      <c r="M442" s="41" t="s">
        <v>72</v>
      </c>
      <c r="N442" s="20"/>
      <c r="O442" s="21" t="s">
        <v>112</v>
      </c>
      <c r="P442" s="19"/>
      <c r="Q442" s="49"/>
      <c r="R442" s="35"/>
      <c r="S442" s="19"/>
      <c r="Z442" s="30"/>
      <c r="AA442" s="30"/>
      <c r="AD442" s="30"/>
    </row>
    <row r="443" spans="1:30" s="23" customFormat="1" ht="30" customHeight="1" x14ac:dyDescent="0.25">
      <c r="A443" s="21" t="s">
        <v>557</v>
      </c>
      <c r="B443" s="35" t="s">
        <v>1396</v>
      </c>
      <c r="C443" s="40">
        <v>44713</v>
      </c>
      <c r="D443" s="40">
        <f>IF(C443="","",WORKDAY(C443,1,$U$33:$U$41))</f>
        <v>44718</v>
      </c>
      <c r="E443" s="40">
        <f>IF(C443="","",WORKDAY(C443,10,$U$33:$U$41))</f>
        <v>44729</v>
      </c>
      <c r="F443" s="40">
        <f>IF(C443="","",WORKDAY(C443,20,$U$33:$U$41))</f>
        <v>44743</v>
      </c>
      <c r="G443" s="40" t="str">
        <f t="shared" si="24"/>
        <v>Jun</v>
      </c>
      <c r="H443" s="124"/>
      <c r="I443" s="121">
        <v>44725</v>
      </c>
      <c r="J443" s="127" t="str">
        <f>IF(ISBLANK(I443),"",IF(I443&gt;F443,"No","Yes"))</f>
        <v>Yes</v>
      </c>
      <c r="K443" s="20"/>
      <c r="L443" s="103"/>
      <c r="M443" s="41" t="s">
        <v>72</v>
      </c>
      <c r="N443" s="20"/>
      <c r="O443" s="21" t="s">
        <v>114</v>
      </c>
      <c r="P443" s="19"/>
      <c r="Q443" s="49"/>
      <c r="R443" s="35" t="s">
        <v>1400</v>
      </c>
      <c r="S443" s="19"/>
      <c r="Z443" s="30"/>
      <c r="AA443" s="30"/>
      <c r="AD443" s="30"/>
    </row>
    <row r="444" spans="1:30" s="23" customFormat="1" ht="30" customHeight="1" x14ac:dyDescent="0.25">
      <c r="A444" s="21" t="s">
        <v>558</v>
      </c>
      <c r="B444" s="35" t="s">
        <v>1397</v>
      </c>
      <c r="C444" s="40">
        <v>44724</v>
      </c>
      <c r="D444" s="40">
        <f>IF(C444="","",WORKDAY(C444,1,$U$33:$U$41))</f>
        <v>44725</v>
      </c>
      <c r="E444" s="40">
        <f>IF(C444="","",WORKDAY(C444,10,$U$33:$U$41))</f>
        <v>44736</v>
      </c>
      <c r="F444" s="40">
        <f>IF(C444="","",WORKDAY(C444,20,$U$33:$U$41))</f>
        <v>44750</v>
      </c>
      <c r="G444" s="40" t="str">
        <f t="shared" si="24"/>
        <v>Jun</v>
      </c>
      <c r="H444" s="124"/>
      <c r="I444" s="121">
        <v>44733</v>
      </c>
      <c r="J444" s="127" t="str">
        <f>IF(ISBLANK(I444),"",IF(I444&gt;F444,"No","Yes"))</f>
        <v>Yes</v>
      </c>
      <c r="K444" s="20"/>
      <c r="L444" s="103"/>
      <c r="M444" s="41" t="s">
        <v>72</v>
      </c>
      <c r="N444" s="20"/>
      <c r="O444" s="21" t="s">
        <v>113</v>
      </c>
      <c r="P444" s="19"/>
      <c r="Q444" s="49"/>
      <c r="R444" s="35" t="s">
        <v>1070</v>
      </c>
      <c r="S444" s="19"/>
      <c r="Z444" s="30"/>
      <c r="AA444" s="30"/>
      <c r="AD444" s="30"/>
    </row>
    <row r="445" spans="1:30" s="23" customFormat="1" ht="30" customHeight="1" x14ac:dyDescent="0.25">
      <c r="A445" s="21" t="s">
        <v>559</v>
      </c>
      <c r="B445" s="35" t="s">
        <v>1398</v>
      </c>
      <c r="C445" s="40">
        <v>44725</v>
      </c>
      <c r="D445" s="40">
        <f>IF(C445="","",WORKDAY(C445,1,$U$33:$U$41))</f>
        <v>44726</v>
      </c>
      <c r="E445" s="40">
        <f>IF(C445="","",WORKDAY(C445,10,$U$33:$U$41))</f>
        <v>44739</v>
      </c>
      <c r="F445" s="40">
        <f>IF(C445="","",WORKDAY(C445,20,$U$33:$U$41))</f>
        <v>44753</v>
      </c>
      <c r="G445" s="40" t="str">
        <f t="shared" si="24"/>
        <v>Jun</v>
      </c>
      <c r="H445" s="124"/>
      <c r="I445" s="121">
        <v>44726</v>
      </c>
      <c r="J445" s="127" t="str">
        <f>IF(ISBLANK(I445),"",IF(I445&gt;F445,"No","Yes"))</f>
        <v>Yes</v>
      </c>
      <c r="K445" s="20"/>
      <c r="L445" s="103"/>
      <c r="M445" s="41" t="s">
        <v>72</v>
      </c>
      <c r="N445" s="20"/>
      <c r="O445" s="21" t="s">
        <v>112</v>
      </c>
      <c r="P445" s="19"/>
      <c r="Q445" s="49"/>
      <c r="R445" s="35"/>
      <c r="S445" s="19"/>
      <c r="Z445" s="30"/>
      <c r="AA445" s="30"/>
      <c r="AD445" s="30"/>
    </row>
    <row r="446" spans="1:30" s="23" customFormat="1" ht="30" customHeight="1" x14ac:dyDescent="0.25">
      <c r="A446" s="21" t="s">
        <v>560</v>
      </c>
      <c r="B446" s="35" t="s">
        <v>1399</v>
      </c>
      <c r="C446" s="40">
        <v>44725</v>
      </c>
      <c r="D446" s="40">
        <f>IF(C446="","",WORKDAY(C446,1,$U$33:$U$41))</f>
        <v>44726</v>
      </c>
      <c r="E446" s="40">
        <f>IF(C446="","",WORKDAY(C446,10,$U$33:$U$41))</f>
        <v>44739</v>
      </c>
      <c r="F446" s="40">
        <f>IF(C446="","",WORKDAY(C446,20,$U$33:$U$41))</f>
        <v>44753</v>
      </c>
      <c r="G446" s="40" t="str">
        <f t="shared" si="24"/>
        <v>Jun</v>
      </c>
      <c r="H446" s="124"/>
      <c r="I446" s="121">
        <v>44789</v>
      </c>
      <c r="J446" s="127" t="str">
        <f>IF(ISBLANK(I446),"",IF(I446&gt;F446,"No","Yes"))</f>
        <v>No</v>
      </c>
      <c r="K446" s="20"/>
      <c r="L446" s="103"/>
      <c r="M446" s="41" t="s">
        <v>72</v>
      </c>
      <c r="N446" s="20"/>
      <c r="O446" s="21" t="s">
        <v>113</v>
      </c>
      <c r="P446" s="19"/>
      <c r="Q446" s="49"/>
      <c r="R446" s="35"/>
      <c r="S446" s="19"/>
      <c r="Z446" s="30"/>
      <c r="AA446" s="30"/>
      <c r="AD446" s="30"/>
    </row>
    <row r="447" spans="1:30" s="23" customFormat="1" ht="30" customHeight="1" x14ac:dyDescent="0.25">
      <c r="A447" s="21" t="s">
        <v>561</v>
      </c>
      <c r="B447" s="35" t="s">
        <v>1159</v>
      </c>
      <c r="C447" s="40">
        <v>44725</v>
      </c>
      <c r="D447" s="40">
        <f>IF(C447="","",WORKDAY(C447,1,$U$33:$U$41))</f>
        <v>44726</v>
      </c>
      <c r="E447" s="40">
        <f>IF(C447="","",WORKDAY(C447,10,$U$33:$U$41))</f>
        <v>44739</v>
      </c>
      <c r="F447" s="40">
        <f>IF(C447="","",WORKDAY(C447,20,$U$33:$U$41))</f>
        <v>44753</v>
      </c>
      <c r="G447" s="40" t="str">
        <f t="shared" si="24"/>
        <v>Jun</v>
      </c>
      <c r="H447" s="124"/>
      <c r="I447" s="121">
        <v>44790</v>
      </c>
      <c r="J447" s="127" t="str">
        <f>IF(ISBLANK(I447),"",IF(I447&gt;F447,"No","Yes"))</f>
        <v>No</v>
      </c>
      <c r="K447" s="20"/>
      <c r="L447" s="103"/>
      <c r="M447" s="41" t="s">
        <v>72</v>
      </c>
      <c r="N447" s="20"/>
      <c r="O447" s="21" t="s">
        <v>113</v>
      </c>
      <c r="P447" s="19"/>
      <c r="Q447" s="49"/>
      <c r="R447" s="35"/>
      <c r="S447" s="19"/>
      <c r="Z447" s="30"/>
      <c r="AA447" s="30"/>
      <c r="AD447" s="30"/>
    </row>
    <row r="448" spans="1:30" s="23" customFormat="1" ht="30" customHeight="1" x14ac:dyDescent="0.25">
      <c r="A448" s="21" t="s">
        <v>562</v>
      </c>
      <c r="B448" s="35" t="s">
        <v>1402</v>
      </c>
      <c r="C448" s="40">
        <v>44726</v>
      </c>
      <c r="D448" s="40">
        <f>IF(C448="","",WORKDAY(C448,1,$U$33:$U$41))</f>
        <v>44727</v>
      </c>
      <c r="E448" s="40">
        <f>IF(C448="","",WORKDAY(C448,10,$U$33:$U$41))</f>
        <v>44740</v>
      </c>
      <c r="F448" s="40">
        <f>IF(C448="","",WORKDAY(C448,20,$U$33:$U$41))</f>
        <v>44754</v>
      </c>
      <c r="G448" s="40" t="str">
        <f t="shared" si="24"/>
        <v>Jun</v>
      </c>
      <c r="H448" s="124"/>
      <c r="I448" s="121">
        <v>44727</v>
      </c>
      <c r="J448" s="127" t="str">
        <f>IF(ISBLANK(I448),"",IF(I448&gt;F448,"No","Yes"))</f>
        <v>Yes</v>
      </c>
      <c r="K448" s="20"/>
      <c r="L448" s="103"/>
      <c r="M448" s="41" t="s">
        <v>72</v>
      </c>
      <c r="N448" s="20"/>
      <c r="O448" s="21" t="s">
        <v>112</v>
      </c>
      <c r="P448" s="19"/>
      <c r="Q448" s="49"/>
      <c r="R448" s="35"/>
      <c r="S448" s="19"/>
      <c r="Z448" s="30"/>
      <c r="AA448" s="30"/>
      <c r="AD448" s="30"/>
    </row>
    <row r="449" spans="1:30" s="23" customFormat="1" ht="30" customHeight="1" x14ac:dyDescent="0.25">
      <c r="A449" s="21" t="s">
        <v>563</v>
      </c>
      <c r="B449" s="35" t="s">
        <v>1403</v>
      </c>
      <c r="C449" s="40">
        <v>44727</v>
      </c>
      <c r="D449" s="40">
        <f>IF(C449="","",WORKDAY(C449,1,$U$33:$U$41))</f>
        <v>44728</v>
      </c>
      <c r="E449" s="40">
        <f>IF(C449="","",WORKDAY(C449,10,$U$33:$U$41))</f>
        <v>44741</v>
      </c>
      <c r="F449" s="40">
        <f>IF(C449="","",WORKDAY(C449,20,$U$33:$U$41))</f>
        <v>44755</v>
      </c>
      <c r="G449" s="40" t="str">
        <f t="shared" si="24"/>
        <v>Jun</v>
      </c>
      <c r="H449" s="124"/>
      <c r="I449" s="121">
        <v>44733</v>
      </c>
      <c r="J449" s="127" t="str">
        <f>IF(ISBLANK(I449),"",IF(I449&gt;F449,"No","Yes"))</f>
        <v>Yes</v>
      </c>
      <c r="K449" s="20"/>
      <c r="L449" s="103"/>
      <c r="M449" s="41" t="s">
        <v>72</v>
      </c>
      <c r="N449" s="20"/>
      <c r="O449" s="21" t="s">
        <v>112</v>
      </c>
      <c r="P449" s="19"/>
      <c r="Q449" s="49"/>
      <c r="R449" s="35"/>
      <c r="S449" s="19"/>
      <c r="Z449" s="30"/>
      <c r="AA449" s="30"/>
      <c r="AD449" s="30"/>
    </row>
    <row r="450" spans="1:30" s="23" customFormat="1" ht="30" customHeight="1" x14ac:dyDescent="0.25">
      <c r="A450" s="21" t="s">
        <v>564</v>
      </c>
      <c r="B450" s="35" t="s">
        <v>1404</v>
      </c>
      <c r="C450" s="40">
        <v>44727</v>
      </c>
      <c r="D450" s="40">
        <f>IF(C450="","",WORKDAY(C450,1,$U$33:$U$41))</f>
        <v>44728</v>
      </c>
      <c r="E450" s="40">
        <f>IF(C450="","",WORKDAY(C450,10,$U$33:$U$41))</f>
        <v>44741</v>
      </c>
      <c r="F450" s="40">
        <f>IF(C450="","",WORKDAY(C450,20,$U$33:$U$41))</f>
        <v>44755</v>
      </c>
      <c r="G450" s="40" t="str">
        <f t="shared" ref="G450:G513" si="25">IF(ISBLANK(C450),"",TEXT(C450,"mmm"))</f>
        <v>Jun</v>
      </c>
      <c r="H450" s="124"/>
      <c r="I450" s="121">
        <v>44749</v>
      </c>
      <c r="J450" s="127" t="str">
        <f>IF(ISBLANK(I450),"",IF(I450&gt;F450,"No","Yes"))</f>
        <v>Yes</v>
      </c>
      <c r="K450" s="20"/>
      <c r="L450" s="103"/>
      <c r="M450" s="41" t="s">
        <v>72</v>
      </c>
      <c r="N450" s="20"/>
      <c r="O450" s="21" t="s">
        <v>112</v>
      </c>
      <c r="P450" s="19"/>
      <c r="Q450" s="49"/>
      <c r="R450" s="35"/>
      <c r="S450" s="19"/>
      <c r="Z450" s="30"/>
      <c r="AA450" s="30"/>
      <c r="AD450" s="30"/>
    </row>
    <row r="451" spans="1:30" s="23" customFormat="1" ht="30" customHeight="1" x14ac:dyDescent="0.25">
      <c r="A451" s="21" t="s">
        <v>565</v>
      </c>
      <c r="B451" s="35" t="s">
        <v>1405</v>
      </c>
      <c r="C451" s="40">
        <v>44727</v>
      </c>
      <c r="D451" s="40">
        <f>IF(C451="","",WORKDAY(C451,1,$U$33:$U$41))</f>
        <v>44728</v>
      </c>
      <c r="E451" s="40">
        <f>IF(C451="","",WORKDAY(C451,10,$U$33:$U$41))</f>
        <v>44741</v>
      </c>
      <c r="F451" s="40">
        <f>IF(C451="","",WORKDAY(C451,20,$U$33:$U$41))</f>
        <v>44755</v>
      </c>
      <c r="G451" s="40" t="str">
        <f t="shared" si="25"/>
        <v>Jun</v>
      </c>
      <c r="H451" s="124"/>
      <c r="I451" s="121">
        <v>44882</v>
      </c>
      <c r="J451" s="127" t="str">
        <f>IF(ISBLANK(I451),"",IF(I451&gt;F451,"No","Yes"))</f>
        <v>No</v>
      </c>
      <c r="K451" s="20"/>
      <c r="L451" s="103"/>
      <c r="M451" s="41" t="s">
        <v>72</v>
      </c>
      <c r="N451" s="20"/>
      <c r="O451" s="21" t="s">
        <v>113</v>
      </c>
      <c r="P451" s="19"/>
      <c r="Q451" s="49"/>
      <c r="R451" s="35" t="s">
        <v>1070</v>
      </c>
      <c r="S451" s="19"/>
      <c r="Z451" s="30"/>
      <c r="AA451" s="30"/>
      <c r="AD451" s="30"/>
    </row>
    <row r="452" spans="1:30" s="23" customFormat="1" ht="30" customHeight="1" x14ac:dyDescent="0.25">
      <c r="A452" s="21" t="s">
        <v>566</v>
      </c>
      <c r="B452" s="76" t="s">
        <v>1406</v>
      </c>
      <c r="C452" s="78">
        <v>44727</v>
      </c>
      <c r="D452" s="40">
        <f>IF(C452="","",WORKDAY(C452,1,$U$33:$U$41))</f>
        <v>44728</v>
      </c>
      <c r="E452" s="40">
        <f>IF(C452="","",WORKDAY(C452,10,$U$33:$U$41))</f>
        <v>44741</v>
      </c>
      <c r="F452" s="40">
        <f>IF(C452="","",WORKDAY(C452,20,$U$33:$U$41))</f>
        <v>44755</v>
      </c>
      <c r="G452" s="40" t="str">
        <f t="shared" si="25"/>
        <v>Jun</v>
      </c>
      <c r="H452" s="124"/>
      <c r="I452" s="121">
        <v>44739</v>
      </c>
      <c r="J452" s="127" t="str">
        <f>IF(ISBLANK(I452),"",IF(I452&gt;F452,"No","Yes"))</f>
        <v>Yes</v>
      </c>
      <c r="K452" s="20"/>
      <c r="L452" s="103"/>
      <c r="M452" s="41" t="s">
        <v>72</v>
      </c>
      <c r="N452" s="20"/>
      <c r="O452" s="21" t="s">
        <v>113</v>
      </c>
      <c r="P452" s="19"/>
      <c r="Q452" s="49"/>
      <c r="R452" s="35" t="s">
        <v>1070</v>
      </c>
      <c r="S452" s="19"/>
      <c r="Z452" s="30"/>
      <c r="AA452" s="30"/>
      <c r="AD452" s="30"/>
    </row>
    <row r="453" spans="1:30" s="23" customFormat="1" ht="30" customHeight="1" x14ac:dyDescent="0.25">
      <c r="A453" s="21" t="s">
        <v>567</v>
      </c>
      <c r="B453" s="35" t="s">
        <v>1407</v>
      </c>
      <c r="C453" s="40">
        <v>44726</v>
      </c>
      <c r="D453" s="40">
        <f>IF(C453="","",WORKDAY(C453,1,$U$33:$U$41))</f>
        <v>44727</v>
      </c>
      <c r="E453" s="40">
        <f>IF(C453="","",WORKDAY(C453,10,$U$33:$U$41))</f>
        <v>44740</v>
      </c>
      <c r="F453" s="40">
        <f>IF(C453="","",WORKDAY(C453,20,$U$33:$U$41))</f>
        <v>44754</v>
      </c>
      <c r="G453" s="40" t="str">
        <f t="shared" si="25"/>
        <v>Jun</v>
      </c>
      <c r="H453" s="124"/>
      <c r="I453" s="121">
        <v>44727</v>
      </c>
      <c r="J453" s="127" t="str">
        <f>IF(ISBLANK(I453),"",IF(I453&gt;F453,"No","Yes"))</f>
        <v>Yes</v>
      </c>
      <c r="K453" s="20"/>
      <c r="L453" s="103"/>
      <c r="M453" s="41" t="s">
        <v>72</v>
      </c>
      <c r="N453" s="20"/>
      <c r="O453" s="21" t="s">
        <v>112</v>
      </c>
      <c r="P453" s="19"/>
      <c r="Q453" s="49"/>
      <c r="R453" s="35"/>
      <c r="S453" s="19"/>
      <c r="Z453" s="30"/>
      <c r="AA453" s="30"/>
      <c r="AD453" s="30"/>
    </row>
    <row r="454" spans="1:30" s="23" customFormat="1" ht="30" customHeight="1" x14ac:dyDescent="0.25">
      <c r="A454" s="21" t="s">
        <v>568</v>
      </c>
      <c r="B454" s="35" t="s">
        <v>1408</v>
      </c>
      <c r="C454" s="40">
        <v>44726</v>
      </c>
      <c r="D454" s="40">
        <f>IF(C454="","",WORKDAY(C454,1,$U$33:$U$41))</f>
        <v>44727</v>
      </c>
      <c r="E454" s="40">
        <f>IF(C454="","",WORKDAY(C454,10,$U$33:$U$41))</f>
        <v>44740</v>
      </c>
      <c r="F454" s="40">
        <f>IF(C454="","",WORKDAY(C454,20,$U$33:$U$41))</f>
        <v>44754</v>
      </c>
      <c r="G454" s="40" t="str">
        <f t="shared" si="25"/>
        <v>Jun</v>
      </c>
      <c r="H454" s="124"/>
      <c r="I454" s="121">
        <v>44740</v>
      </c>
      <c r="J454" s="127" t="str">
        <f>IF(ISBLANK(I454),"",IF(I454&gt;F454,"No","Yes"))</f>
        <v>Yes</v>
      </c>
      <c r="K454" s="20"/>
      <c r="L454" s="103"/>
      <c r="M454" s="41" t="s">
        <v>72</v>
      </c>
      <c r="N454" s="20"/>
      <c r="O454" s="21" t="s">
        <v>113</v>
      </c>
      <c r="P454" s="19"/>
      <c r="Q454" s="49" t="s">
        <v>17</v>
      </c>
      <c r="R454" s="35"/>
      <c r="S454" s="19"/>
      <c r="Z454" s="30"/>
      <c r="AA454" s="30"/>
      <c r="AD454" s="30"/>
    </row>
    <row r="455" spans="1:30" s="23" customFormat="1" ht="30" customHeight="1" x14ac:dyDescent="0.25">
      <c r="A455" s="21" t="s">
        <v>569</v>
      </c>
      <c r="B455" s="35" t="s">
        <v>1409</v>
      </c>
      <c r="C455" s="40">
        <v>44727</v>
      </c>
      <c r="D455" s="40">
        <f>IF(C455="","",WORKDAY(C455,1,$U$33:$U$41))</f>
        <v>44728</v>
      </c>
      <c r="E455" s="40">
        <f>IF(C455="","",WORKDAY(C455,10,$U$33:$U$41))</f>
        <v>44741</v>
      </c>
      <c r="F455" s="40">
        <f>IF(C455="","",WORKDAY(C455,20,$U$33:$U$41))</f>
        <v>44755</v>
      </c>
      <c r="G455" s="40" t="str">
        <f t="shared" si="25"/>
        <v>Jun</v>
      </c>
      <c r="H455" s="124"/>
      <c r="I455" s="121">
        <v>44732</v>
      </c>
      <c r="J455" s="127" t="str">
        <f>IF(ISBLANK(I455),"",IF(I455&gt;F455,"No","Yes"))</f>
        <v>Yes</v>
      </c>
      <c r="K455" s="20"/>
      <c r="L455" s="103"/>
      <c r="M455" s="41" t="s">
        <v>72</v>
      </c>
      <c r="N455" s="20"/>
      <c r="O455" s="21" t="s">
        <v>113</v>
      </c>
      <c r="P455" s="19"/>
      <c r="Q455" s="49" t="s">
        <v>64</v>
      </c>
      <c r="R455" s="35"/>
      <c r="S455" s="19"/>
      <c r="Z455" s="30"/>
      <c r="AA455" s="30"/>
      <c r="AD455" s="30"/>
    </row>
    <row r="456" spans="1:30" s="23" customFormat="1" ht="30" customHeight="1" x14ac:dyDescent="0.25">
      <c r="A456" s="21" t="s">
        <v>570</v>
      </c>
      <c r="B456" s="35" t="s">
        <v>1410</v>
      </c>
      <c r="C456" s="40">
        <v>44727</v>
      </c>
      <c r="D456" s="40">
        <f>IF(C456="","",WORKDAY(C456,1,$U$33:$U$41))</f>
        <v>44728</v>
      </c>
      <c r="E456" s="40">
        <f>IF(C456="","",WORKDAY(C456,10,$U$33:$U$41))</f>
        <v>44741</v>
      </c>
      <c r="F456" s="40">
        <f>IF(C456="","",WORKDAY(C456,20,$U$33:$U$41))</f>
        <v>44755</v>
      </c>
      <c r="G456" s="40" t="str">
        <f t="shared" si="25"/>
        <v>Jun</v>
      </c>
      <c r="H456" s="124"/>
      <c r="I456" s="121">
        <v>44739</v>
      </c>
      <c r="J456" s="127" t="str">
        <f>IF(ISBLANK(I456),"",IF(I456&gt;F456,"No","Yes"))</f>
        <v>Yes</v>
      </c>
      <c r="K456" s="20"/>
      <c r="L456" s="103"/>
      <c r="M456" s="41" t="s">
        <v>72</v>
      </c>
      <c r="N456" s="20"/>
      <c r="O456" s="21" t="s">
        <v>8</v>
      </c>
      <c r="P456" s="19"/>
      <c r="Q456" s="49" t="s">
        <v>11</v>
      </c>
      <c r="R456" s="35"/>
      <c r="S456" s="19"/>
      <c r="Z456" s="30"/>
      <c r="AA456" s="30"/>
      <c r="AD456" s="30"/>
    </row>
    <row r="457" spans="1:30" s="23" customFormat="1" ht="30" customHeight="1" x14ac:dyDescent="0.25">
      <c r="A457" s="21" t="s">
        <v>571</v>
      </c>
      <c r="B457" s="35" t="s">
        <v>1411</v>
      </c>
      <c r="C457" s="40">
        <v>44727</v>
      </c>
      <c r="D457" s="40">
        <f>IF(C457="","",WORKDAY(C457,1,$U$33:$U$41))</f>
        <v>44728</v>
      </c>
      <c r="E457" s="40">
        <f>IF(C457="","",WORKDAY(C457,10,$U$33:$U$41))</f>
        <v>44741</v>
      </c>
      <c r="F457" s="40">
        <f>IF(C457="","",WORKDAY(C457,20,$U$33:$U$41))</f>
        <v>44755</v>
      </c>
      <c r="G457" s="40" t="str">
        <f t="shared" si="25"/>
        <v>Jun</v>
      </c>
      <c r="H457" s="124"/>
      <c r="I457" s="121">
        <v>44769</v>
      </c>
      <c r="J457" s="127" t="str">
        <f>IF(ISBLANK(I457),"",IF(I457&gt;F457,"No","Yes"))</f>
        <v>No</v>
      </c>
      <c r="K457" s="20"/>
      <c r="L457" s="103"/>
      <c r="M457" s="41" t="s">
        <v>72</v>
      </c>
      <c r="N457" s="20"/>
      <c r="O457" s="21" t="s">
        <v>112</v>
      </c>
      <c r="P457" s="19"/>
      <c r="Q457" s="49"/>
      <c r="R457" s="35"/>
      <c r="S457" s="19"/>
      <c r="Z457" s="30"/>
      <c r="AA457" s="30"/>
      <c r="AD457" s="30"/>
    </row>
    <row r="458" spans="1:30" s="23" customFormat="1" ht="30" customHeight="1" x14ac:dyDescent="0.25">
      <c r="A458" s="21" t="s">
        <v>572</v>
      </c>
      <c r="B458" s="35" t="s">
        <v>1412</v>
      </c>
      <c r="C458" s="40">
        <v>44727</v>
      </c>
      <c r="D458" s="40">
        <f>IF(C458="","",WORKDAY(C458,1,$U$33:$U$41))</f>
        <v>44728</v>
      </c>
      <c r="E458" s="40">
        <f>IF(C458="","",WORKDAY(C458,10,$U$33:$U$41))</f>
        <v>44741</v>
      </c>
      <c r="F458" s="40">
        <f>IF(C458="","",WORKDAY(C458,20,$U$33:$U$41))</f>
        <v>44755</v>
      </c>
      <c r="G458" s="40" t="str">
        <f t="shared" si="25"/>
        <v>Jun</v>
      </c>
      <c r="H458" s="124"/>
      <c r="I458" s="121">
        <v>44748</v>
      </c>
      <c r="J458" s="127" t="str">
        <f>IF(ISBLANK(I458),"",IF(I458&gt;F458,"No","Yes"))</f>
        <v>Yes</v>
      </c>
      <c r="K458" s="20"/>
      <c r="L458" s="103"/>
      <c r="M458" s="41" t="s">
        <v>72</v>
      </c>
      <c r="N458" s="20"/>
      <c r="O458" s="21" t="s">
        <v>113</v>
      </c>
      <c r="P458" s="19"/>
      <c r="Q458" s="49"/>
      <c r="R458" s="35"/>
      <c r="S458" s="19"/>
      <c r="Z458" s="30"/>
      <c r="AA458" s="30"/>
      <c r="AD458" s="30"/>
    </row>
    <row r="459" spans="1:30" s="23" customFormat="1" ht="30" customHeight="1" x14ac:dyDescent="0.25">
      <c r="A459" s="21" t="s">
        <v>573</v>
      </c>
      <c r="B459" s="35" t="s">
        <v>1967</v>
      </c>
      <c r="C459" s="40">
        <v>44728</v>
      </c>
      <c r="D459" s="40">
        <f>IF(C459="","",WORKDAY(C459,1,$U$33:$U$41))</f>
        <v>44729</v>
      </c>
      <c r="E459" s="40">
        <f>IF(C459="","",WORKDAY(C459,10,$U$33:$U$41))</f>
        <v>44742</v>
      </c>
      <c r="F459" s="40">
        <f>IF(C459="","",WORKDAY(C459,20,$U$33:$U$41))</f>
        <v>44756</v>
      </c>
      <c r="G459" s="40" t="str">
        <f t="shared" si="25"/>
        <v>Jun</v>
      </c>
      <c r="H459" s="124"/>
      <c r="I459" s="121">
        <v>44728</v>
      </c>
      <c r="J459" s="127" t="str">
        <f>IF(ISBLANK(I459),"",IF(I459&gt;F459,"No","Yes"))</f>
        <v>Yes</v>
      </c>
      <c r="K459" s="20"/>
      <c r="L459" s="103"/>
      <c r="M459" s="41" t="s">
        <v>72</v>
      </c>
      <c r="N459" s="20"/>
      <c r="O459" s="21" t="s">
        <v>112</v>
      </c>
      <c r="P459" s="19"/>
      <c r="Q459" s="49"/>
      <c r="R459" s="35"/>
      <c r="S459" s="19"/>
      <c r="Z459" s="30"/>
      <c r="AA459" s="30"/>
      <c r="AD459" s="30"/>
    </row>
    <row r="460" spans="1:30" s="23" customFormat="1" ht="30" customHeight="1" x14ac:dyDescent="0.25">
      <c r="A460" s="21" t="s">
        <v>574</v>
      </c>
      <c r="B460" s="35" t="s">
        <v>1413</v>
      </c>
      <c r="C460" s="40">
        <v>44728</v>
      </c>
      <c r="D460" s="40">
        <f>IF(C460="","",WORKDAY(C460,1,$U$33:$U$41))</f>
        <v>44729</v>
      </c>
      <c r="E460" s="40">
        <f>IF(C460="","",WORKDAY(C460,10,$U$33:$U$41))</f>
        <v>44742</v>
      </c>
      <c r="F460" s="40">
        <f>IF(C460="","",WORKDAY(C460,20,$U$33:$U$41))</f>
        <v>44756</v>
      </c>
      <c r="G460" s="40" t="str">
        <f t="shared" si="25"/>
        <v>Jun</v>
      </c>
      <c r="H460" s="124"/>
      <c r="I460" s="121">
        <v>44755</v>
      </c>
      <c r="J460" s="127" t="str">
        <f>IF(ISBLANK(I460),"",IF(I460&gt;F460,"No","Yes"))</f>
        <v>Yes</v>
      </c>
      <c r="K460" s="20"/>
      <c r="L460" s="103"/>
      <c r="M460" s="41" t="s">
        <v>72</v>
      </c>
      <c r="N460" s="20"/>
      <c r="O460" s="21" t="s">
        <v>112</v>
      </c>
      <c r="P460" s="19"/>
      <c r="Q460" s="49"/>
      <c r="R460" s="35"/>
      <c r="S460" s="19"/>
      <c r="Z460" s="30"/>
      <c r="AA460" s="30"/>
      <c r="AD460" s="30"/>
    </row>
    <row r="461" spans="1:30" s="23" customFormat="1" ht="30" customHeight="1" x14ac:dyDescent="0.25">
      <c r="A461" s="21" t="s">
        <v>575</v>
      </c>
      <c r="B461" s="35" t="s">
        <v>1414</v>
      </c>
      <c r="C461" s="40">
        <v>44728</v>
      </c>
      <c r="D461" s="40">
        <f>IF(C461="","",WORKDAY(C461,1,$U$33:$U$41))</f>
        <v>44729</v>
      </c>
      <c r="E461" s="40">
        <f>IF(C461="","",WORKDAY(C461,10,$U$33:$U$41))</f>
        <v>44742</v>
      </c>
      <c r="F461" s="40">
        <f>IF(C461="","",WORKDAY(C461,20,$U$33:$U$41))</f>
        <v>44756</v>
      </c>
      <c r="G461" s="40" t="str">
        <f t="shared" si="25"/>
        <v>Jun</v>
      </c>
      <c r="H461" s="124"/>
      <c r="I461" s="121">
        <v>44729</v>
      </c>
      <c r="J461" s="127" t="str">
        <f>IF(ISBLANK(I461),"",IF(I461&gt;F461,"No","Yes"))</f>
        <v>Yes</v>
      </c>
      <c r="K461" s="20"/>
      <c r="L461" s="103"/>
      <c r="M461" s="41" t="s">
        <v>72</v>
      </c>
      <c r="N461" s="20"/>
      <c r="O461" s="21" t="s">
        <v>112</v>
      </c>
      <c r="P461" s="19"/>
      <c r="Q461" s="49"/>
      <c r="R461" s="35"/>
      <c r="S461" s="19"/>
      <c r="Z461" s="30"/>
      <c r="AA461" s="30"/>
      <c r="AD461" s="30"/>
    </row>
    <row r="462" spans="1:30" s="23" customFormat="1" ht="30" customHeight="1" x14ac:dyDescent="0.25">
      <c r="A462" s="21" t="s">
        <v>576</v>
      </c>
      <c r="B462" s="35" t="s">
        <v>1417</v>
      </c>
      <c r="C462" s="40">
        <v>44729</v>
      </c>
      <c r="D462" s="40">
        <f>IF(C462="","",WORKDAY(C462,1,$U$33:$U$41))</f>
        <v>44732</v>
      </c>
      <c r="E462" s="40">
        <f>IF(C462="","",WORKDAY(C462,10,$U$33:$U$41))</f>
        <v>44743</v>
      </c>
      <c r="F462" s="40">
        <f>IF(C462="","",WORKDAY(C462,20,$U$33:$U$41))</f>
        <v>44757</v>
      </c>
      <c r="G462" s="40" t="str">
        <f t="shared" si="25"/>
        <v>Jun</v>
      </c>
      <c r="H462" s="124"/>
      <c r="I462" s="121">
        <v>44783</v>
      </c>
      <c r="J462" s="127" t="str">
        <f>IF(ISBLANK(I462),"",IF(I462&gt;F462,"No","Yes"))</f>
        <v>No</v>
      </c>
      <c r="K462" s="20"/>
      <c r="L462" s="103"/>
      <c r="M462" s="41" t="s">
        <v>72</v>
      </c>
      <c r="N462" s="20"/>
      <c r="O462" s="21" t="s">
        <v>112</v>
      </c>
      <c r="P462" s="19"/>
      <c r="Q462" s="49"/>
      <c r="R462" s="35"/>
      <c r="S462" s="19"/>
      <c r="Z462" s="30"/>
      <c r="AA462" s="30"/>
      <c r="AD462" s="30"/>
    </row>
    <row r="463" spans="1:30" s="23" customFormat="1" ht="30" customHeight="1" x14ac:dyDescent="0.25">
      <c r="A463" s="21" t="s">
        <v>577</v>
      </c>
      <c r="B463" s="76" t="s">
        <v>1418</v>
      </c>
      <c r="C463" s="40">
        <v>44729</v>
      </c>
      <c r="D463" s="40">
        <f>IF(C463="","",WORKDAY(C463,1,$U$33:$U$41))</f>
        <v>44732</v>
      </c>
      <c r="E463" s="40">
        <f>IF(C463="","",WORKDAY(C463,10,$U$33:$U$41))</f>
        <v>44743</v>
      </c>
      <c r="F463" s="40">
        <f>IF(C463="","",WORKDAY(C463,20,$U$33:$U$41))</f>
        <v>44757</v>
      </c>
      <c r="G463" s="40" t="str">
        <f t="shared" si="25"/>
        <v>Jun</v>
      </c>
      <c r="H463" s="124"/>
      <c r="I463" s="121">
        <v>44740</v>
      </c>
      <c r="J463" s="127" t="str">
        <f>IF(ISBLANK(I463),"",IF(I463&gt;F463,"No","Yes"))</f>
        <v>Yes</v>
      </c>
      <c r="K463" s="20"/>
      <c r="L463" s="103"/>
      <c r="M463" s="41" t="s">
        <v>72</v>
      </c>
      <c r="N463" s="20"/>
      <c r="O463" s="21" t="s">
        <v>113</v>
      </c>
      <c r="P463" s="19"/>
      <c r="Q463" s="49"/>
      <c r="R463" s="35" t="s">
        <v>1070</v>
      </c>
      <c r="S463" s="19"/>
      <c r="Z463" s="30"/>
      <c r="AA463" s="30"/>
      <c r="AD463" s="30"/>
    </row>
    <row r="464" spans="1:30" s="23" customFormat="1" ht="30" customHeight="1" x14ac:dyDescent="0.25">
      <c r="A464" s="21" t="s">
        <v>578</v>
      </c>
      <c r="B464" s="76" t="s">
        <v>1419</v>
      </c>
      <c r="C464" s="78">
        <v>44728</v>
      </c>
      <c r="D464" s="40">
        <f>IF(C464="","",WORKDAY(C464,1,$U$33:$U$41))</f>
        <v>44729</v>
      </c>
      <c r="E464" s="40">
        <f>IF(C464="","",WORKDAY(C464,10,$U$33:$U$41))</f>
        <v>44742</v>
      </c>
      <c r="F464" s="40">
        <f>IF(C464="","",WORKDAY(C464,20,$U$33:$U$41))</f>
        <v>44756</v>
      </c>
      <c r="G464" s="40" t="str">
        <f t="shared" si="25"/>
        <v>Jun</v>
      </c>
      <c r="H464" s="124"/>
      <c r="I464" s="121">
        <v>44733</v>
      </c>
      <c r="J464" s="127" t="str">
        <f>IF(ISBLANK(I464),"",IF(I464&gt;F464,"No","Yes"))</f>
        <v>Yes</v>
      </c>
      <c r="K464" s="20"/>
      <c r="L464" s="103"/>
      <c r="M464" s="41" t="s">
        <v>72</v>
      </c>
      <c r="N464" s="20"/>
      <c r="O464" s="21" t="s">
        <v>112</v>
      </c>
      <c r="P464" s="19"/>
      <c r="Q464" s="49"/>
      <c r="R464" s="35"/>
      <c r="S464" s="19"/>
      <c r="Z464" s="30"/>
      <c r="AA464" s="30"/>
      <c r="AD464" s="30"/>
    </row>
    <row r="465" spans="1:30" s="23" customFormat="1" ht="30" customHeight="1" x14ac:dyDescent="0.25">
      <c r="A465" s="21" t="s">
        <v>579</v>
      </c>
      <c r="B465" s="35" t="s">
        <v>1420</v>
      </c>
      <c r="C465" s="40">
        <v>44729</v>
      </c>
      <c r="D465" s="40">
        <f>IF(C465="","",WORKDAY(C465,1,$U$33:$U$41))</f>
        <v>44732</v>
      </c>
      <c r="E465" s="40">
        <f>IF(C465="","",WORKDAY(C465,10,$U$33:$U$41))</f>
        <v>44743</v>
      </c>
      <c r="F465" s="40">
        <f>IF(C465="","",WORKDAY(C465,20,$U$33:$U$41))</f>
        <v>44757</v>
      </c>
      <c r="G465" s="40" t="str">
        <f t="shared" si="25"/>
        <v>Jun</v>
      </c>
      <c r="H465" s="124"/>
      <c r="I465" s="121">
        <v>44743</v>
      </c>
      <c r="J465" s="127" t="str">
        <f>IF(ISBLANK(I465),"",IF(I465&gt;F465,"No","Yes"))</f>
        <v>Yes</v>
      </c>
      <c r="K465" s="20"/>
      <c r="L465" s="103"/>
      <c r="M465" s="41" t="s">
        <v>72</v>
      </c>
      <c r="N465" s="20"/>
      <c r="O465" s="21" t="s">
        <v>112</v>
      </c>
      <c r="P465" s="19"/>
      <c r="Q465" s="49"/>
      <c r="R465" s="35"/>
      <c r="S465" s="19"/>
      <c r="Z465" s="30"/>
      <c r="AA465" s="30"/>
      <c r="AD465" s="30"/>
    </row>
    <row r="466" spans="1:30" s="23" customFormat="1" ht="30" customHeight="1" x14ac:dyDescent="0.25">
      <c r="A466" s="21" t="s">
        <v>580</v>
      </c>
      <c r="B466" s="35" t="s">
        <v>1421</v>
      </c>
      <c r="C466" s="40">
        <v>44729</v>
      </c>
      <c r="D466" s="40">
        <f>IF(C466="","",WORKDAY(C466,1,$U$33:$U$41))</f>
        <v>44732</v>
      </c>
      <c r="E466" s="40">
        <f>IF(C466="","",WORKDAY(C466,10,$U$33:$U$41))</f>
        <v>44743</v>
      </c>
      <c r="F466" s="40">
        <f>IF(C466="","",WORKDAY(C466,20,$U$33:$U$41))</f>
        <v>44757</v>
      </c>
      <c r="G466" s="40" t="str">
        <f t="shared" si="25"/>
        <v>Jun</v>
      </c>
      <c r="H466" s="124"/>
      <c r="I466" s="121">
        <v>44735</v>
      </c>
      <c r="J466" s="127" t="str">
        <f>IF(ISBLANK(I466),"",IF(I466&gt;F466,"No","Yes"))</f>
        <v>Yes</v>
      </c>
      <c r="K466" s="20"/>
      <c r="L466" s="103"/>
      <c r="M466" s="41" t="s">
        <v>72</v>
      </c>
      <c r="N466" s="20"/>
      <c r="O466" s="21" t="s">
        <v>112</v>
      </c>
      <c r="P466" s="19"/>
      <c r="Q466" s="49"/>
      <c r="R466" s="35"/>
      <c r="S466" s="19"/>
      <c r="Z466" s="30"/>
      <c r="AA466" s="30"/>
      <c r="AD466" s="30"/>
    </row>
    <row r="467" spans="1:30" s="23" customFormat="1" ht="30" customHeight="1" x14ac:dyDescent="0.25">
      <c r="A467" s="21" t="s">
        <v>581</v>
      </c>
      <c r="B467" s="35" t="s">
        <v>1422</v>
      </c>
      <c r="C467" s="40">
        <v>44731</v>
      </c>
      <c r="D467" s="40">
        <f>IF(C467="","",WORKDAY(C467,1,$U$33:$U$41))</f>
        <v>44732</v>
      </c>
      <c r="E467" s="40">
        <f>IF(C467="","",WORKDAY(C467,10,$U$33:$U$41))</f>
        <v>44743</v>
      </c>
      <c r="F467" s="40">
        <f>IF(C467="","",WORKDAY(C467,20,$U$33:$U$41))</f>
        <v>44757</v>
      </c>
      <c r="G467" s="40" t="str">
        <f t="shared" si="25"/>
        <v>Jun</v>
      </c>
      <c r="H467" s="124"/>
      <c r="I467" s="121">
        <v>44733</v>
      </c>
      <c r="J467" s="127" t="str">
        <f>IF(ISBLANK(I467),"",IF(I467&gt;F467,"No","Yes"))</f>
        <v>Yes</v>
      </c>
      <c r="K467" s="20"/>
      <c r="L467" s="103"/>
      <c r="M467" s="41" t="s">
        <v>72</v>
      </c>
      <c r="N467" s="20"/>
      <c r="O467" s="21" t="s">
        <v>113</v>
      </c>
      <c r="P467" s="19"/>
      <c r="Q467" s="49"/>
      <c r="R467" s="35" t="s">
        <v>1070</v>
      </c>
      <c r="S467" s="19"/>
      <c r="Z467" s="30"/>
      <c r="AA467" s="30"/>
      <c r="AD467" s="30"/>
    </row>
    <row r="468" spans="1:30" s="23" customFormat="1" ht="30" customHeight="1" x14ac:dyDescent="0.25">
      <c r="A468" s="21" t="s">
        <v>582</v>
      </c>
      <c r="B468" s="35" t="s">
        <v>1423</v>
      </c>
      <c r="C468" s="40">
        <v>44732</v>
      </c>
      <c r="D468" s="40">
        <f>IF(C468="","",WORKDAY(C468,1,$U$33:$U$41))</f>
        <v>44733</v>
      </c>
      <c r="E468" s="40">
        <f>IF(C468="","",WORKDAY(C468,10,$U$33:$U$41))</f>
        <v>44746</v>
      </c>
      <c r="F468" s="40">
        <f>IF(C468="","",WORKDAY(C468,20,$U$33:$U$41))</f>
        <v>44760</v>
      </c>
      <c r="G468" s="40" t="str">
        <f t="shared" si="25"/>
        <v>Jun</v>
      </c>
      <c r="H468" s="124"/>
      <c r="I468" s="121">
        <v>44735</v>
      </c>
      <c r="J468" s="127" t="str">
        <f>IF(ISBLANK(I468),"",IF(I468&gt;F468,"No","Yes"))</f>
        <v>Yes</v>
      </c>
      <c r="K468" s="20"/>
      <c r="L468" s="103"/>
      <c r="M468" s="41" t="s">
        <v>72</v>
      </c>
      <c r="N468" s="20"/>
      <c r="O468" s="21" t="s">
        <v>112</v>
      </c>
      <c r="P468" s="19"/>
      <c r="Q468" s="49"/>
      <c r="R468" s="35"/>
      <c r="S468" s="19"/>
      <c r="Z468" s="30"/>
      <c r="AA468" s="30"/>
      <c r="AD468" s="30"/>
    </row>
    <row r="469" spans="1:30" s="23" customFormat="1" ht="30" customHeight="1" x14ac:dyDescent="0.25">
      <c r="A469" s="21" t="s">
        <v>583</v>
      </c>
      <c r="B469" s="35" t="s">
        <v>1424</v>
      </c>
      <c r="C469" s="40">
        <v>44732</v>
      </c>
      <c r="D469" s="40">
        <f>IF(C469="","",WORKDAY(C469,1,$U$33:$U$41))</f>
        <v>44733</v>
      </c>
      <c r="E469" s="40">
        <f>IF(C469="","",WORKDAY(C469,10,$U$33:$U$41))</f>
        <v>44746</v>
      </c>
      <c r="F469" s="40">
        <f>IF(C469="","",WORKDAY(C469,20,$U$33:$U$41))</f>
        <v>44760</v>
      </c>
      <c r="G469" s="40" t="str">
        <f t="shared" si="25"/>
        <v>Jun</v>
      </c>
      <c r="H469" s="124"/>
      <c r="I469" s="121">
        <v>44736</v>
      </c>
      <c r="J469" s="127" t="str">
        <f>IF(ISBLANK(I469),"",IF(I469&gt;F469,"No","Yes"))</f>
        <v>Yes</v>
      </c>
      <c r="K469" s="20"/>
      <c r="L469" s="103"/>
      <c r="M469" s="41" t="s">
        <v>72</v>
      </c>
      <c r="N469" s="20"/>
      <c r="O469" s="21" t="s">
        <v>112</v>
      </c>
      <c r="P469" s="19"/>
      <c r="Q469" s="49"/>
      <c r="R469" s="35"/>
      <c r="S469" s="19"/>
      <c r="Z469" s="30"/>
      <c r="AA469" s="30"/>
      <c r="AD469" s="30"/>
    </row>
    <row r="470" spans="1:30" s="23" customFormat="1" ht="30" customHeight="1" x14ac:dyDescent="0.25">
      <c r="A470" s="21" t="s">
        <v>584</v>
      </c>
      <c r="B470" s="35" t="s">
        <v>1425</v>
      </c>
      <c r="C470" s="40">
        <v>44732</v>
      </c>
      <c r="D470" s="40">
        <f>IF(C470="","",WORKDAY(C470,1,$U$33:$U$41))</f>
        <v>44733</v>
      </c>
      <c r="E470" s="40">
        <f>IF(C470="","",WORKDAY(C470,10,$U$33:$U$41))</f>
        <v>44746</v>
      </c>
      <c r="F470" s="40">
        <f>IF(C470="","",WORKDAY(C470,20,$U$33:$U$41))</f>
        <v>44760</v>
      </c>
      <c r="G470" s="40" t="str">
        <f t="shared" si="25"/>
        <v>Jun</v>
      </c>
      <c r="H470" s="124"/>
      <c r="I470" s="121">
        <v>44754</v>
      </c>
      <c r="J470" s="127" t="str">
        <f>IF(ISBLANK(I470),"",IF(I470&gt;F470,"No","Yes"))</f>
        <v>Yes</v>
      </c>
      <c r="K470" s="20"/>
      <c r="L470" s="103"/>
      <c r="M470" s="41" t="s">
        <v>72</v>
      </c>
      <c r="N470" s="20"/>
      <c r="O470" s="21" t="s">
        <v>112</v>
      </c>
      <c r="P470" s="19"/>
      <c r="Q470" s="49"/>
      <c r="R470" s="35"/>
      <c r="S470" s="19"/>
      <c r="Z470" s="30"/>
      <c r="AA470" s="30"/>
      <c r="AD470" s="30"/>
    </row>
    <row r="471" spans="1:30" s="23" customFormat="1" ht="30" customHeight="1" x14ac:dyDescent="0.25">
      <c r="A471" s="21" t="s">
        <v>585</v>
      </c>
      <c r="B471" s="35" t="s">
        <v>1426</v>
      </c>
      <c r="C471" s="40">
        <v>44732</v>
      </c>
      <c r="D471" s="40">
        <f>IF(C471="","",WORKDAY(C471,1,$U$33:$U$41))</f>
        <v>44733</v>
      </c>
      <c r="E471" s="40">
        <f>IF(C471="","",WORKDAY(C471,10,$U$33:$U$41))</f>
        <v>44746</v>
      </c>
      <c r="F471" s="40">
        <f>IF(C471="","",WORKDAY(C471,20,$U$33:$U$41))</f>
        <v>44760</v>
      </c>
      <c r="G471" s="40" t="str">
        <f t="shared" si="25"/>
        <v>Jun</v>
      </c>
      <c r="H471" s="124"/>
      <c r="I471" s="121">
        <v>44733</v>
      </c>
      <c r="J471" s="127" t="str">
        <f>IF(ISBLANK(I471),"",IF(I471&gt;F471,"No","Yes"))</f>
        <v>Yes</v>
      </c>
      <c r="K471" s="20"/>
      <c r="L471" s="103"/>
      <c r="M471" s="41" t="s">
        <v>72</v>
      </c>
      <c r="N471" s="20"/>
      <c r="O471" s="21" t="s">
        <v>114</v>
      </c>
      <c r="P471" s="19"/>
      <c r="Q471" s="49" t="s">
        <v>64</v>
      </c>
      <c r="R471" s="35"/>
      <c r="S471" s="19"/>
      <c r="Z471" s="30"/>
      <c r="AA471" s="30"/>
      <c r="AD471" s="30"/>
    </row>
    <row r="472" spans="1:30" s="23" customFormat="1" ht="30" customHeight="1" x14ac:dyDescent="0.25">
      <c r="A472" s="21" t="s">
        <v>586</v>
      </c>
      <c r="B472" s="35" t="s">
        <v>1427</v>
      </c>
      <c r="C472" s="40">
        <v>44733</v>
      </c>
      <c r="D472" s="40">
        <f>IF(C472="","",WORKDAY(C472,1,$U$33:$U$41))</f>
        <v>44734</v>
      </c>
      <c r="E472" s="40">
        <f>IF(C472="","",WORKDAY(C472,10,$U$33:$U$41))</f>
        <v>44747</v>
      </c>
      <c r="F472" s="40">
        <f>IF(C472="","",WORKDAY(C472,20,$U$33:$U$41))</f>
        <v>44761</v>
      </c>
      <c r="G472" s="40" t="str">
        <f t="shared" si="25"/>
        <v>Jun</v>
      </c>
      <c r="H472" s="124"/>
      <c r="I472" s="121">
        <v>44734</v>
      </c>
      <c r="J472" s="127" t="str">
        <f>IF(ISBLANK(I472),"",IF(I472&gt;F472,"No","Yes"))</f>
        <v>Yes</v>
      </c>
      <c r="K472" s="20"/>
      <c r="L472" s="103"/>
      <c r="M472" s="41" t="s">
        <v>72</v>
      </c>
      <c r="N472" s="20"/>
      <c r="O472" s="21" t="s">
        <v>112</v>
      </c>
      <c r="P472" s="19"/>
      <c r="Q472" s="49"/>
      <c r="R472" s="35"/>
      <c r="S472" s="19"/>
      <c r="Z472" s="30"/>
      <c r="AA472" s="30"/>
      <c r="AD472" s="30"/>
    </row>
    <row r="473" spans="1:30" s="23" customFormat="1" ht="30" customHeight="1" x14ac:dyDescent="0.25">
      <c r="A473" s="21" t="s">
        <v>587</v>
      </c>
      <c r="B473" s="35" t="s">
        <v>1428</v>
      </c>
      <c r="C473" s="40">
        <v>44733</v>
      </c>
      <c r="D473" s="40">
        <f>IF(C473="","",WORKDAY(C473,1,$U$33:$U$41))</f>
        <v>44734</v>
      </c>
      <c r="E473" s="40">
        <f>IF(C473="","",WORKDAY(C473,10,$U$33:$U$41))</f>
        <v>44747</v>
      </c>
      <c r="F473" s="40">
        <f>IF(C473="","",WORKDAY(C473,20,$U$33:$U$41))</f>
        <v>44761</v>
      </c>
      <c r="G473" s="40" t="str">
        <f t="shared" si="25"/>
        <v>Jun</v>
      </c>
      <c r="H473" s="124"/>
      <c r="I473" s="121">
        <v>44770</v>
      </c>
      <c r="J473" s="127" t="str">
        <f>IF(ISBLANK(I473),"",IF(I473&gt;F473,"No","Yes"))</f>
        <v>No</v>
      </c>
      <c r="K473" s="20"/>
      <c r="L473" s="103"/>
      <c r="M473" s="41" t="s">
        <v>72</v>
      </c>
      <c r="N473" s="20"/>
      <c r="O473" s="21" t="s">
        <v>113</v>
      </c>
      <c r="P473" s="19"/>
      <c r="Q473" s="49"/>
      <c r="R473" s="35" t="s">
        <v>1070</v>
      </c>
      <c r="S473" s="19"/>
      <c r="Z473" s="30"/>
      <c r="AA473" s="30"/>
      <c r="AD473" s="30"/>
    </row>
    <row r="474" spans="1:30" s="23" customFormat="1" ht="30" customHeight="1" x14ac:dyDescent="0.25">
      <c r="A474" s="21" t="s">
        <v>588</v>
      </c>
      <c r="B474" s="35" t="s">
        <v>1429</v>
      </c>
      <c r="C474" s="40">
        <v>44734</v>
      </c>
      <c r="D474" s="40">
        <f>IF(C474="","",WORKDAY(C474,1,$U$33:$U$41))</f>
        <v>44735</v>
      </c>
      <c r="E474" s="40">
        <f>IF(C474="","",WORKDAY(C474,10,$U$33:$U$41))</f>
        <v>44748</v>
      </c>
      <c r="F474" s="40">
        <f>IF(C474="","",WORKDAY(C474,20,$U$33:$U$41))</f>
        <v>44762</v>
      </c>
      <c r="G474" s="40" t="str">
        <f t="shared" si="25"/>
        <v>Jun</v>
      </c>
      <c r="H474" s="124"/>
      <c r="I474" s="121">
        <v>44767</v>
      </c>
      <c r="J474" s="127" t="str">
        <f>IF(ISBLANK(I474),"",IF(I474&gt;F474,"No","Yes"))</f>
        <v>No</v>
      </c>
      <c r="K474" s="20"/>
      <c r="L474" s="103"/>
      <c r="M474" s="41" t="s">
        <v>72</v>
      </c>
      <c r="N474" s="20"/>
      <c r="O474" s="21" t="s">
        <v>113</v>
      </c>
      <c r="P474" s="19"/>
      <c r="Q474" s="49"/>
      <c r="R474" s="35" t="s">
        <v>1070</v>
      </c>
      <c r="S474" s="19"/>
      <c r="Z474" s="30"/>
      <c r="AA474" s="30"/>
      <c r="AD474" s="30"/>
    </row>
    <row r="475" spans="1:30" s="23" customFormat="1" ht="30" customHeight="1" x14ac:dyDescent="0.25">
      <c r="A475" s="21" t="s">
        <v>589</v>
      </c>
      <c r="B475" s="35" t="s">
        <v>1430</v>
      </c>
      <c r="C475" s="40">
        <v>44734</v>
      </c>
      <c r="D475" s="40">
        <f>IF(C475="","",WORKDAY(C475,1,$U$33:$U$41))</f>
        <v>44735</v>
      </c>
      <c r="E475" s="40">
        <f>IF(C475="","",WORKDAY(C475,10,$U$33:$U$41))</f>
        <v>44748</v>
      </c>
      <c r="F475" s="40">
        <f>IF(C475="","",WORKDAY(C475,20,$U$33:$U$41))</f>
        <v>44762</v>
      </c>
      <c r="G475" s="40" t="str">
        <f t="shared" si="25"/>
        <v>Jun</v>
      </c>
      <c r="H475" s="124"/>
      <c r="I475" s="121">
        <v>44743</v>
      </c>
      <c r="J475" s="127" t="str">
        <f>IF(ISBLANK(I475),"",IF(I475&gt;F475,"No","Yes"))</f>
        <v>Yes</v>
      </c>
      <c r="K475" s="20"/>
      <c r="L475" s="103"/>
      <c r="M475" s="41" t="s">
        <v>72</v>
      </c>
      <c r="N475" s="20"/>
      <c r="O475" s="21" t="s">
        <v>113</v>
      </c>
      <c r="P475" s="19"/>
      <c r="Q475" s="49"/>
      <c r="R475" s="35" t="s">
        <v>1070</v>
      </c>
      <c r="S475" s="19"/>
      <c r="Z475" s="30"/>
      <c r="AA475" s="30"/>
      <c r="AD475" s="30"/>
    </row>
    <row r="476" spans="1:30" s="23" customFormat="1" ht="30" customHeight="1" x14ac:dyDescent="0.25">
      <c r="A476" s="21" t="s">
        <v>590</v>
      </c>
      <c r="B476" s="35" t="s">
        <v>1431</v>
      </c>
      <c r="C476" s="40">
        <v>44734</v>
      </c>
      <c r="D476" s="40">
        <f>IF(C476="","",WORKDAY(C476,1,$U$33:$U$41))</f>
        <v>44735</v>
      </c>
      <c r="E476" s="40">
        <f>IF(C476="","",WORKDAY(C476,10,$U$33:$U$41))</f>
        <v>44748</v>
      </c>
      <c r="F476" s="40">
        <f>IF(C476="","",WORKDAY(C476,20,$U$33:$U$41))</f>
        <v>44762</v>
      </c>
      <c r="G476" s="40" t="str">
        <f t="shared" si="25"/>
        <v>Jun</v>
      </c>
      <c r="H476" s="124"/>
      <c r="I476" s="121">
        <v>44754</v>
      </c>
      <c r="J476" s="127" t="str">
        <f>IF(ISBLANK(I476),"",IF(I476&gt;F476,"No","Yes"))</f>
        <v>Yes</v>
      </c>
      <c r="K476" s="20"/>
      <c r="L476" s="103"/>
      <c r="M476" s="41" t="s">
        <v>72</v>
      </c>
      <c r="N476" s="20"/>
      <c r="O476" s="21" t="s">
        <v>112</v>
      </c>
      <c r="P476" s="19"/>
      <c r="Q476" s="49" t="s">
        <v>64</v>
      </c>
      <c r="R476" s="35"/>
      <c r="S476" s="19"/>
      <c r="Z476" s="30"/>
      <c r="AA476" s="30"/>
      <c r="AD476" s="30"/>
    </row>
    <row r="477" spans="1:30" s="23" customFormat="1" ht="30" customHeight="1" x14ac:dyDescent="0.25">
      <c r="A477" s="21" t="s">
        <v>591</v>
      </c>
      <c r="B477" s="35" t="s">
        <v>1432</v>
      </c>
      <c r="C477" s="40">
        <v>44734</v>
      </c>
      <c r="D477" s="40">
        <f>IF(C477="","",WORKDAY(C477,1,$U$33:$U$41))</f>
        <v>44735</v>
      </c>
      <c r="E477" s="40">
        <f>IF(C477="","",WORKDAY(C477,10,$U$33:$U$41))</f>
        <v>44748</v>
      </c>
      <c r="F477" s="40">
        <f>IF(C477="","",WORKDAY(C477,20,$U$33:$U$41))</f>
        <v>44762</v>
      </c>
      <c r="G477" s="40" t="str">
        <f t="shared" si="25"/>
        <v>Jun</v>
      </c>
      <c r="H477" s="124"/>
      <c r="I477" s="121">
        <v>44739</v>
      </c>
      <c r="J477" s="127" t="str">
        <f>IF(ISBLANK(I477),"",IF(I477&gt;F477,"No","Yes"))</f>
        <v>Yes</v>
      </c>
      <c r="K477" s="20"/>
      <c r="L477" s="103"/>
      <c r="M477" s="41" t="s">
        <v>72</v>
      </c>
      <c r="N477" s="20"/>
      <c r="O477" s="21" t="s">
        <v>114</v>
      </c>
      <c r="P477" s="19"/>
      <c r="Q477" s="49"/>
      <c r="R477" s="35"/>
      <c r="S477" s="19"/>
      <c r="Z477" s="30"/>
      <c r="AA477" s="30"/>
      <c r="AD477" s="30"/>
    </row>
    <row r="478" spans="1:30" s="23" customFormat="1" ht="30" customHeight="1" x14ac:dyDescent="0.25">
      <c r="A478" s="21" t="s">
        <v>592</v>
      </c>
      <c r="B478" s="35" t="s">
        <v>1433</v>
      </c>
      <c r="C478" s="40">
        <v>44734</v>
      </c>
      <c r="D478" s="40">
        <f>IF(C478="","",WORKDAY(C478,1,$U$33:$U$41))</f>
        <v>44735</v>
      </c>
      <c r="E478" s="40">
        <f>IF(C478="","",WORKDAY(C478,10,$U$33:$U$41))</f>
        <v>44748</v>
      </c>
      <c r="F478" s="40">
        <f>IF(C478="","",WORKDAY(C478,20,$U$33:$U$41))</f>
        <v>44762</v>
      </c>
      <c r="G478" s="40" t="str">
        <f t="shared" si="25"/>
        <v>Jun</v>
      </c>
      <c r="H478" s="124"/>
      <c r="I478" s="121">
        <v>44761</v>
      </c>
      <c r="J478" s="127" t="str">
        <f>IF(ISBLANK(I478),"",IF(I478&gt;F478,"No","Yes"))</f>
        <v>Yes</v>
      </c>
      <c r="K478" s="20"/>
      <c r="L478" s="103"/>
      <c r="M478" s="41" t="s">
        <v>72</v>
      </c>
      <c r="N478" s="20"/>
      <c r="O478" s="21" t="s">
        <v>112</v>
      </c>
      <c r="P478" s="19"/>
      <c r="Q478" s="49"/>
      <c r="R478" s="35"/>
      <c r="S478" s="19"/>
      <c r="Z478" s="30"/>
      <c r="AA478" s="30"/>
      <c r="AD478" s="30"/>
    </row>
    <row r="479" spans="1:30" s="23" customFormat="1" ht="30" customHeight="1" x14ac:dyDescent="0.25">
      <c r="A479" s="21" t="s">
        <v>593</v>
      </c>
      <c r="B479" s="35" t="s">
        <v>1434</v>
      </c>
      <c r="C479" s="40">
        <v>44736</v>
      </c>
      <c r="D479" s="40">
        <f>IF(C479="","",WORKDAY(C479,1,$U$33:$U$41))</f>
        <v>44739</v>
      </c>
      <c r="E479" s="40">
        <f>IF(C479="","",WORKDAY(C479,10,$U$33:$U$41))</f>
        <v>44750</v>
      </c>
      <c r="F479" s="40">
        <f>IF(C479="","",WORKDAY(C479,20,$U$33:$U$41))</f>
        <v>44764</v>
      </c>
      <c r="G479" s="40" t="str">
        <f t="shared" si="25"/>
        <v>Jun</v>
      </c>
      <c r="H479" s="124"/>
      <c r="I479" s="121">
        <v>44789</v>
      </c>
      <c r="J479" s="127" t="str">
        <f>IF(ISBLANK(I479),"",IF(I479&gt;F479,"No","Yes"))</f>
        <v>No</v>
      </c>
      <c r="K479" s="20"/>
      <c r="L479" s="103"/>
      <c r="M479" s="41" t="s">
        <v>72</v>
      </c>
      <c r="N479" s="20"/>
      <c r="O479" s="21" t="s">
        <v>112</v>
      </c>
      <c r="P479" s="19"/>
      <c r="Q479" s="49"/>
      <c r="R479" s="35"/>
      <c r="S479" s="19"/>
      <c r="Z479" s="30"/>
      <c r="AA479" s="30"/>
      <c r="AD479" s="30"/>
    </row>
    <row r="480" spans="1:30" s="23" customFormat="1" ht="30" customHeight="1" x14ac:dyDescent="0.25">
      <c r="A480" s="21" t="s">
        <v>594</v>
      </c>
      <c r="B480" s="35" t="s">
        <v>1435</v>
      </c>
      <c r="C480" s="40">
        <v>44736</v>
      </c>
      <c r="D480" s="40">
        <f>IF(C480="","",WORKDAY(C480,1,$U$33:$U$41))</f>
        <v>44739</v>
      </c>
      <c r="E480" s="40">
        <f>IF(C480="","",WORKDAY(C480,10,$U$33:$U$41))</f>
        <v>44750</v>
      </c>
      <c r="F480" s="40">
        <f>IF(C480="","",WORKDAY(C480,20,$U$33:$U$41))</f>
        <v>44764</v>
      </c>
      <c r="G480" s="40" t="str">
        <f t="shared" si="25"/>
        <v>Jun</v>
      </c>
      <c r="H480" s="124"/>
      <c r="I480" s="121">
        <v>44743</v>
      </c>
      <c r="J480" s="127" t="str">
        <f>IF(ISBLANK(I480),"",IF(I480&gt;F480,"No","Yes"))</f>
        <v>Yes</v>
      </c>
      <c r="K480" s="20"/>
      <c r="L480" s="103"/>
      <c r="M480" s="41" t="s">
        <v>72</v>
      </c>
      <c r="N480" s="20"/>
      <c r="O480" s="21" t="s">
        <v>113</v>
      </c>
      <c r="P480" s="19"/>
      <c r="Q480" s="49"/>
      <c r="R480" s="35" t="s">
        <v>1070</v>
      </c>
      <c r="S480" s="19"/>
      <c r="Z480" s="30"/>
      <c r="AA480" s="30"/>
      <c r="AD480" s="30"/>
    </row>
    <row r="481" spans="1:30" s="23" customFormat="1" ht="30" customHeight="1" x14ac:dyDescent="0.25">
      <c r="A481" s="21" t="s">
        <v>595</v>
      </c>
      <c r="B481" s="35" t="s">
        <v>1436</v>
      </c>
      <c r="C481" s="40">
        <v>44736</v>
      </c>
      <c r="D481" s="40">
        <f>IF(C481="","",WORKDAY(C481,1,$U$33:$U$41))</f>
        <v>44739</v>
      </c>
      <c r="E481" s="40">
        <f>IF(C481="","",WORKDAY(C481,10,$U$33:$U$41))</f>
        <v>44750</v>
      </c>
      <c r="F481" s="40">
        <f>IF(C481="","",WORKDAY(C481,20,$U$33:$U$41))</f>
        <v>44764</v>
      </c>
      <c r="G481" s="40" t="str">
        <f t="shared" si="25"/>
        <v>Jun</v>
      </c>
      <c r="H481" s="124"/>
      <c r="I481" s="121">
        <v>44739</v>
      </c>
      <c r="J481" s="127" t="str">
        <f>IF(ISBLANK(I481),"",IF(I481&gt;F481,"No","Yes"))</f>
        <v>Yes</v>
      </c>
      <c r="K481" s="20"/>
      <c r="L481" s="103"/>
      <c r="M481" s="41" t="s">
        <v>72</v>
      </c>
      <c r="N481" s="20"/>
      <c r="O481" s="21" t="s">
        <v>113</v>
      </c>
      <c r="P481" s="19"/>
      <c r="Q481" s="49"/>
      <c r="R481" s="35" t="s">
        <v>1070</v>
      </c>
      <c r="S481" s="19"/>
      <c r="Z481" s="30"/>
      <c r="AA481" s="30"/>
      <c r="AD481" s="30"/>
    </row>
    <row r="482" spans="1:30" s="23" customFormat="1" ht="30" customHeight="1" x14ac:dyDescent="0.25">
      <c r="A482" s="21" t="s">
        <v>596</v>
      </c>
      <c r="B482" s="35" t="s">
        <v>1437</v>
      </c>
      <c r="C482" s="40">
        <v>44736</v>
      </c>
      <c r="D482" s="40">
        <f>IF(C482="","",WORKDAY(C482,1,$U$33:$U$41))</f>
        <v>44739</v>
      </c>
      <c r="E482" s="40">
        <f>IF(C482="","",WORKDAY(C482,10,$U$33:$U$41))</f>
        <v>44750</v>
      </c>
      <c r="F482" s="40">
        <f>IF(C482="","",WORKDAY(C482,20,$U$33:$U$41))</f>
        <v>44764</v>
      </c>
      <c r="G482" s="40" t="str">
        <f t="shared" si="25"/>
        <v>Jun</v>
      </c>
      <c r="H482" s="124"/>
      <c r="I482" s="121">
        <v>44784</v>
      </c>
      <c r="J482" s="127" t="str">
        <f>IF(ISBLANK(I482),"",IF(I482&gt;F482,"No","Yes"))</f>
        <v>No</v>
      </c>
      <c r="K482" s="20"/>
      <c r="L482" s="103"/>
      <c r="M482" s="41" t="s">
        <v>72</v>
      </c>
      <c r="N482" s="20"/>
      <c r="O482" s="21" t="s">
        <v>112</v>
      </c>
      <c r="P482" s="19"/>
      <c r="Q482" s="49"/>
      <c r="R482" s="35"/>
      <c r="S482" s="19"/>
      <c r="Z482" s="30"/>
      <c r="AA482" s="30"/>
      <c r="AD482" s="30"/>
    </row>
    <row r="483" spans="1:30" s="23" customFormat="1" ht="30" customHeight="1" x14ac:dyDescent="0.25">
      <c r="A483" s="21" t="s">
        <v>597</v>
      </c>
      <c r="B483" s="35" t="s">
        <v>1438</v>
      </c>
      <c r="C483" s="40">
        <v>44736</v>
      </c>
      <c r="D483" s="40">
        <f>IF(C483="","",WORKDAY(C483,1,$U$33:$U$41))</f>
        <v>44739</v>
      </c>
      <c r="E483" s="40">
        <f>IF(C483="","",WORKDAY(C483,10,$U$33:$U$41))</f>
        <v>44750</v>
      </c>
      <c r="F483" s="40">
        <f>IF(C483="","",WORKDAY(C483,20,$U$33:$U$41))</f>
        <v>44764</v>
      </c>
      <c r="G483" s="40" t="str">
        <f t="shared" si="25"/>
        <v>Jun</v>
      </c>
      <c r="H483" s="124"/>
      <c r="I483" s="121">
        <v>44740</v>
      </c>
      <c r="J483" s="127" t="str">
        <f>IF(ISBLANK(I483),"",IF(I483&gt;F483,"No","Yes"))</f>
        <v>Yes</v>
      </c>
      <c r="K483" s="20"/>
      <c r="L483" s="103"/>
      <c r="M483" s="41" t="s">
        <v>72</v>
      </c>
      <c r="N483" s="20"/>
      <c r="O483" s="21" t="s">
        <v>112</v>
      </c>
      <c r="P483" s="19"/>
      <c r="Q483" s="49"/>
      <c r="R483" s="35"/>
      <c r="S483" s="19"/>
      <c r="Z483" s="30"/>
      <c r="AA483" s="30"/>
      <c r="AD483" s="30"/>
    </row>
    <row r="484" spans="1:30" s="23" customFormat="1" ht="30" customHeight="1" x14ac:dyDescent="0.25">
      <c r="A484" s="21" t="s">
        <v>598</v>
      </c>
      <c r="B484" s="35" t="s">
        <v>1439</v>
      </c>
      <c r="C484" s="40">
        <v>44732</v>
      </c>
      <c r="D484" s="40">
        <f>IF(C484="","",WORKDAY(C484,1,$U$33:$U$41))</f>
        <v>44733</v>
      </c>
      <c r="E484" s="40">
        <f>IF(C484="","",WORKDAY(C484,10,$U$33:$U$41))</f>
        <v>44746</v>
      </c>
      <c r="F484" s="40">
        <f>IF(C484="","",WORKDAY(C484,20,$U$33:$U$41))</f>
        <v>44760</v>
      </c>
      <c r="G484" s="40" t="str">
        <f t="shared" si="25"/>
        <v>Jun</v>
      </c>
      <c r="H484" s="124"/>
      <c r="I484" s="121">
        <v>44774</v>
      </c>
      <c r="J484" s="127" t="str">
        <f>IF(ISBLANK(I484),"",IF(I484&gt;F484,"No","Yes"))</f>
        <v>No</v>
      </c>
      <c r="K484" s="20"/>
      <c r="L484" s="103"/>
      <c r="M484" s="41" t="s">
        <v>72</v>
      </c>
      <c r="N484" s="20"/>
      <c r="O484" s="21" t="s">
        <v>112</v>
      </c>
      <c r="P484" s="19"/>
      <c r="Q484" s="49"/>
      <c r="R484" s="35"/>
      <c r="S484" s="19"/>
      <c r="Z484" s="30"/>
      <c r="AA484" s="30"/>
      <c r="AD484" s="30"/>
    </row>
    <row r="485" spans="1:30" s="23" customFormat="1" ht="30" customHeight="1" x14ac:dyDescent="0.25">
      <c r="A485" s="21" t="s">
        <v>599</v>
      </c>
      <c r="B485" s="35" t="s">
        <v>1440</v>
      </c>
      <c r="C485" s="40">
        <v>44739</v>
      </c>
      <c r="D485" s="40">
        <f>IF(C485="","",WORKDAY(C485,1,$U$33:$U$41))</f>
        <v>44740</v>
      </c>
      <c r="E485" s="40">
        <f>IF(C485="","",WORKDAY(C485,10,$U$33:$U$41))</f>
        <v>44753</v>
      </c>
      <c r="F485" s="40">
        <f>IF(C485="","",WORKDAY(C485,20,$U$33:$U$41))</f>
        <v>44767</v>
      </c>
      <c r="G485" s="40" t="str">
        <f t="shared" si="25"/>
        <v>Jun</v>
      </c>
      <c r="H485" s="124"/>
      <c r="I485" s="121">
        <v>44789</v>
      </c>
      <c r="J485" s="127" t="str">
        <f>IF(ISBLANK(I485),"",IF(I485&gt;F485,"No","Yes"))</f>
        <v>No</v>
      </c>
      <c r="K485" s="20"/>
      <c r="L485" s="103"/>
      <c r="M485" s="41" t="s">
        <v>72</v>
      </c>
      <c r="N485" s="20"/>
      <c r="O485" s="21" t="s">
        <v>113</v>
      </c>
      <c r="P485" s="19"/>
      <c r="Q485" s="49"/>
      <c r="R485" s="35"/>
      <c r="S485" s="19"/>
      <c r="Z485" s="30"/>
      <c r="AA485" s="30"/>
      <c r="AD485" s="30"/>
    </row>
    <row r="486" spans="1:30" s="23" customFormat="1" ht="30" customHeight="1" x14ac:dyDescent="0.25">
      <c r="A486" s="21" t="s">
        <v>600</v>
      </c>
      <c r="B486" s="35" t="s">
        <v>1441</v>
      </c>
      <c r="C486" s="40">
        <v>44739</v>
      </c>
      <c r="D486" s="40">
        <f>IF(C486="","",WORKDAY(C486,1,$U$33:$U$41))</f>
        <v>44740</v>
      </c>
      <c r="E486" s="40">
        <f>IF(C486="","",WORKDAY(C486,10,$U$33:$U$41))</f>
        <v>44753</v>
      </c>
      <c r="F486" s="40">
        <f>IF(C486="","",WORKDAY(C486,20,$U$33:$U$41))</f>
        <v>44767</v>
      </c>
      <c r="G486" s="40" t="str">
        <f t="shared" si="25"/>
        <v>Jun</v>
      </c>
      <c r="H486" s="124"/>
      <c r="I486" s="121">
        <v>44743</v>
      </c>
      <c r="J486" s="127" t="str">
        <f>IF(ISBLANK(I486),"",IF(I486&gt;F486,"No","Yes"))</f>
        <v>Yes</v>
      </c>
      <c r="K486" s="20"/>
      <c r="L486" s="103"/>
      <c r="M486" s="41" t="s">
        <v>72</v>
      </c>
      <c r="N486" s="20"/>
      <c r="O486" s="21" t="s">
        <v>113</v>
      </c>
      <c r="P486" s="19"/>
      <c r="Q486" s="49"/>
      <c r="R486" s="35"/>
      <c r="S486" s="19"/>
      <c r="Z486" s="30"/>
      <c r="AA486" s="30"/>
      <c r="AD486" s="30"/>
    </row>
    <row r="487" spans="1:30" s="23" customFormat="1" ht="30" customHeight="1" x14ac:dyDescent="0.25">
      <c r="A487" s="21" t="s">
        <v>601</v>
      </c>
      <c r="B487" s="35" t="s">
        <v>1442</v>
      </c>
      <c r="C487" s="40">
        <v>44739</v>
      </c>
      <c r="D487" s="40">
        <f>IF(C487="","",WORKDAY(C487,1,$U$33:$U$41))</f>
        <v>44740</v>
      </c>
      <c r="E487" s="40">
        <f>IF(C487="","",WORKDAY(C487,10,$U$33:$U$41))</f>
        <v>44753</v>
      </c>
      <c r="F487" s="40">
        <f>IF(C487="","",WORKDAY(C487,20,$U$33:$U$41))</f>
        <v>44767</v>
      </c>
      <c r="G487" s="40" t="str">
        <f t="shared" si="25"/>
        <v>Jun</v>
      </c>
      <c r="H487" s="124"/>
      <c r="I487" s="121">
        <v>44761</v>
      </c>
      <c r="J487" s="127" t="str">
        <f>IF(ISBLANK(I487),"",IF(I487&gt;F487,"No","Yes"))</f>
        <v>Yes</v>
      </c>
      <c r="K487" s="20"/>
      <c r="L487" s="103"/>
      <c r="M487" s="41" t="s">
        <v>72</v>
      </c>
      <c r="N487" s="20"/>
      <c r="O487" s="21" t="s">
        <v>112</v>
      </c>
      <c r="P487" s="19"/>
      <c r="Q487" s="49"/>
      <c r="R487" s="35"/>
      <c r="S487" s="19"/>
      <c r="Z487" s="30"/>
      <c r="AA487" s="30"/>
      <c r="AD487" s="30"/>
    </row>
    <row r="488" spans="1:30" s="23" customFormat="1" ht="30" customHeight="1" x14ac:dyDescent="0.25">
      <c r="A488" s="21" t="s">
        <v>602</v>
      </c>
      <c r="B488" s="35" t="s">
        <v>1443</v>
      </c>
      <c r="C488" s="40">
        <v>44734</v>
      </c>
      <c r="D488" s="40">
        <f>IF(C488="","",WORKDAY(C488,1,$U$33:$U$41))</f>
        <v>44735</v>
      </c>
      <c r="E488" s="40">
        <f>IF(C488="","",WORKDAY(C488,10,$U$33:$U$41))</f>
        <v>44748</v>
      </c>
      <c r="F488" s="40">
        <f>IF(C488="","",WORKDAY(C488,20,$U$33:$U$41))</f>
        <v>44762</v>
      </c>
      <c r="G488" s="40" t="str">
        <f t="shared" si="25"/>
        <v>Jun</v>
      </c>
      <c r="H488" s="124"/>
      <c r="I488" s="121">
        <v>44739</v>
      </c>
      <c r="J488" s="127" t="str">
        <f>IF(ISBLANK(I488),"",IF(I488&gt;F488,"No","Yes"))</f>
        <v>Yes</v>
      </c>
      <c r="K488" s="20"/>
      <c r="L488" s="103"/>
      <c r="M488" s="41" t="s">
        <v>72</v>
      </c>
      <c r="N488" s="20"/>
      <c r="O488" s="21" t="s">
        <v>112</v>
      </c>
      <c r="P488" s="19"/>
      <c r="Q488" s="49"/>
      <c r="R488" s="35"/>
      <c r="S488" s="19"/>
      <c r="Z488" s="30"/>
      <c r="AA488" s="30"/>
      <c r="AD488" s="30"/>
    </row>
    <row r="489" spans="1:30" s="23" customFormat="1" ht="30" customHeight="1" x14ac:dyDescent="0.25">
      <c r="A489" s="21" t="s">
        <v>603</v>
      </c>
      <c r="B489" s="35" t="s">
        <v>1444</v>
      </c>
      <c r="C489" s="40">
        <v>44740</v>
      </c>
      <c r="D489" s="40">
        <f>IF(C489="","",WORKDAY(C489,1,$U$33:$U$41))</f>
        <v>44741</v>
      </c>
      <c r="E489" s="40">
        <f>IF(C489="","",WORKDAY(C489,10,$U$33:$U$41))</f>
        <v>44754</v>
      </c>
      <c r="F489" s="40">
        <f>IF(C489="","",WORKDAY(C489,20,$U$33:$U$41))</f>
        <v>44768</v>
      </c>
      <c r="G489" s="40" t="str">
        <f t="shared" si="25"/>
        <v>Jun</v>
      </c>
      <c r="H489" s="124"/>
      <c r="I489" s="121">
        <v>44768</v>
      </c>
      <c r="J489" s="127" t="str">
        <f>IF(ISBLANK(I489),"",IF(I489&gt;F489,"No","Yes"))</f>
        <v>Yes</v>
      </c>
      <c r="K489" s="20"/>
      <c r="L489" s="103"/>
      <c r="M489" s="41" t="s">
        <v>72</v>
      </c>
      <c r="N489" s="20"/>
      <c r="O489" s="21" t="s">
        <v>113</v>
      </c>
      <c r="P489" s="19"/>
      <c r="Q489" s="49" t="s">
        <v>17</v>
      </c>
      <c r="R489" s="35"/>
      <c r="S489" s="19"/>
      <c r="Z489" s="30"/>
      <c r="AA489" s="30"/>
      <c r="AD489" s="30"/>
    </row>
    <row r="490" spans="1:30" s="23" customFormat="1" ht="30" customHeight="1" x14ac:dyDescent="0.25">
      <c r="A490" s="21" t="s">
        <v>604</v>
      </c>
      <c r="B490" s="35" t="s">
        <v>1445</v>
      </c>
      <c r="C490" s="40">
        <v>44740</v>
      </c>
      <c r="D490" s="40">
        <f>IF(C490="","",WORKDAY(C490,1,$U$33:$U$41))</f>
        <v>44741</v>
      </c>
      <c r="E490" s="40">
        <f>IF(C490="","",WORKDAY(C490,10,$U$33:$U$41))</f>
        <v>44754</v>
      </c>
      <c r="F490" s="40">
        <f>IF(C490="","",WORKDAY(C490,20,$U$33:$U$41))</f>
        <v>44768</v>
      </c>
      <c r="G490" s="40" t="str">
        <f t="shared" si="25"/>
        <v>Jun</v>
      </c>
      <c r="H490" s="124"/>
      <c r="I490" s="121">
        <v>44798</v>
      </c>
      <c r="J490" s="127" t="str">
        <f>IF(ISBLANK(I490),"",IF(I490&gt;F490,"No","Yes"))</f>
        <v>No</v>
      </c>
      <c r="K490" s="20"/>
      <c r="L490" s="103"/>
      <c r="M490" s="41" t="s">
        <v>72</v>
      </c>
      <c r="N490" s="20"/>
      <c r="O490" s="21" t="s">
        <v>113</v>
      </c>
      <c r="P490" s="19"/>
      <c r="Q490" s="49"/>
      <c r="R490" s="35" t="s">
        <v>1070</v>
      </c>
      <c r="S490" s="19"/>
      <c r="Z490" s="30"/>
      <c r="AA490" s="30"/>
      <c r="AD490" s="30"/>
    </row>
    <row r="491" spans="1:30" s="23" customFormat="1" ht="30" customHeight="1" x14ac:dyDescent="0.25">
      <c r="A491" s="21" t="s">
        <v>605</v>
      </c>
      <c r="B491" s="35" t="s">
        <v>1446</v>
      </c>
      <c r="C491" s="40">
        <v>44740</v>
      </c>
      <c r="D491" s="40">
        <f>IF(C491="","",WORKDAY(C491,1,$U$33:$U$41))</f>
        <v>44741</v>
      </c>
      <c r="E491" s="40">
        <f>IF(C491="","",WORKDAY(C491,10,$U$33:$U$41))</f>
        <v>44754</v>
      </c>
      <c r="F491" s="40">
        <f>IF(C491="","",WORKDAY(C491,20,$U$33:$U$41))</f>
        <v>44768</v>
      </c>
      <c r="G491" s="40" t="str">
        <f t="shared" si="25"/>
        <v>Jun</v>
      </c>
      <c r="H491" s="124"/>
      <c r="I491" s="121">
        <v>44768</v>
      </c>
      <c r="J491" s="127" t="str">
        <f>IF(ISBLANK(I491),"",IF(I491&gt;F491,"No","Yes"))</f>
        <v>Yes</v>
      </c>
      <c r="K491" s="20"/>
      <c r="L491" s="103"/>
      <c r="M491" s="41" t="s">
        <v>72</v>
      </c>
      <c r="N491" s="20"/>
      <c r="O491" s="21" t="s">
        <v>8</v>
      </c>
      <c r="P491" s="19"/>
      <c r="Q491" s="49" t="s">
        <v>11</v>
      </c>
      <c r="R491" s="35"/>
      <c r="S491" s="19"/>
      <c r="Z491" s="30"/>
      <c r="AA491" s="30"/>
      <c r="AD491" s="30"/>
    </row>
    <row r="492" spans="1:30" s="23" customFormat="1" ht="30" customHeight="1" x14ac:dyDescent="0.25">
      <c r="A492" s="21" t="s">
        <v>606</v>
      </c>
      <c r="B492" s="35" t="s">
        <v>1447</v>
      </c>
      <c r="C492" s="40">
        <v>44740</v>
      </c>
      <c r="D492" s="40">
        <f>IF(C492="","",WORKDAY(C492,1,$U$33:$U$41))</f>
        <v>44741</v>
      </c>
      <c r="E492" s="40">
        <f>IF(C492="","",WORKDAY(C492,10,$U$33:$U$41))</f>
        <v>44754</v>
      </c>
      <c r="F492" s="40">
        <f>IF(C492="","",WORKDAY(C492,20,$U$33:$U$41))</f>
        <v>44768</v>
      </c>
      <c r="G492" s="40" t="str">
        <f t="shared" si="25"/>
        <v>Jun</v>
      </c>
      <c r="H492" s="124"/>
      <c r="I492" s="121">
        <v>44756</v>
      </c>
      <c r="J492" s="127" t="str">
        <f>IF(ISBLANK(I492),"",IF(I492&gt;F492,"No","Yes"))</f>
        <v>Yes</v>
      </c>
      <c r="K492" s="20"/>
      <c r="L492" s="103"/>
      <c r="M492" s="41" t="s">
        <v>72</v>
      </c>
      <c r="N492" s="20"/>
      <c r="O492" s="21" t="s">
        <v>114</v>
      </c>
      <c r="P492" s="19"/>
      <c r="Q492" s="49"/>
      <c r="R492" s="35"/>
      <c r="S492" s="19"/>
      <c r="Z492" s="30"/>
      <c r="AA492" s="30"/>
      <c r="AD492" s="30"/>
    </row>
    <row r="493" spans="1:30" s="23" customFormat="1" ht="30" customHeight="1" x14ac:dyDescent="0.25">
      <c r="A493" s="21" t="s">
        <v>607</v>
      </c>
      <c r="B493" s="35" t="s">
        <v>1448</v>
      </c>
      <c r="C493" s="40">
        <v>44740</v>
      </c>
      <c r="D493" s="40">
        <f>IF(C493="","",WORKDAY(C493,1,$U$33:$U$41))</f>
        <v>44741</v>
      </c>
      <c r="E493" s="40">
        <f>IF(C493="","",WORKDAY(C493,10,$U$33:$U$41))</f>
        <v>44754</v>
      </c>
      <c r="F493" s="40">
        <f>IF(C493="","",WORKDAY(C493,20,$U$33:$U$41))</f>
        <v>44768</v>
      </c>
      <c r="G493" s="40" t="str">
        <f t="shared" si="25"/>
        <v>Jun</v>
      </c>
      <c r="H493" s="124"/>
      <c r="I493" s="121">
        <v>44755</v>
      </c>
      <c r="J493" s="127" t="str">
        <f>IF(ISBLANK(I493),"",IF(I493&gt;F493,"No","Yes"))</f>
        <v>Yes</v>
      </c>
      <c r="K493" s="20"/>
      <c r="L493" s="103"/>
      <c r="M493" s="41" t="s">
        <v>72</v>
      </c>
      <c r="N493" s="20"/>
      <c r="O493" s="21" t="s">
        <v>112</v>
      </c>
      <c r="P493" s="19"/>
      <c r="Q493" s="49"/>
      <c r="R493" s="35"/>
      <c r="S493" s="19"/>
      <c r="Z493" s="30"/>
      <c r="AA493" s="30"/>
      <c r="AD493" s="30"/>
    </row>
    <row r="494" spans="1:30" s="23" customFormat="1" ht="30" customHeight="1" x14ac:dyDescent="0.25">
      <c r="A494" s="21" t="s">
        <v>608</v>
      </c>
      <c r="B494" s="35" t="s">
        <v>1449</v>
      </c>
      <c r="C494" s="40">
        <v>44740</v>
      </c>
      <c r="D494" s="40">
        <f>IF(C494="","",WORKDAY(C494,1,$U$33:$U$41))</f>
        <v>44741</v>
      </c>
      <c r="E494" s="40">
        <f>IF(C494="","",WORKDAY(C494,10,$U$33:$U$41))</f>
        <v>44754</v>
      </c>
      <c r="F494" s="40">
        <f>IF(C494="","",WORKDAY(C494,20,$U$33:$U$41))</f>
        <v>44768</v>
      </c>
      <c r="G494" s="40" t="str">
        <f t="shared" si="25"/>
        <v>Jun</v>
      </c>
      <c r="H494" s="124"/>
      <c r="I494" s="121">
        <v>44748</v>
      </c>
      <c r="J494" s="127" t="str">
        <f>IF(ISBLANK(I494),"",IF(I494&gt;F494,"No","Yes"))</f>
        <v>Yes</v>
      </c>
      <c r="K494" s="20"/>
      <c r="L494" s="103"/>
      <c r="M494" s="41" t="s">
        <v>72</v>
      </c>
      <c r="N494" s="20"/>
      <c r="O494" s="21" t="s">
        <v>112</v>
      </c>
      <c r="P494" s="19"/>
      <c r="Q494" s="49"/>
      <c r="R494" s="35"/>
      <c r="S494" s="19"/>
      <c r="Z494" s="30"/>
      <c r="AA494" s="30"/>
      <c r="AD494" s="30"/>
    </row>
    <row r="495" spans="1:30" s="23" customFormat="1" ht="30" customHeight="1" x14ac:dyDescent="0.25">
      <c r="A495" s="21" t="s">
        <v>609</v>
      </c>
      <c r="B495" s="35" t="s">
        <v>1450</v>
      </c>
      <c r="C495" s="40">
        <v>44740</v>
      </c>
      <c r="D495" s="40">
        <f>IF(C495="","",WORKDAY(C495,1,$U$33:$U$41))</f>
        <v>44741</v>
      </c>
      <c r="E495" s="40">
        <f>IF(C495="","",WORKDAY(C495,10,$U$33:$U$41))</f>
        <v>44754</v>
      </c>
      <c r="F495" s="40">
        <f>IF(C495="","",WORKDAY(C495,20,$U$33:$U$41))</f>
        <v>44768</v>
      </c>
      <c r="G495" s="40" t="str">
        <f t="shared" si="25"/>
        <v>Jun</v>
      </c>
      <c r="H495" s="124"/>
      <c r="I495" s="121">
        <v>44746</v>
      </c>
      <c r="J495" s="127" t="str">
        <f>IF(ISBLANK(I495),"",IF(I495&gt;F495,"No","Yes"))</f>
        <v>Yes</v>
      </c>
      <c r="K495" s="20"/>
      <c r="L495" s="103"/>
      <c r="M495" s="41" t="s">
        <v>72</v>
      </c>
      <c r="N495" s="20"/>
      <c r="O495" s="21" t="s">
        <v>113</v>
      </c>
      <c r="P495" s="19"/>
      <c r="Q495" s="49"/>
      <c r="R495" s="35" t="s">
        <v>1070</v>
      </c>
      <c r="S495" s="19"/>
      <c r="Z495" s="30"/>
      <c r="AA495" s="30"/>
      <c r="AD495" s="30"/>
    </row>
    <row r="496" spans="1:30" s="23" customFormat="1" ht="30" customHeight="1" x14ac:dyDescent="0.25">
      <c r="A496" s="21" t="s">
        <v>610</v>
      </c>
      <c r="B496" s="35" t="s">
        <v>1451</v>
      </c>
      <c r="C496" s="40">
        <v>44740</v>
      </c>
      <c r="D496" s="40">
        <f>IF(C496="","",WORKDAY(C496,1,$U$33:$U$41))</f>
        <v>44741</v>
      </c>
      <c r="E496" s="40">
        <f>IF(C496="","",WORKDAY(C496,10,$U$33:$U$41))</f>
        <v>44754</v>
      </c>
      <c r="F496" s="40">
        <f>IF(C496="","",WORKDAY(C496,20,$U$33:$U$41))</f>
        <v>44768</v>
      </c>
      <c r="G496" s="40" t="str">
        <f t="shared" si="25"/>
        <v>Jun</v>
      </c>
      <c r="H496" s="124"/>
      <c r="I496" s="121">
        <v>44742</v>
      </c>
      <c r="J496" s="127" t="str">
        <f>IF(ISBLANK(I496),"",IF(I496&gt;F496,"No","Yes"))</f>
        <v>Yes</v>
      </c>
      <c r="K496" s="20"/>
      <c r="L496" s="103"/>
      <c r="M496" s="41" t="s">
        <v>72</v>
      </c>
      <c r="N496" s="20"/>
      <c r="O496" s="21" t="s">
        <v>112</v>
      </c>
      <c r="P496" s="19"/>
      <c r="Q496" s="49"/>
      <c r="R496" s="35"/>
      <c r="S496" s="19"/>
      <c r="Z496" s="30"/>
      <c r="AA496" s="30"/>
      <c r="AD496" s="30"/>
    </row>
    <row r="497" spans="1:30" s="23" customFormat="1" ht="30" customHeight="1" x14ac:dyDescent="0.25">
      <c r="A497" s="21" t="s">
        <v>611</v>
      </c>
      <c r="B497" s="35" t="s">
        <v>1452</v>
      </c>
      <c r="C497" s="40">
        <v>44740</v>
      </c>
      <c r="D497" s="40">
        <f>IF(C497="","",WORKDAY(C497,1,$U$33:$U$41))</f>
        <v>44741</v>
      </c>
      <c r="E497" s="40">
        <f>IF(C497="","",WORKDAY(C497,10,$U$33:$U$41))</f>
        <v>44754</v>
      </c>
      <c r="F497" s="40">
        <f>IF(C497="","",WORKDAY(C497,20,$U$33:$U$41))</f>
        <v>44768</v>
      </c>
      <c r="G497" s="40" t="str">
        <f t="shared" si="25"/>
        <v>Jun</v>
      </c>
      <c r="H497" s="124"/>
      <c r="I497" s="121">
        <v>44742</v>
      </c>
      <c r="J497" s="127" t="str">
        <f>IF(ISBLANK(I497),"",IF(I497&gt;F497,"No","Yes"))</f>
        <v>Yes</v>
      </c>
      <c r="K497" s="20"/>
      <c r="L497" s="103"/>
      <c r="M497" s="41" t="s">
        <v>72</v>
      </c>
      <c r="N497" s="20"/>
      <c r="O497" s="21" t="s">
        <v>114</v>
      </c>
      <c r="P497" s="19"/>
      <c r="Q497" s="49"/>
      <c r="R497" s="35"/>
      <c r="S497" s="19"/>
      <c r="Z497" s="30"/>
      <c r="AA497" s="30"/>
      <c r="AD497" s="30"/>
    </row>
    <row r="498" spans="1:30" s="23" customFormat="1" ht="30" customHeight="1" x14ac:dyDescent="0.25">
      <c r="A498" s="21" t="s">
        <v>612</v>
      </c>
      <c r="B498" s="35" t="s">
        <v>1453</v>
      </c>
      <c r="C498" s="40">
        <v>44741</v>
      </c>
      <c r="D498" s="40">
        <f>IF(C498="","",WORKDAY(C498,1,$U$33:$U$41))</f>
        <v>44742</v>
      </c>
      <c r="E498" s="40">
        <f>IF(C498="","",WORKDAY(C498,10,$U$33:$U$41))</f>
        <v>44755</v>
      </c>
      <c r="F498" s="40">
        <f>IF(C498="",E499,WORKDAY(C498,20,$U$33:$U$41))</f>
        <v>44769</v>
      </c>
      <c r="G498" s="40" t="str">
        <f t="shared" si="25"/>
        <v>Jun</v>
      </c>
      <c r="H498" s="124"/>
      <c r="I498" s="121">
        <v>44750</v>
      </c>
      <c r="J498" s="127" t="str">
        <f>IF(ISBLANK(I498),"",IF(I498&gt;F498,"No","Yes"))</f>
        <v>Yes</v>
      </c>
      <c r="K498" s="20"/>
      <c r="L498" s="103"/>
      <c r="M498" s="41" t="s">
        <v>72</v>
      </c>
      <c r="N498" s="20"/>
      <c r="O498" s="21" t="s">
        <v>112</v>
      </c>
      <c r="P498" s="19"/>
      <c r="Q498" s="49"/>
      <c r="R498" s="35"/>
      <c r="S498" s="19"/>
      <c r="Z498" s="30"/>
      <c r="AA498" s="30"/>
      <c r="AD498" s="30"/>
    </row>
    <row r="499" spans="1:30" s="23" customFormat="1" ht="30" customHeight="1" x14ac:dyDescent="0.25">
      <c r="A499" s="21" t="s">
        <v>613</v>
      </c>
      <c r="B499" s="35" t="s">
        <v>1454</v>
      </c>
      <c r="C499" s="40">
        <v>44741</v>
      </c>
      <c r="D499" s="40">
        <f>IF(C499="","",WORKDAY(C499,1,$U$33:$U$41))</f>
        <v>44742</v>
      </c>
      <c r="E499" s="40">
        <f>IF(C499="","",WORKDAY(C499,10,$U$33:$U$41))</f>
        <v>44755</v>
      </c>
      <c r="F499" s="40">
        <f>IF(C499="","",WORKDAY(C499,20,$U$33:$U$41))</f>
        <v>44769</v>
      </c>
      <c r="G499" s="40" t="str">
        <f t="shared" si="25"/>
        <v>Jun</v>
      </c>
      <c r="H499" s="124"/>
      <c r="I499" s="121">
        <v>44788</v>
      </c>
      <c r="J499" s="127" t="str">
        <f>IF(ISBLANK(I499),"",IF(I499&gt;F499,"No","Yes"))</f>
        <v>No</v>
      </c>
      <c r="K499" s="20"/>
      <c r="L499" s="103"/>
      <c r="M499" s="41" t="s">
        <v>72</v>
      </c>
      <c r="N499" s="20"/>
      <c r="O499" s="21" t="s">
        <v>112</v>
      </c>
      <c r="P499" s="19"/>
      <c r="Q499" s="49"/>
      <c r="R499" s="35"/>
      <c r="S499" s="19"/>
      <c r="Z499" s="30"/>
      <c r="AA499" s="30"/>
      <c r="AD499" s="30"/>
    </row>
    <row r="500" spans="1:30" s="23" customFormat="1" ht="30" customHeight="1" x14ac:dyDescent="0.25">
      <c r="A500" s="21" t="s">
        <v>614</v>
      </c>
      <c r="B500" s="35" t="s">
        <v>1478</v>
      </c>
      <c r="C500" s="40">
        <v>44741</v>
      </c>
      <c r="D500" s="40">
        <f>IF(C500="","",WORKDAY(C500,1,$U$33:$U$41))</f>
        <v>44742</v>
      </c>
      <c r="E500" s="40">
        <f>IF(C500="","",WORKDAY(C500,10,$U$33:$U$41))</f>
        <v>44755</v>
      </c>
      <c r="F500" s="40">
        <f>IF(C500="","",WORKDAY(C500,20,$U$33:$U$41))</f>
        <v>44769</v>
      </c>
      <c r="G500" s="40" t="str">
        <f t="shared" si="25"/>
        <v>Jun</v>
      </c>
      <c r="H500" s="124"/>
      <c r="I500" s="121">
        <v>44755</v>
      </c>
      <c r="J500" s="127" t="str">
        <f>IF(ISBLANK(I500),"",IF(I500&gt;F500,"No","Yes"))</f>
        <v>Yes</v>
      </c>
      <c r="K500" s="20"/>
      <c r="L500" s="103"/>
      <c r="M500" s="41" t="s">
        <v>72</v>
      </c>
      <c r="N500" s="20"/>
      <c r="O500" s="21" t="s">
        <v>112</v>
      </c>
      <c r="P500" s="19"/>
      <c r="Q500" s="49"/>
      <c r="R500" s="35"/>
      <c r="S500" s="19"/>
      <c r="Z500" s="30"/>
      <c r="AA500" s="30"/>
      <c r="AD500" s="30"/>
    </row>
    <row r="501" spans="1:30" s="23" customFormat="1" ht="30" customHeight="1" x14ac:dyDescent="0.25">
      <c r="A501" s="21" t="s">
        <v>615</v>
      </c>
      <c r="B501" s="35" t="s">
        <v>1455</v>
      </c>
      <c r="C501" s="40">
        <v>44742</v>
      </c>
      <c r="D501" s="40">
        <f>IF(C501="","",WORKDAY(C501,1,$U$33:$U$41))</f>
        <v>44743</v>
      </c>
      <c r="E501" s="40">
        <f>IF(C501="","",WORKDAY(C501,10,$U$33:$U$41))</f>
        <v>44756</v>
      </c>
      <c r="F501" s="40">
        <f>IF(C501="","",WORKDAY(C501,20,$U$33:$U$41))</f>
        <v>44770</v>
      </c>
      <c r="G501" s="40" t="str">
        <f t="shared" si="25"/>
        <v>Jun</v>
      </c>
      <c r="H501" s="124"/>
      <c r="I501" s="121">
        <v>44743</v>
      </c>
      <c r="J501" s="127" t="str">
        <f>IF(ISBLANK(I501),"",IF(I501&gt;F501,"No","Yes"))</f>
        <v>Yes</v>
      </c>
      <c r="K501" s="20"/>
      <c r="L501" s="103"/>
      <c r="M501" s="41" t="s">
        <v>72</v>
      </c>
      <c r="N501" s="20"/>
      <c r="O501" s="21" t="s">
        <v>112</v>
      </c>
      <c r="P501" s="19"/>
      <c r="Q501" s="49"/>
      <c r="R501" s="35"/>
      <c r="S501" s="19"/>
      <c r="Z501" s="30"/>
      <c r="AA501" s="30"/>
      <c r="AD501" s="30"/>
    </row>
    <row r="502" spans="1:30" s="23" customFormat="1" ht="30" customHeight="1" x14ac:dyDescent="0.25">
      <c r="A502" s="21" t="s">
        <v>616</v>
      </c>
      <c r="B502" s="35" t="s">
        <v>1208</v>
      </c>
      <c r="C502" s="40">
        <v>44743</v>
      </c>
      <c r="D502" s="40">
        <f>IF(C502="","",WORKDAY(C502,1,$U$33:$U$41))</f>
        <v>44746</v>
      </c>
      <c r="E502" s="40">
        <f>IF(C502="","",WORKDAY(C502,10,$U$33:$U$41))</f>
        <v>44757</v>
      </c>
      <c r="F502" s="40">
        <f>IF(C502="","",WORKDAY(C502,20,$U$33:$U$41))</f>
        <v>44771</v>
      </c>
      <c r="G502" s="40" t="str">
        <f t="shared" si="25"/>
        <v>Jul</v>
      </c>
      <c r="H502" s="124"/>
      <c r="I502" s="121">
        <v>44743</v>
      </c>
      <c r="J502" s="127" t="str">
        <f>IF(ISBLANK(I502),"",IF(I502&gt;F502,"No","Yes"))</f>
        <v>Yes</v>
      </c>
      <c r="K502" s="20"/>
      <c r="L502" s="103"/>
      <c r="M502" s="41" t="s">
        <v>72</v>
      </c>
      <c r="N502" s="20"/>
      <c r="O502" s="21" t="s">
        <v>8</v>
      </c>
      <c r="P502" s="19"/>
      <c r="Q502" s="49" t="s">
        <v>56</v>
      </c>
      <c r="R502" s="35"/>
      <c r="S502" s="19"/>
      <c r="Z502" s="30"/>
      <c r="AA502" s="30"/>
      <c r="AD502" s="30"/>
    </row>
    <row r="503" spans="1:30" s="23" customFormat="1" ht="30" customHeight="1" x14ac:dyDescent="0.25">
      <c r="A503" s="21" t="s">
        <v>617</v>
      </c>
      <c r="B503" s="35" t="s">
        <v>1456</v>
      </c>
      <c r="C503" s="40">
        <v>44742</v>
      </c>
      <c r="D503" s="40">
        <f>IF(C503="","",WORKDAY(C503,1,$U$33:$U$41))</f>
        <v>44743</v>
      </c>
      <c r="E503" s="40">
        <f>IF(C503="","",WORKDAY(C503,10,$U$33:$U$41))</f>
        <v>44756</v>
      </c>
      <c r="F503" s="40">
        <f>IF(C503="","",WORKDAY(C503,20,$U$33:$U$41))</f>
        <v>44770</v>
      </c>
      <c r="G503" s="40" t="str">
        <f t="shared" si="25"/>
        <v>Jun</v>
      </c>
      <c r="H503" s="124"/>
      <c r="I503" s="121">
        <v>44756</v>
      </c>
      <c r="J503" s="127" t="str">
        <f>IF(ISBLANK(I503),"",IF(I503&gt;F503,"No","Yes"))</f>
        <v>Yes</v>
      </c>
      <c r="K503" s="20"/>
      <c r="L503" s="103"/>
      <c r="M503" s="41" t="s">
        <v>72</v>
      </c>
      <c r="N503" s="20"/>
      <c r="O503" s="21" t="s">
        <v>112</v>
      </c>
      <c r="P503" s="19"/>
      <c r="Q503" s="49"/>
      <c r="R503" s="35"/>
      <c r="S503" s="19"/>
      <c r="Z503" s="30"/>
      <c r="AA503" s="30"/>
      <c r="AD503" s="30"/>
    </row>
    <row r="504" spans="1:30" s="23" customFormat="1" ht="30" customHeight="1" x14ac:dyDescent="0.25">
      <c r="A504" s="21" t="s">
        <v>618</v>
      </c>
      <c r="B504" s="35" t="s">
        <v>1900</v>
      </c>
      <c r="C504" s="40">
        <v>44742</v>
      </c>
      <c r="D504" s="40">
        <f>IF(C504="","",WORKDAY(C504,1,$U$33:$U$41))</f>
        <v>44743</v>
      </c>
      <c r="E504" s="40">
        <f>IF(C504="","",WORKDAY(C504,10,$U$33:$U$41))</f>
        <v>44756</v>
      </c>
      <c r="F504" s="40">
        <f>IF(C504="","",WORKDAY(C504,20,$U$33:$U$41))</f>
        <v>44770</v>
      </c>
      <c r="G504" s="40" t="str">
        <f t="shared" si="25"/>
        <v>Jun</v>
      </c>
      <c r="H504" s="124"/>
      <c r="I504" s="121">
        <v>44747</v>
      </c>
      <c r="J504" s="127" t="str">
        <f>IF(ISBLANK(I504),"",IF(I504&gt;F504,"No","Yes"))</f>
        <v>Yes</v>
      </c>
      <c r="K504" s="20"/>
      <c r="L504" s="103"/>
      <c r="M504" s="41" t="s">
        <v>72</v>
      </c>
      <c r="N504" s="20"/>
      <c r="O504" s="21" t="s">
        <v>112</v>
      </c>
      <c r="P504" s="19"/>
      <c r="Q504" s="49"/>
      <c r="R504" s="35"/>
      <c r="S504" s="19"/>
      <c r="Z504" s="30"/>
      <c r="AA504" s="30"/>
      <c r="AD504" s="30"/>
    </row>
    <row r="505" spans="1:30" s="23" customFormat="1" ht="30" customHeight="1" x14ac:dyDescent="0.25">
      <c r="A505" s="21" t="s">
        <v>619</v>
      </c>
      <c r="B505" s="35" t="s">
        <v>1457</v>
      </c>
      <c r="C505" s="40">
        <v>44743</v>
      </c>
      <c r="D505" s="40">
        <f>IF(C505="","",WORKDAY(C505,1,$U$33:$U$41))</f>
        <v>44746</v>
      </c>
      <c r="E505" s="40">
        <f>IF(C505="","",WORKDAY(C505,10,$U$33:$U$41))</f>
        <v>44757</v>
      </c>
      <c r="F505" s="40">
        <f>IF(C505="","",WORKDAY(C505,20,$U$33:$U$41))</f>
        <v>44771</v>
      </c>
      <c r="G505" s="40" t="str">
        <f t="shared" si="25"/>
        <v>Jul</v>
      </c>
      <c r="H505" s="124"/>
      <c r="I505" s="121">
        <v>44804</v>
      </c>
      <c r="J505" s="127" t="str">
        <f>IF(ISBLANK(I505),"",IF(I505&gt;F505,"No","Yes"))</f>
        <v>No</v>
      </c>
      <c r="K505" s="20"/>
      <c r="L505" s="103"/>
      <c r="M505" s="41" t="s">
        <v>72</v>
      </c>
      <c r="N505" s="20"/>
      <c r="O505" s="21" t="s">
        <v>8</v>
      </c>
      <c r="P505" s="19"/>
      <c r="Q505" s="49" t="s">
        <v>56</v>
      </c>
      <c r="R505" s="35"/>
      <c r="S505" s="19"/>
      <c r="Z505" s="30"/>
      <c r="AA505" s="30"/>
      <c r="AD505" s="30"/>
    </row>
    <row r="506" spans="1:30" s="23" customFormat="1" ht="30" customHeight="1" x14ac:dyDescent="0.25">
      <c r="A506" s="21" t="s">
        <v>620</v>
      </c>
      <c r="B506" s="35" t="s">
        <v>1458</v>
      </c>
      <c r="C506" s="40">
        <v>44743</v>
      </c>
      <c r="D506" s="40">
        <f>IF(C506="","",WORKDAY(C506,1,$U$33:$U$41))</f>
        <v>44746</v>
      </c>
      <c r="E506" s="40">
        <f>IF(C506="","",WORKDAY(C506,10,$U$33:$U$41))</f>
        <v>44757</v>
      </c>
      <c r="F506" s="40">
        <f>IF(C506="","",WORKDAY(C506,20,$U$33:$U$41))</f>
        <v>44771</v>
      </c>
      <c r="G506" s="40" t="str">
        <f t="shared" si="25"/>
        <v>Jul</v>
      </c>
      <c r="H506" s="124"/>
      <c r="I506" s="121">
        <v>44753</v>
      </c>
      <c r="J506" s="127" t="str">
        <f>IF(ISBLANK(I506),"",IF(I506&gt;F506,"No","Yes"))</f>
        <v>Yes</v>
      </c>
      <c r="K506" s="20"/>
      <c r="L506" s="103"/>
      <c r="M506" s="41" t="s">
        <v>72</v>
      </c>
      <c r="N506" s="20"/>
      <c r="O506" s="21" t="s">
        <v>112</v>
      </c>
      <c r="P506" s="19"/>
      <c r="Q506" s="49"/>
      <c r="R506" s="35"/>
      <c r="S506" s="19"/>
      <c r="Z506" s="30"/>
      <c r="AA506" s="30"/>
      <c r="AD506" s="30"/>
    </row>
    <row r="507" spans="1:30" s="23" customFormat="1" ht="30" customHeight="1" x14ac:dyDescent="0.25">
      <c r="A507" s="21" t="s">
        <v>621</v>
      </c>
      <c r="B507" s="35" t="s">
        <v>1459</v>
      </c>
      <c r="C507" s="40">
        <v>44743</v>
      </c>
      <c r="D507" s="40">
        <f>IF(C507="","",WORKDAY(C507,1,$U$33:$U$41))</f>
        <v>44746</v>
      </c>
      <c r="E507" s="40">
        <f>IF(C507="","",WORKDAY(C507,10,$U$33:$U$41))</f>
        <v>44757</v>
      </c>
      <c r="F507" s="40">
        <f>IF(C507="","",WORKDAY(C507,20,$U$33:$U$41))</f>
        <v>44771</v>
      </c>
      <c r="G507" s="40" t="str">
        <f t="shared" si="25"/>
        <v>Jul</v>
      </c>
      <c r="H507" s="124"/>
      <c r="I507" s="121">
        <v>44789</v>
      </c>
      <c r="J507" s="127" t="str">
        <f>IF(ISBLANK(I507),"",IF(I507&gt;F507,"No","Yes"))</f>
        <v>No</v>
      </c>
      <c r="K507" s="20"/>
      <c r="L507" s="103"/>
      <c r="M507" s="41" t="s">
        <v>72</v>
      </c>
      <c r="N507" s="20"/>
      <c r="O507" s="21" t="s">
        <v>113</v>
      </c>
      <c r="P507" s="19"/>
      <c r="Q507" s="49"/>
      <c r="R507" s="35"/>
      <c r="S507" s="19"/>
      <c r="Z507" s="30"/>
      <c r="AA507" s="30"/>
      <c r="AD507" s="30"/>
    </row>
    <row r="508" spans="1:30" s="23" customFormat="1" ht="30" customHeight="1" x14ac:dyDescent="0.25">
      <c r="A508" s="21" t="s">
        <v>622</v>
      </c>
      <c r="B508" s="35" t="s">
        <v>1460</v>
      </c>
      <c r="C508" s="40">
        <v>44743</v>
      </c>
      <c r="D508" s="40">
        <f>IF(C508="","",WORKDAY(C508,1,$U$33:$U$41))</f>
        <v>44746</v>
      </c>
      <c r="E508" s="40">
        <f>IF(C508="","",WORKDAY(C508,10,$U$33:$U$41))</f>
        <v>44757</v>
      </c>
      <c r="F508" s="40">
        <f>IF(C508="","",WORKDAY(C508,20,$U$33:$U$41))</f>
        <v>44771</v>
      </c>
      <c r="G508" s="40" t="str">
        <f t="shared" si="25"/>
        <v>Jul</v>
      </c>
      <c r="H508" s="124"/>
      <c r="I508" s="121">
        <v>44753</v>
      </c>
      <c r="J508" s="127" t="str">
        <f>IF(ISBLANK(I508),"",IF(I508&gt;F508,"No","Yes"))</f>
        <v>Yes</v>
      </c>
      <c r="K508" s="20"/>
      <c r="L508" s="103"/>
      <c r="M508" s="41" t="s">
        <v>72</v>
      </c>
      <c r="N508" s="20"/>
      <c r="O508" s="21" t="s">
        <v>113</v>
      </c>
      <c r="P508" s="19"/>
      <c r="Q508" s="49"/>
      <c r="R508" s="35"/>
      <c r="S508" s="19"/>
      <c r="Z508" s="30"/>
      <c r="AA508" s="30"/>
      <c r="AD508" s="30"/>
    </row>
    <row r="509" spans="1:30" s="23" customFormat="1" ht="30" customHeight="1" x14ac:dyDescent="0.25">
      <c r="A509" s="21" t="s">
        <v>623</v>
      </c>
      <c r="B509" s="35" t="s">
        <v>1461</v>
      </c>
      <c r="C509" s="40">
        <v>44743</v>
      </c>
      <c r="D509" s="40">
        <f>IF(C509="","",WORKDAY(C509,1,$U$33:$U$41))</f>
        <v>44746</v>
      </c>
      <c r="E509" s="40">
        <f>IF(C509="","",WORKDAY(C509,10,$U$33:$U$41))</f>
        <v>44757</v>
      </c>
      <c r="F509" s="40">
        <f>IF(C509="","",WORKDAY(C509,20,$U$33:$U$41))</f>
        <v>44771</v>
      </c>
      <c r="G509" s="40" t="str">
        <f t="shared" si="25"/>
        <v>Jul</v>
      </c>
      <c r="H509" s="124"/>
      <c r="I509" s="121">
        <v>44761</v>
      </c>
      <c r="J509" s="127" t="str">
        <f>IF(ISBLANK(I509),"",IF(I509&gt;F509,"No","Yes"))</f>
        <v>Yes</v>
      </c>
      <c r="K509" s="20"/>
      <c r="L509" s="103"/>
      <c r="M509" s="41" t="s">
        <v>72</v>
      </c>
      <c r="N509" s="20"/>
      <c r="O509" s="21" t="s">
        <v>114</v>
      </c>
      <c r="P509" s="19"/>
      <c r="Q509" s="49"/>
      <c r="R509" s="35"/>
      <c r="S509" s="19"/>
      <c r="Z509" s="30"/>
      <c r="AA509" s="30"/>
      <c r="AD509" s="30"/>
    </row>
    <row r="510" spans="1:30" s="23" customFormat="1" ht="30" customHeight="1" x14ac:dyDescent="0.25">
      <c r="A510" s="21" t="s">
        <v>624</v>
      </c>
      <c r="B510" s="35" t="s">
        <v>1462</v>
      </c>
      <c r="C510" s="40">
        <v>44746</v>
      </c>
      <c r="D510" s="40">
        <f>IF(C510="","",WORKDAY(C510,1,$U$33:$U$41))</f>
        <v>44747</v>
      </c>
      <c r="E510" s="40">
        <f>IF(C510="","",WORKDAY(C510,10,$U$33:$U$41))</f>
        <v>44760</v>
      </c>
      <c r="F510" s="40">
        <f>IF(C510="","",WORKDAY(C510,20,$U$33:$U$41))</f>
        <v>44774</v>
      </c>
      <c r="G510" s="40" t="str">
        <f t="shared" si="25"/>
        <v>Jul</v>
      </c>
      <c r="H510" s="124"/>
      <c r="I510" s="121">
        <v>44755</v>
      </c>
      <c r="J510" s="127" t="str">
        <f>IF(ISBLANK(I510),"",IF(I510&gt;F510,"No","Yes"))</f>
        <v>Yes</v>
      </c>
      <c r="K510" s="20"/>
      <c r="L510" s="103"/>
      <c r="M510" s="41" t="s">
        <v>72</v>
      </c>
      <c r="N510" s="20"/>
      <c r="O510" s="21" t="s">
        <v>112</v>
      </c>
      <c r="P510" s="19"/>
      <c r="Q510" s="49"/>
      <c r="R510" s="35"/>
      <c r="S510" s="19"/>
      <c r="Z510" s="30"/>
      <c r="AA510" s="30"/>
      <c r="AD510" s="30"/>
    </row>
    <row r="511" spans="1:30" s="23" customFormat="1" ht="30" customHeight="1" x14ac:dyDescent="0.25">
      <c r="A511" s="21" t="s">
        <v>625</v>
      </c>
      <c r="B511" s="35" t="s">
        <v>1463</v>
      </c>
      <c r="C511" s="40">
        <v>44746</v>
      </c>
      <c r="D511" s="40">
        <f>IF(C511="","",WORKDAY(C511,1,$U$33:$U$41))</f>
        <v>44747</v>
      </c>
      <c r="E511" s="40">
        <f>IF(C511="","",WORKDAY(C511,10,$U$33:$U$41))</f>
        <v>44760</v>
      </c>
      <c r="F511" s="40">
        <f>IF(C511="","",WORKDAY(C511,20,$U$33:$U$41))</f>
        <v>44774</v>
      </c>
      <c r="G511" s="40" t="str">
        <f t="shared" si="25"/>
        <v>Jul</v>
      </c>
      <c r="H511" s="124"/>
      <c r="I511" s="121">
        <v>44756</v>
      </c>
      <c r="J511" s="127" t="str">
        <f>IF(ISBLANK(I511),"",IF(I511&gt;F511,"No","Yes"))</f>
        <v>Yes</v>
      </c>
      <c r="K511" s="20"/>
      <c r="L511" s="103"/>
      <c r="M511" s="41" t="s">
        <v>72</v>
      </c>
      <c r="N511" s="20"/>
      <c r="O511" s="21" t="s">
        <v>112</v>
      </c>
      <c r="P511" s="19"/>
      <c r="Q511" s="49"/>
      <c r="R511" s="35"/>
      <c r="S511" s="19"/>
      <c r="Z511" s="30"/>
      <c r="AA511" s="30"/>
      <c r="AD511" s="30"/>
    </row>
    <row r="512" spans="1:30" s="23" customFormat="1" ht="30" customHeight="1" x14ac:dyDescent="0.25">
      <c r="A512" s="21" t="s">
        <v>626</v>
      </c>
      <c r="B512" s="35" t="s">
        <v>1464</v>
      </c>
      <c r="C512" s="40">
        <v>44746</v>
      </c>
      <c r="D512" s="40">
        <f>IF(C512="","",WORKDAY(C512,1,$U$33:$U$41))</f>
        <v>44747</v>
      </c>
      <c r="E512" s="40">
        <f>IF(C512="","",WORKDAY(C512,10,$U$33:$U$41))</f>
        <v>44760</v>
      </c>
      <c r="F512" s="40">
        <f>IF(C512="","",WORKDAY(C512,20,$U$33:$U$41))</f>
        <v>44774</v>
      </c>
      <c r="G512" s="40" t="str">
        <f t="shared" si="25"/>
        <v>Jul</v>
      </c>
      <c r="H512" s="124"/>
      <c r="I512" s="121">
        <v>44789</v>
      </c>
      <c r="J512" s="127" t="str">
        <f>IF(ISBLANK(I512),"",IF(I512&gt;F512,"No","Yes"))</f>
        <v>No</v>
      </c>
      <c r="K512" s="20"/>
      <c r="L512" s="103"/>
      <c r="M512" s="41" t="s">
        <v>72</v>
      </c>
      <c r="N512" s="20"/>
      <c r="O512" s="21" t="s">
        <v>113</v>
      </c>
      <c r="P512" s="19"/>
      <c r="Q512" s="49"/>
      <c r="R512" s="35"/>
      <c r="S512" s="19"/>
      <c r="Z512" s="30"/>
      <c r="AA512" s="30"/>
      <c r="AD512" s="30"/>
    </row>
    <row r="513" spans="1:30" s="23" customFormat="1" ht="30" customHeight="1" x14ac:dyDescent="0.25">
      <c r="A513" s="21" t="s">
        <v>627</v>
      </c>
      <c r="B513" s="35" t="s">
        <v>1465</v>
      </c>
      <c r="C513" s="40">
        <v>44746</v>
      </c>
      <c r="D513" s="40">
        <f>IF(C513="","",WORKDAY(C513,1,$U$33:$U$41))</f>
        <v>44747</v>
      </c>
      <c r="E513" s="40">
        <f>IF(C513="","",WORKDAY(C513,10,$U$33:$U$41))</f>
        <v>44760</v>
      </c>
      <c r="F513" s="40">
        <f>IF(C513="","",WORKDAY(C513,20,$U$33:$U$41))</f>
        <v>44774</v>
      </c>
      <c r="G513" s="40" t="str">
        <f t="shared" si="25"/>
        <v>Jul</v>
      </c>
      <c r="H513" s="124"/>
      <c r="I513" s="121">
        <v>44767</v>
      </c>
      <c r="J513" s="127" t="str">
        <f>IF(ISBLANK(I513),"",IF(I513&gt;F513,"No","Yes"))</f>
        <v>Yes</v>
      </c>
      <c r="K513" s="20"/>
      <c r="L513" s="103"/>
      <c r="M513" s="41" t="s">
        <v>72</v>
      </c>
      <c r="N513" s="20"/>
      <c r="O513" s="21" t="s">
        <v>113</v>
      </c>
      <c r="P513" s="19"/>
      <c r="Q513" s="49"/>
      <c r="R513" s="35"/>
      <c r="S513" s="19"/>
      <c r="Z513" s="30"/>
      <c r="AA513" s="30"/>
      <c r="AD513" s="30"/>
    </row>
    <row r="514" spans="1:30" s="23" customFormat="1" ht="30" customHeight="1" x14ac:dyDescent="0.25">
      <c r="A514" s="21" t="s">
        <v>628</v>
      </c>
      <c r="B514" s="35" t="s">
        <v>1466</v>
      </c>
      <c r="C514" s="40">
        <v>44746</v>
      </c>
      <c r="D514" s="40">
        <f>IF(C514="","",WORKDAY(C514,1,$U$33:$U$41))</f>
        <v>44747</v>
      </c>
      <c r="E514" s="40">
        <f>IF(C514="","",WORKDAY(C514,10,$U$33:$U$41))</f>
        <v>44760</v>
      </c>
      <c r="F514" s="40">
        <f>IF(C514="","",WORKDAY(C514,20,$U$33:$U$41))</f>
        <v>44774</v>
      </c>
      <c r="G514" s="40" t="str">
        <f t="shared" ref="G514:G577" si="26">IF(ISBLANK(C514),"",TEXT(C514,"mmm"))</f>
        <v>Jul</v>
      </c>
      <c r="H514" s="124"/>
      <c r="I514" s="121">
        <v>44776</v>
      </c>
      <c r="J514" s="127" t="str">
        <f>IF(ISBLANK(I514),"",IF(I514&gt;F514,"No","Yes"))</f>
        <v>No</v>
      </c>
      <c r="K514" s="20"/>
      <c r="L514" s="103"/>
      <c r="M514" s="41" t="s">
        <v>72</v>
      </c>
      <c r="N514" s="20"/>
      <c r="O514" s="21" t="s">
        <v>112</v>
      </c>
      <c r="P514" s="19"/>
      <c r="Q514" s="49"/>
      <c r="R514" s="35"/>
      <c r="S514" s="19"/>
      <c r="Z514" s="30"/>
      <c r="AA514" s="30"/>
      <c r="AD514" s="30"/>
    </row>
    <row r="515" spans="1:30" s="23" customFormat="1" ht="30" customHeight="1" x14ac:dyDescent="0.25">
      <c r="A515" s="21" t="s">
        <v>629</v>
      </c>
      <c r="B515" s="35" t="s">
        <v>1901</v>
      </c>
      <c r="C515" s="40">
        <v>44746</v>
      </c>
      <c r="D515" s="40">
        <f>IF(C515="","",WORKDAY(C515,1,$U$33:$U$41))</f>
        <v>44747</v>
      </c>
      <c r="E515" s="40">
        <f>IF(C515="","",WORKDAY(C515,10,$U$33:$U$41))</f>
        <v>44760</v>
      </c>
      <c r="F515" s="40">
        <f>IF(C515="","",WORKDAY(C515,20,$U$33:$U$41))</f>
        <v>44774</v>
      </c>
      <c r="G515" s="40" t="str">
        <f t="shared" si="26"/>
        <v>Jul</v>
      </c>
      <c r="H515" s="124"/>
      <c r="I515" s="121">
        <v>44764</v>
      </c>
      <c r="J515" s="127" t="str">
        <f>IF(ISBLANK(I515),"",IF(I515&gt;F515,"No","Yes"))</f>
        <v>Yes</v>
      </c>
      <c r="K515" s="20"/>
      <c r="L515" s="103"/>
      <c r="M515" s="41" t="s">
        <v>72</v>
      </c>
      <c r="N515" s="20"/>
      <c r="O515" s="21" t="s">
        <v>112</v>
      </c>
      <c r="P515" s="19"/>
      <c r="Q515" s="49"/>
      <c r="R515" s="35"/>
      <c r="S515" s="19"/>
      <c r="Z515" s="30"/>
      <c r="AA515" s="30"/>
      <c r="AD515" s="30"/>
    </row>
    <row r="516" spans="1:30" s="23" customFormat="1" ht="30" customHeight="1" x14ac:dyDescent="0.25">
      <c r="A516" s="21" t="s">
        <v>630</v>
      </c>
      <c r="B516" s="35" t="s">
        <v>1467</v>
      </c>
      <c r="C516" s="40">
        <v>44747</v>
      </c>
      <c r="D516" s="40">
        <f>IF(C516="","",WORKDAY(C516,1,$U$33:$U$41))</f>
        <v>44748</v>
      </c>
      <c r="E516" s="40">
        <f>IF(C516="","",WORKDAY(C516,10,$U$33:$U$41))</f>
        <v>44761</v>
      </c>
      <c r="F516" s="40">
        <f>IF(C516="","",WORKDAY(C516,20,$U$33:$U$41))</f>
        <v>44775</v>
      </c>
      <c r="G516" s="40" t="str">
        <f t="shared" si="26"/>
        <v>Jul</v>
      </c>
      <c r="H516" s="124"/>
      <c r="I516" s="121">
        <v>44755</v>
      </c>
      <c r="J516" s="127" t="str">
        <f>IF(ISBLANK(I516),"",IF(I516&gt;F516,"No","Yes"))</f>
        <v>Yes</v>
      </c>
      <c r="K516" s="20"/>
      <c r="L516" s="103"/>
      <c r="M516" s="41" t="s">
        <v>72</v>
      </c>
      <c r="N516" s="20"/>
      <c r="O516" s="21" t="s">
        <v>112</v>
      </c>
      <c r="P516" s="19"/>
      <c r="Q516" s="49" t="s">
        <v>64</v>
      </c>
      <c r="R516" s="35"/>
      <c r="S516" s="19"/>
      <c r="Z516" s="30"/>
      <c r="AA516" s="30"/>
      <c r="AD516" s="30"/>
    </row>
    <row r="517" spans="1:30" s="23" customFormat="1" ht="30" customHeight="1" x14ac:dyDescent="0.25">
      <c r="A517" s="21" t="s">
        <v>631</v>
      </c>
      <c r="B517" s="35" t="s">
        <v>1968</v>
      </c>
      <c r="C517" s="40">
        <v>44747</v>
      </c>
      <c r="D517" s="40">
        <f>IF(C517="","",WORKDAY(C517,1,$U$33:$U$41))</f>
        <v>44748</v>
      </c>
      <c r="E517" s="40">
        <f>IF(C517="","",WORKDAY(C517,10,$U$33:$U$41))</f>
        <v>44761</v>
      </c>
      <c r="F517" s="40">
        <f>IF(C517="","",WORKDAY(C517,20,$U$33:$U$41))</f>
        <v>44775</v>
      </c>
      <c r="G517" s="40" t="str">
        <f t="shared" si="26"/>
        <v>Jul</v>
      </c>
      <c r="H517" s="124"/>
      <c r="I517" s="121">
        <v>44756</v>
      </c>
      <c r="J517" s="127" t="str">
        <f>IF(ISBLANK(I517),"",IF(I517&gt;F517,"No","Yes"))</f>
        <v>Yes</v>
      </c>
      <c r="K517" s="20"/>
      <c r="L517" s="103"/>
      <c r="M517" s="41" t="s">
        <v>72</v>
      </c>
      <c r="N517" s="20"/>
      <c r="O517" s="21" t="s">
        <v>112</v>
      </c>
      <c r="P517" s="19"/>
      <c r="Q517" s="49"/>
      <c r="R517" s="35"/>
      <c r="S517" s="19"/>
      <c r="Z517" s="30"/>
      <c r="AA517" s="30"/>
      <c r="AD517" s="30"/>
    </row>
    <row r="518" spans="1:30" s="23" customFormat="1" ht="30" customHeight="1" x14ac:dyDescent="0.25">
      <c r="A518" s="21" t="s">
        <v>632</v>
      </c>
      <c r="B518" s="35" t="s">
        <v>1470</v>
      </c>
      <c r="C518" s="40">
        <v>44747</v>
      </c>
      <c r="D518" s="40">
        <f>IF(C518="","",WORKDAY(C518,1,$U$33:$U$41))</f>
        <v>44748</v>
      </c>
      <c r="E518" s="40">
        <f>IF(C518="","",WORKDAY(C518,10,$U$33:$U$41))</f>
        <v>44761</v>
      </c>
      <c r="F518" s="40">
        <f>IF(C518="","",WORKDAY(C518,20,$U$33:$U$41))</f>
        <v>44775</v>
      </c>
      <c r="G518" s="40" t="str">
        <f t="shared" si="26"/>
        <v>Jul</v>
      </c>
      <c r="H518" s="124"/>
      <c r="I518" s="121">
        <v>44749</v>
      </c>
      <c r="J518" s="127" t="str">
        <f>IF(ISBLANK(I518),"",IF(I518&gt;F518,"No","Yes"))</f>
        <v>Yes</v>
      </c>
      <c r="K518" s="20"/>
      <c r="L518" s="103"/>
      <c r="M518" s="41" t="s">
        <v>72</v>
      </c>
      <c r="N518" s="20"/>
      <c r="O518" s="21" t="s">
        <v>112</v>
      </c>
      <c r="P518" s="19"/>
      <c r="Q518" s="49"/>
      <c r="R518" s="35"/>
      <c r="S518" s="19"/>
      <c r="Z518" s="30"/>
      <c r="AA518" s="30"/>
      <c r="AD518" s="30"/>
    </row>
    <row r="519" spans="1:30" s="23" customFormat="1" ht="30" customHeight="1" x14ac:dyDescent="0.25">
      <c r="A519" s="21" t="s">
        <v>633</v>
      </c>
      <c r="B519" s="35" t="s">
        <v>1471</v>
      </c>
      <c r="C519" s="40">
        <v>44748</v>
      </c>
      <c r="D519" s="40">
        <f>IF(C519="","",WORKDAY(C519,1,$U$33:$U$41))</f>
        <v>44749</v>
      </c>
      <c r="E519" s="40">
        <f>IF(C519="","",WORKDAY(C519,10,$U$33:$U$41))</f>
        <v>44762</v>
      </c>
      <c r="F519" s="40">
        <f>IF(C519="","",WORKDAY(C519,20,$U$33:$U$41))</f>
        <v>44776</v>
      </c>
      <c r="G519" s="40" t="str">
        <f t="shared" si="26"/>
        <v>Jul</v>
      </c>
      <c r="H519" s="124"/>
      <c r="I519" s="121">
        <v>44756</v>
      </c>
      <c r="J519" s="127" t="str">
        <f>IF(ISBLANK(I519),"",IF(I519&gt;F519,"No","Yes"))</f>
        <v>Yes</v>
      </c>
      <c r="K519" s="20"/>
      <c r="L519" s="103"/>
      <c r="M519" s="41" t="s">
        <v>72</v>
      </c>
      <c r="N519" s="20"/>
      <c r="O519" s="21" t="s">
        <v>114</v>
      </c>
      <c r="P519" s="19"/>
      <c r="Q519" s="49"/>
      <c r="R519" s="35"/>
      <c r="S519" s="19"/>
      <c r="Z519" s="30"/>
      <c r="AA519" s="30"/>
      <c r="AD519" s="30"/>
    </row>
    <row r="520" spans="1:30" s="23" customFormat="1" ht="30" customHeight="1" x14ac:dyDescent="0.25">
      <c r="A520" s="21" t="s">
        <v>634</v>
      </c>
      <c r="B520" s="35" t="s">
        <v>1902</v>
      </c>
      <c r="C520" s="40">
        <v>44748</v>
      </c>
      <c r="D520" s="40">
        <f>IF(C520="","",WORKDAY(C520,1,$U$33:$U$41))</f>
        <v>44749</v>
      </c>
      <c r="E520" s="40">
        <f>IF(C520="","",WORKDAY(C520,10,$U$33:$U$41))</f>
        <v>44762</v>
      </c>
      <c r="F520" s="40">
        <f>IF(C520="","",WORKDAY(C520,20,$U$33:$U$41))</f>
        <v>44776</v>
      </c>
      <c r="G520" s="40" t="str">
        <f t="shared" si="26"/>
        <v>Jul</v>
      </c>
      <c r="H520" s="124"/>
      <c r="I520" s="121">
        <v>44809</v>
      </c>
      <c r="J520" s="127" t="str">
        <f>IF(ISBLANK(I520),"",IF(I520&gt;F520,"No","Yes"))</f>
        <v>No</v>
      </c>
      <c r="K520" s="20"/>
      <c r="L520" s="103"/>
      <c r="M520" s="41" t="s">
        <v>72</v>
      </c>
      <c r="N520" s="20"/>
      <c r="O520" s="21" t="s">
        <v>112</v>
      </c>
      <c r="P520" s="19"/>
      <c r="Q520" s="49"/>
      <c r="R520" s="35"/>
      <c r="S520" s="19"/>
      <c r="Z520" s="30"/>
      <c r="AA520" s="30"/>
      <c r="AD520" s="30"/>
    </row>
    <row r="521" spans="1:30" s="23" customFormat="1" ht="30" customHeight="1" x14ac:dyDescent="0.25">
      <c r="A521" s="21" t="s">
        <v>635</v>
      </c>
      <c r="B521" s="35" t="s">
        <v>1472</v>
      </c>
      <c r="C521" s="40">
        <v>44750</v>
      </c>
      <c r="D521" s="40">
        <f>IF(C521="","",WORKDAY(C521,1,$U$33:$U$41))</f>
        <v>44753</v>
      </c>
      <c r="E521" s="40">
        <f>IF(C521="","",WORKDAY(C521,10,$U$33:$U$41))</f>
        <v>44764</v>
      </c>
      <c r="F521" s="40">
        <f>IF(C521="","",WORKDAY(C521,20,$U$33:$U$41))</f>
        <v>44778</v>
      </c>
      <c r="G521" s="40" t="str">
        <f t="shared" si="26"/>
        <v>Jul</v>
      </c>
      <c r="H521" s="124"/>
      <c r="I521" s="121">
        <v>44757</v>
      </c>
      <c r="J521" s="127" t="str">
        <f>IF(ISBLANK(I521),"",IF(I521&gt;F521,"No","Yes"))</f>
        <v>Yes</v>
      </c>
      <c r="K521" s="20"/>
      <c r="L521" s="103"/>
      <c r="M521" s="41" t="s">
        <v>72</v>
      </c>
      <c r="N521" s="20"/>
      <c r="O521" s="21" t="s">
        <v>112</v>
      </c>
      <c r="P521" s="19"/>
      <c r="Q521" s="49"/>
      <c r="R521" s="35"/>
      <c r="S521" s="19"/>
      <c r="Z521" s="30"/>
      <c r="AA521" s="30"/>
      <c r="AD521" s="30"/>
    </row>
    <row r="522" spans="1:30" s="23" customFormat="1" ht="30" customHeight="1" x14ac:dyDescent="0.25">
      <c r="A522" s="21" t="s">
        <v>636</v>
      </c>
      <c r="B522" s="35" t="s">
        <v>1473</v>
      </c>
      <c r="C522" s="40">
        <v>44748</v>
      </c>
      <c r="D522" s="40">
        <f>IF(C522="","",WORKDAY(C522,1,$U$33:$U$41))</f>
        <v>44749</v>
      </c>
      <c r="E522" s="40">
        <f>IF(C522="","",WORKDAY(C522,10,$U$33:$U$41))</f>
        <v>44762</v>
      </c>
      <c r="F522" s="40">
        <f>IF(C522="","",WORKDAY(C522,20,$U$33:$U$41))</f>
        <v>44776</v>
      </c>
      <c r="G522" s="40" t="str">
        <f t="shared" si="26"/>
        <v>Jul</v>
      </c>
      <c r="H522" s="124"/>
      <c r="I522" s="121">
        <v>44761</v>
      </c>
      <c r="J522" s="127" t="str">
        <f>IF(ISBLANK(I522),"",IF(I522&gt;F522,"No","Yes"))</f>
        <v>Yes</v>
      </c>
      <c r="K522" s="20"/>
      <c r="L522" s="103"/>
      <c r="M522" s="41" t="s">
        <v>72</v>
      </c>
      <c r="N522" s="20"/>
      <c r="O522" s="21" t="s">
        <v>112</v>
      </c>
      <c r="P522" s="19"/>
      <c r="Q522" s="49"/>
      <c r="R522" s="35"/>
      <c r="S522" s="19"/>
      <c r="Z522" s="30"/>
      <c r="AA522" s="30"/>
      <c r="AD522" s="30"/>
    </row>
    <row r="523" spans="1:30" s="23" customFormat="1" ht="30" customHeight="1" x14ac:dyDescent="0.25">
      <c r="A523" s="21" t="s">
        <v>637</v>
      </c>
      <c r="B523" s="35" t="s">
        <v>1503</v>
      </c>
      <c r="C523" s="40">
        <v>44750</v>
      </c>
      <c r="D523" s="40">
        <f>IF(C523="","",WORKDAY(C523,1,$U$33:$U$41))</f>
        <v>44753</v>
      </c>
      <c r="E523" s="40">
        <f>IF(C523="","",WORKDAY(C523,10,$U$33:$U$41))</f>
        <v>44764</v>
      </c>
      <c r="F523" s="40">
        <f>IF(C523="","",WORKDAY(C523,20,$U$33:$U$41))</f>
        <v>44778</v>
      </c>
      <c r="G523" s="40" t="str">
        <f t="shared" si="26"/>
        <v>Jul</v>
      </c>
      <c r="H523" s="124"/>
      <c r="I523" s="121">
        <v>44767</v>
      </c>
      <c r="J523" s="127" t="str">
        <f>IF(ISBLANK(I523),"",IF(I523&gt;F523,"No","Yes"))</f>
        <v>Yes</v>
      </c>
      <c r="K523" s="20"/>
      <c r="L523" s="103"/>
      <c r="M523" s="41" t="s">
        <v>72</v>
      </c>
      <c r="N523" s="20"/>
      <c r="O523" s="21" t="s">
        <v>112</v>
      </c>
      <c r="P523" s="19"/>
      <c r="Q523" s="49"/>
      <c r="R523" s="35"/>
      <c r="S523" s="19"/>
      <c r="Z523" s="30"/>
      <c r="AA523" s="30"/>
      <c r="AD523" s="30"/>
    </row>
    <row r="524" spans="1:30" s="23" customFormat="1" ht="30" customHeight="1" x14ac:dyDescent="0.25">
      <c r="A524" s="21" t="s">
        <v>638</v>
      </c>
      <c r="B524" s="35" t="s">
        <v>1903</v>
      </c>
      <c r="C524" s="40">
        <v>44750</v>
      </c>
      <c r="D524" s="40">
        <f>IF(C524="","",WORKDAY(C524,1,$U$33:$U$41))</f>
        <v>44753</v>
      </c>
      <c r="E524" s="40">
        <f>IF(C524="","",WORKDAY(C524,10,$U$33:$U$41))</f>
        <v>44764</v>
      </c>
      <c r="F524" s="40">
        <f>IF(C524="","",WORKDAY(C524,20,$U$33:$U$41))</f>
        <v>44778</v>
      </c>
      <c r="G524" s="40" t="str">
        <f t="shared" si="26"/>
        <v>Jul</v>
      </c>
      <c r="H524" s="124"/>
      <c r="I524" s="121">
        <v>44755</v>
      </c>
      <c r="J524" s="127" t="str">
        <f>IF(ISBLANK(I524),"",IF(I524&gt;F524,"No","Yes"))</f>
        <v>Yes</v>
      </c>
      <c r="K524" s="20"/>
      <c r="L524" s="103"/>
      <c r="M524" s="41" t="s">
        <v>72</v>
      </c>
      <c r="N524" s="20"/>
      <c r="O524" s="21" t="s">
        <v>112</v>
      </c>
      <c r="P524" s="19"/>
      <c r="Q524" s="49" t="s">
        <v>64</v>
      </c>
      <c r="R524" s="35"/>
      <c r="S524" s="19"/>
      <c r="Z524" s="30"/>
      <c r="AA524" s="30"/>
      <c r="AD524" s="30"/>
    </row>
    <row r="525" spans="1:30" s="23" customFormat="1" ht="30" customHeight="1" x14ac:dyDescent="0.25">
      <c r="A525" s="21" t="s">
        <v>639</v>
      </c>
      <c r="B525" s="35" t="s">
        <v>1969</v>
      </c>
      <c r="C525" s="40">
        <v>44751</v>
      </c>
      <c r="D525" s="40">
        <f>IF(C525="","",WORKDAY(C525,1,$U$33:$U$41))</f>
        <v>44753</v>
      </c>
      <c r="E525" s="40">
        <f>IF(C525="","",WORKDAY(C525,10,$U$33:$U$41))</f>
        <v>44764</v>
      </c>
      <c r="F525" s="40">
        <f>IF(C525="","",WORKDAY(C525,20,$U$33:$U$41))</f>
        <v>44778</v>
      </c>
      <c r="G525" s="40" t="str">
        <f t="shared" si="26"/>
        <v>Jul</v>
      </c>
      <c r="H525" s="124"/>
      <c r="I525" s="121">
        <v>44754</v>
      </c>
      <c r="J525" s="127" t="str">
        <f>IF(ISBLANK(I525),"",IF(I525&gt;F525,"No","Yes"))</f>
        <v>Yes</v>
      </c>
      <c r="K525" s="20"/>
      <c r="L525" s="103"/>
      <c r="M525" s="41" t="s">
        <v>72</v>
      </c>
      <c r="N525" s="20"/>
      <c r="O525" s="21" t="s">
        <v>114</v>
      </c>
      <c r="P525" s="19"/>
      <c r="Q525" s="49"/>
      <c r="R525" s="35"/>
      <c r="S525" s="19"/>
      <c r="Z525" s="30"/>
      <c r="AA525" s="30"/>
      <c r="AD525" s="30"/>
    </row>
    <row r="526" spans="1:30" s="23" customFormat="1" ht="30" customHeight="1" x14ac:dyDescent="0.25">
      <c r="A526" s="21" t="s">
        <v>640</v>
      </c>
      <c r="B526" s="35" t="s">
        <v>1474</v>
      </c>
      <c r="C526" s="40">
        <v>44752</v>
      </c>
      <c r="D526" s="40">
        <f>IF(C526="","",WORKDAY(C526,1,$U$33:$U$41))</f>
        <v>44753</v>
      </c>
      <c r="E526" s="40">
        <f>IF(C526="","",WORKDAY(C526,10,$U$33:$U$41))</f>
        <v>44764</v>
      </c>
      <c r="F526" s="40">
        <f>IF(C526="","",WORKDAY(C526,20,$U$33:$U$41))</f>
        <v>44778</v>
      </c>
      <c r="G526" s="40" t="str">
        <f t="shared" si="26"/>
        <v>Jul</v>
      </c>
      <c r="H526" s="124"/>
      <c r="I526" s="121">
        <v>44768</v>
      </c>
      <c r="J526" s="127" t="str">
        <f>IF(ISBLANK(I526),"",IF(I526&gt;F526,"No","Yes"))</f>
        <v>Yes</v>
      </c>
      <c r="K526" s="20"/>
      <c r="L526" s="103"/>
      <c r="M526" s="41" t="s">
        <v>72</v>
      </c>
      <c r="N526" s="20"/>
      <c r="O526" s="21" t="s">
        <v>113</v>
      </c>
      <c r="P526" s="19"/>
      <c r="Q526" s="49"/>
      <c r="R526" s="35" t="s">
        <v>1070</v>
      </c>
      <c r="S526" s="19"/>
      <c r="Z526" s="30"/>
      <c r="AA526" s="30"/>
      <c r="AD526" s="30"/>
    </row>
    <row r="527" spans="1:30" s="23" customFormat="1" ht="30" customHeight="1" x14ac:dyDescent="0.25">
      <c r="A527" s="21" t="s">
        <v>641</v>
      </c>
      <c r="B527" s="35" t="s">
        <v>1904</v>
      </c>
      <c r="C527" s="40">
        <v>44746</v>
      </c>
      <c r="D527" s="40">
        <f>IF(C527="","",WORKDAY(C527,1,$U$33:$U$41))</f>
        <v>44747</v>
      </c>
      <c r="E527" s="40">
        <v>44760</v>
      </c>
      <c r="F527" s="40">
        <f>IF(C527="","",WORKDAY(C527,20,$U$33:$U$41))</f>
        <v>44774</v>
      </c>
      <c r="G527" s="40" t="str">
        <f t="shared" si="26"/>
        <v>Jul</v>
      </c>
      <c r="H527" s="124"/>
      <c r="I527" s="121">
        <v>44757</v>
      </c>
      <c r="J527" s="127" t="str">
        <f>IF(ISBLANK(I527),"",IF(I527&gt;F527,"No","Yes"))</f>
        <v>Yes</v>
      </c>
      <c r="K527" s="20"/>
      <c r="L527" s="103"/>
      <c r="M527" s="41" t="s">
        <v>72</v>
      </c>
      <c r="N527" s="20"/>
      <c r="O527" s="21" t="s">
        <v>112</v>
      </c>
      <c r="P527" s="19"/>
      <c r="Q527" s="49"/>
      <c r="R527" s="35"/>
      <c r="S527" s="19"/>
      <c r="Z527" s="30"/>
      <c r="AA527" s="30"/>
      <c r="AD527" s="30"/>
    </row>
    <row r="528" spans="1:30" s="23" customFormat="1" ht="30" customHeight="1" x14ac:dyDescent="0.25">
      <c r="A528" s="21" t="s">
        <v>642</v>
      </c>
      <c r="B528" s="35" t="s">
        <v>1475</v>
      </c>
      <c r="C528" s="40">
        <v>44751</v>
      </c>
      <c r="D528" s="40">
        <f>IF(C528="","",WORKDAY(C528,1,$U$33:$U$41))</f>
        <v>44753</v>
      </c>
      <c r="E528" s="40">
        <f>IF(C528="","",WORKDAY(C528,10,$U$33:$U$41))</f>
        <v>44764</v>
      </c>
      <c r="F528" s="40">
        <f>IF(C528="","",WORKDAY(C528,20,$U$33:$U$41))</f>
        <v>44778</v>
      </c>
      <c r="G528" s="40" t="str">
        <f t="shared" si="26"/>
        <v>Jul</v>
      </c>
      <c r="H528" s="124"/>
      <c r="I528" s="121">
        <v>44761</v>
      </c>
      <c r="J528" s="127" t="str">
        <f>IF(ISBLANK(I528),"",IF(I528&gt;F528,"No","Yes"))</f>
        <v>Yes</v>
      </c>
      <c r="K528" s="20"/>
      <c r="L528" s="103"/>
      <c r="M528" s="41" t="s">
        <v>72</v>
      </c>
      <c r="N528" s="20"/>
      <c r="O528" s="21" t="s">
        <v>112</v>
      </c>
      <c r="P528" s="19"/>
      <c r="Q528" s="49"/>
      <c r="R528" s="35"/>
      <c r="S528" s="19"/>
      <c r="Z528" s="30"/>
      <c r="AA528" s="30"/>
      <c r="AD528" s="30"/>
    </row>
    <row r="529" spans="1:30" s="23" customFormat="1" ht="30" customHeight="1" x14ac:dyDescent="0.25">
      <c r="A529" s="21" t="s">
        <v>643</v>
      </c>
      <c r="B529" s="35" t="s">
        <v>1476</v>
      </c>
      <c r="C529" s="40">
        <v>44753</v>
      </c>
      <c r="D529" s="40">
        <f>IF(C529="","",WORKDAY(C529,1,$U$33:$U$41))</f>
        <v>44754</v>
      </c>
      <c r="E529" s="40">
        <f>IF(C529="","",WORKDAY(C529,10,$U$33:$U$41))</f>
        <v>44767</v>
      </c>
      <c r="F529" s="40">
        <f>IF(C529="","",WORKDAY(C529,20,$U$33:$U$41))</f>
        <v>44781</v>
      </c>
      <c r="G529" s="40" t="str">
        <f t="shared" si="26"/>
        <v>Jul</v>
      </c>
      <c r="H529" s="124"/>
      <c r="I529" s="121">
        <v>44763</v>
      </c>
      <c r="J529" s="127" t="str">
        <f>IF(ISBLANK(I529),"",IF(I529&gt;F529,"No","Yes"))</f>
        <v>Yes</v>
      </c>
      <c r="K529" s="20"/>
      <c r="L529" s="103"/>
      <c r="M529" s="41" t="s">
        <v>72</v>
      </c>
      <c r="N529" s="20"/>
      <c r="O529" s="21" t="s">
        <v>112</v>
      </c>
      <c r="P529" s="19"/>
      <c r="Q529" s="49"/>
      <c r="R529" s="35"/>
      <c r="S529" s="19"/>
      <c r="Z529" s="30"/>
      <c r="AA529" s="30"/>
      <c r="AD529" s="30"/>
    </row>
    <row r="530" spans="1:30" s="23" customFormat="1" ht="30" customHeight="1" x14ac:dyDescent="0.25">
      <c r="A530" s="21" t="s">
        <v>644</v>
      </c>
      <c r="B530" s="35" t="s">
        <v>1477</v>
      </c>
      <c r="C530" s="40">
        <v>44753</v>
      </c>
      <c r="D530" s="40">
        <f>IF(C530="","",WORKDAY(C530,1,$U$33:$U$41))</f>
        <v>44754</v>
      </c>
      <c r="E530" s="40">
        <f>IF(C530="","",WORKDAY(C530,10,$U$33:$U$41))</f>
        <v>44767</v>
      </c>
      <c r="F530" s="40">
        <f>IF(C530="","",WORKDAY(C530,20,$U$33:$U$41))</f>
        <v>44781</v>
      </c>
      <c r="G530" s="40" t="str">
        <f t="shared" si="26"/>
        <v>Jul</v>
      </c>
      <c r="H530" s="124"/>
      <c r="I530" s="121">
        <v>44769</v>
      </c>
      <c r="J530" s="127" t="str">
        <f>IF(ISBLANK(I530),"",IF(I530&gt;F530,"No","Yes"))</f>
        <v>Yes</v>
      </c>
      <c r="K530" s="20"/>
      <c r="L530" s="103"/>
      <c r="M530" s="41" t="s">
        <v>72</v>
      </c>
      <c r="N530" s="20"/>
      <c r="O530" s="21" t="s">
        <v>112</v>
      </c>
      <c r="P530" s="19"/>
      <c r="Q530" s="49"/>
      <c r="R530" s="35"/>
      <c r="S530" s="19"/>
      <c r="Z530" s="30"/>
      <c r="AA530" s="30"/>
      <c r="AD530" s="30"/>
    </row>
    <row r="531" spans="1:30" s="23" customFormat="1" ht="30" customHeight="1" x14ac:dyDescent="0.25">
      <c r="A531" s="21" t="s">
        <v>645</v>
      </c>
      <c r="B531" s="35" t="s">
        <v>1479</v>
      </c>
      <c r="C531" s="40">
        <v>44753</v>
      </c>
      <c r="D531" s="40">
        <f>IF(C531="","",WORKDAY(C531,1,$U$33:$U$41))</f>
        <v>44754</v>
      </c>
      <c r="E531" s="40">
        <f>IF(C531="","",WORKDAY(C531,10,$U$33:$U$41))</f>
        <v>44767</v>
      </c>
      <c r="F531" s="40">
        <f>IF(C531="","",WORKDAY(C531,20,$U$33:$U$41))</f>
        <v>44781</v>
      </c>
      <c r="G531" s="40" t="str">
        <f t="shared" si="26"/>
        <v>Jul</v>
      </c>
      <c r="H531" s="124"/>
      <c r="I531" s="121">
        <v>44782</v>
      </c>
      <c r="J531" s="127" t="str">
        <f>IF(ISBLANK(I531),"",IF(I531&gt;F531,"No","Yes"))</f>
        <v>No</v>
      </c>
      <c r="K531" s="20"/>
      <c r="L531" s="103"/>
      <c r="M531" s="41" t="s">
        <v>72</v>
      </c>
      <c r="N531" s="20"/>
      <c r="O531" s="21" t="s">
        <v>113</v>
      </c>
      <c r="P531" s="19"/>
      <c r="Q531" s="49"/>
      <c r="R531" s="35" t="s">
        <v>1070</v>
      </c>
      <c r="S531" s="19"/>
      <c r="Z531" s="30"/>
      <c r="AA531" s="30"/>
      <c r="AD531" s="30"/>
    </row>
    <row r="532" spans="1:30" s="23" customFormat="1" ht="30" customHeight="1" x14ac:dyDescent="0.25">
      <c r="A532" s="21" t="s">
        <v>646</v>
      </c>
      <c r="B532" s="35" t="s">
        <v>1480</v>
      </c>
      <c r="C532" s="40">
        <v>44754</v>
      </c>
      <c r="D532" s="40">
        <f>IF(C532="","",WORKDAY(C532,1,$U$33:$U$41))</f>
        <v>44755</v>
      </c>
      <c r="E532" s="40">
        <f>IF(C532="","",WORKDAY(C532,10,$U$33:$U$41))</f>
        <v>44768</v>
      </c>
      <c r="F532" s="40">
        <f>IF(C532="","",WORKDAY(C532,20,$U$33:$U$41))</f>
        <v>44782</v>
      </c>
      <c r="G532" s="40" t="str">
        <f t="shared" si="26"/>
        <v>Jul</v>
      </c>
      <c r="H532" s="124"/>
      <c r="I532" s="121">
        <v>44764</v>
      </c>
      <c r="J532" s="127" t="str">
        <f>IF(ISBLANK(I532),"",IF(I532&gt;F532,"No","Yes"))</f>
        <v>Yes</v>
      </c>
      <c r="K532" s="20"/>
      <c r="L532" s="103"/>
      <c r="M532" s="41" t="s">
        <v>72</v>
      </c>
      <c r="N532" s="20"/>
      <c r="O532" s="21" t="s">
        <v>113</v>
      </c>
      <c r="P532" s="19"/>
      <c r="Q532" s="49"/>
      <c r="R532" s="35"/>
      <c r="S532" s="19"/>
      <c r="Z532" s="30"/>
      <c r="AA532" s="30"/>
      <c r="AD532" s="30"/>
    </row>
    <row r="533" spans="1:30" s="23" customFormat="1" ht="30" customHeight="1" x14ac:dyDescent="0.25">
      <c r="A533" s="21" t="s">
        <v>647</v>
      </c>
      <c r="B533" s="35" t="s">
        <v>1481</v>
      </c>
      <c r="C533" s="40">
        <v>44755</v>
      </c>
      <c r="D533" s="40">
        <f>IF(C533="","",WORKDAY(C533,1,$U$33:$U$41))</f>
        <v>44756</v>
      </c>
      <c r="E533" s="40">
        <f>IF(C533="","",WORKDAY(C533,10,$U$33:$U$41))</f>
        <v>44769</v>
      </c>
      <c r="F533" s="40">
        <f>IF(C533="","",WORKDAY(C533,20,$U$33:$U$41))</f>
        <v>44783</v>
      </c>
      <c r="G533" s="40" t="str">
        <f t="shared" si="26"/>
        <v>Jul</v>
      </c>
      <c r="H533" s="124"/>
      <c r="I533" s="121">
        <v>44761</v>
      </c>
      <c r="J533" s="127" t="str">
        <f>IF(ISBLANK(I533),"",IF(I533&gt;F533,"No","Yes"))</f>
        <v>Yes</v>
      </c>
      <c r="K533" s="20"/>
      <c r="L533" s="103"/>
      <c r="M533" s="41" t="s">
        <v>72</v>
      </c>
      <c r="N533" s="20"/>
      <c r="O533" s="21" t="s">
        <v>112</v>
      </c>
      <c r="P533" s="19"/>
      <c r="Q533" s="49"/>
      <c r="R533" s="35"/>
      <c r="S533" s="19"/>
      <c r="Z533" s="30"/>
      <c r="AA533" s="30"/>
      <c r="AD533" s="30"/>
    </row>
    <row r="534" spans="1:30" s="23" customFormat="1" ht="30" customHeight="1" x14ac:dyDescent="0.25">
      <c r="A534" s="21" t="s">
        <v>648</v>
      </c>
      <c r="B534" s="35" t="s">
        <v>1482</v>
      </c>
      <c r="C534" s="40">
        <v>44756</v>
      </c>
      <c r="D534" s="40">
        <f>IF(C534="","",WORKDAY(C534,1,$U$33:$U$41))</f>
        <v>44757</v>
      </c>
      <c r="E534" s="40">
        <f>IF(C534="","",WORKDAY(C534,10,$U$33:$U$41))</f>
        <v>44770</v>
      </c>
      <c r="F534" s="40">
        <f>IF(C534="","",WORKDAY(C534,20,$U$33:$U$41))</f>
        <v>44784</v>
      </c>
      <c r="G534" s="40" t="str">
        <f t="shared" si="26"/>
        <v>Jul</v>
      </c>
      <c r="H534" s="124"/>
      <c r="I534" s="121">
        <v>44770</v>
      </c>
      <c r="J534" s="127" t="str">
        <f>IF(ISBLANK(I534),"",IF(I534&gt;F534,"No","Yes"))</f>
        <v>Yes</v>
      </c>
      <c r="K534" s="20"/>
      <c r="L534" s="103"/>
      <c r="M534" s="41" t="s">
        <v>72</v>
      </c>
      <c r="N534" s="20"/>
      <c r="O534" s="21" t="s">
        <v>113</v>
      </c>
      <c r="P534" s="19"/>
      <c r="Q534" s="49"/>
      <c r="R534" s="35" t="s">
        <v>1070</v>
      </c>
      <c r="S534" s="19"/>
      <c r="Z534" s="30"/>
      <c r="AA534" s="30"/>
      <c r="AD534" s="30"/>
    </row>
    <row r="535" spans="1:30" s="23" customFormat="1" ht="30" customHeight="1" x14ac:dyDescent="0.25">
      <c r="A535" s="21" t="s">
        <v>649</v>
      </c>
      <c r="B535" s="35" t="s">
        <v>1484</v>
      </c>
      <c r="C535" s="40">
        <v>44757</v>
      </c>
      <c r="D535" s="40">
        <f>IF(C535="","",WORKDAY(C535,1,$U$33:$U$41))</f>
        <v>44760</v>
      </c>
      <c r="E535" s="40">
        <f>IF(C535="","",WORKDAY(C535,10,$U$33:$U$41))</f>
        <v>44771</v>
      </c>
      <c r="F535" s="40">
        <f>IF(C535="","",WORKDAY(C535,20,$U$33:$U$41))</f>
        <v>44785</v>
      </c>
      <c r="G535" s="40" t="str">
        <f t="shared" si="26"/>
        <v>Jul</v>
      </c>
      <c r="H535" s="124"/>
      <c r="I535" s="121">
        <v>44783</v>
      </c>
      <c r="J535" s="127" t="str">
        <f>IF(ISBLANK(I535),"",IF(I535&gt;F535,"No","Yes"))</f>
        <v>Yes</v>
      </c>
      <c r="K535" s="20"/>
      <c r="L535" s="103"/>
      <c r="M535" s="41" t="s">
        <v>72</v>
      </c>
      <c r="N535" s="20"/>
      <c r="O535" s="21" t="s">
        <v>114</v>
      </c>
      <c r="P535" s="19"/>
      <c r="Q535" s="49"/>
      <c r="R535" s="35"/>
      <c r="S535" s="19"/>
      <c r="Z535" s="30"/>
      <c r="AA535" s="30"/>
      <c r="AD535" s="30"/>
    </row>
    <row r="536" spans="1:30" s="23" customFormat="1" ht="30" customHeight="1" x14ac:dyDescent="0.25">
      <c r="A536" s="21" t="s">
        <v>650</v>
      </c>
      <c r="B536" s="35" t="s">
        <v>1485</v>
      </c>
      <c r="C536" s="40">
        <v>44755</v>
      </c>
      <c r="D536" s="40">
        <f>IF(C536="","",WORKDAY(C536,1,$U$33:$U$41))</f>
        <v>44756</v>
      </c>
      <c r="E536" s="40">
        <f>IF(C536="","",WORKDAY(C536,10,$U$33:$U$41))</f>
        <v>44769</v>
      </c>
      <c r="F536" s="40">
        <f>IF(C536="","",WORKDAY(C536,20,$U$33:$U$41))</f>
        <v>44783</v>
      </c>
      <c r="G536" s="40" t="str">
        <f t="shared" si="26"/>
        <v>Jul</v>
      </c>
      <c r="H536" s="124"/>
      <c r="I536" s="121">
        <v>44767</v>
      </c>
      <c r="J536" s="127" t="str">
        <f>IF(ISBLANK(I536),"",IF(I536&gt;F536,"No","Yes"))</f>
        <v>Yes</v>
      </c>
      <c r="K536" s="20"/>
      <c r="L536" s="103"/>
      <c r="M536" s="41" t="s">
        <v>72</v>
      </c>
      <c r="N536" s="20"/>
      <c r="O536" s="21" t="s">
        <v>112</v>
      </c>
      <c r="P536" s="19"/>
      <c r="Q536" s="49"/>
      <c r="R536" s="35"/>
      <c r="S536" s="19"/>
      <c r="Z536" s="30"/>
      <c r="AA536" s="30"/>
      <c r="AD536" s="30"/>
    </row>
    <row r="537" spans="1:30" s="23" customFormat="1" ht="30" customHeight="1" x14ac:dyDescent="0.25">
      <c r="A537" s="21" t="s">
        <v>651</v>
      </c>
      <c r="B537" s="35" t="s">
        <v>1905</v>
      </c>
      <c r="C537" s="40">
        <v>44756</v>
      </c>
      <c r="D537" s="40">
        <f>IF(C537="","",WORKDAY(C537,1,$U$33:$U$41))</f>
        <v>44757</v>
      </c>
      <c r="E537" s="40">
        <f>IF(C537="","",WORKDAY(C537,10,$U$33:$U$41))</f>
        <v>44770</v>
      </c>
      <c r="F537" s="40">
        <f>IF(C537="","",WORKDAY(C537,20,$U$33:$U$41))</f>
        <v>44784</v>
      </c>
      <c r="G537" s="40" t="str">
        <f t="shared" si="26"/>
        <v>Jul</v>
      </c>
      <c r="H537" s="124"/>
      <c r="I537" s="121">
        <v>44776</v>
      </c>
      <c r="J537" s="127" t="str">
        <f>IF(ISBLANK(I537),"",IF(I537&gt;F537,"No","Yes"))</f>
        <v>Yes</v>
      </c>
      <c r="K537" s="20"/>
      <c r="L537" s="103"/>
      <c r="M537" s="41" t="s">
        <v>72</v>
      </c>
      <c r="N537" s="20"/>
      <c r="O537" s="21" t="s">
        <v>113</v>
      </c>
      <c r="P537" s="19"/>
      <c r="Q537" s="49" t="s">
        <v>17</v>
      </c>
      <c r="R537" s="35"/>
      <c r="S537" s="19"/>
      <c r="Z537" s="30"/>
      <c r="AA537" s="30"/>
      <c r="AD537" s="30"/>
    </row>
    <row r="538" spans="1:30" s="23" customFormat="1" ht="30" customHeight="1" x14ac:dyDescent="0.25">
      <c r="A538" s="21" t="s">
        <v>652</v>
      </c>
      <c r="B538" s="35" t="s">
        <v>1486</v>
      </c>
      <c r="C538" s="40">
        <v>44760</v>
      </c>
      <c r="D538" s="40">
        <f>IF(C538="","",WORKDAY(C538,1,$U$33:$U$41))</f>
        <v>44761</v>
      </c>
      <c r="E538" s="40">
        <f>IF(C538="","",WORKDAY(C538,10,$U$33:$U$41))</f>
        <v>44774</v>
      </c>
      <c r="F538" s="40">
        <f>IF(C538="","",WORKDAY(C538,20,$U$33:$U$41))</f>
        <v>44788</v>
      </c>
      <c r="G538" s="40" t="str">
        <f t="shared" si="26"/>
        <v>Jul</v>
      </c>
      <c r="H538" s="124"/>
      <c r="I538" s="121">
        <v>44763</v>
      </c>
      <c r="J538" s="127" t="str">
        <f>IF(ISBLANK(I538),"",IF(I538&gt;F538,"No","Yes"))</f>
        <v>Yes</v>
      </c>
      <c r="K538" s="20"/>
      <c r="L538" s="103"/>
      <c r="M538" s="41" t="s">
        <v>72</v>
      </c>
      <c r="N538" s="20"/>
      <c r="O538" s="21" t="s">
        <v>112</v>
      </c>
      <c r="P538" s="19"/>
      <c r="Q538" s="49"/>
      <c r="R538" s="35"/>
      <c r="S538" s="19"/>
      <c r="Z538" s="30"/>
      <c r="AA538" s="30"/>
      <c r="AD538" s="30"/>
    </row>
    <row r="539" spans="1:30" s="23" customFormat="1" ht="30" customHeight="1" x14ac:dyDescent="0.25">
      <c r="A539" s="21" t="s">
        <v>653</v>
      </c>
      <c r="B539" s="35" t="s">
        <v>1487</v>
      </c>
      <c r="C539" s="40">
        <v>44760</v>
      </c>
      <c r="D539" s="40">
        <f>IF(C539="","",WORKDAY(C539,1,$U$33:$U$41))</f>
        <v>44761</v>
      </c>
      <c r="E539" s="40">
        <f>IF(C539="","",WORKDAY(C539,10,$U$33:$U$41))</f>
        <v>44774</v>
      </c>
      <c r="F539" s="40">
        <f>IF(C539="","",WORKDAY(C539,20,$U$33:$U$41))</f>
        <v>44788</v>
      </c>
      <c r="G539" s="40" t="str">
        <f t="shared" si="26"/>
        <v>Jul</v>
      </c>
      <c r="H539" s="124"/>
      <c r="I539" s="121">
        <v>44777</v>
      </c>
      <c r="J539" s="127" t="str">
        <f>IF(ISBLANK(I539),"",IF(I539&gt;F539,"No","Yes"))</f>
        <v>Yes</v>
      </c>
      <c r="K539" s="20"/>
      <c r="L539" s="103"/>
      <c r="M539" s="41" t="s">
        <v>72</v>
      </c>
      <c r="N539" s="20"/>
      <c r="O539" s="21" t="s">
        <v>112</v>
      </c>
      <c r="P539" s="19"/>
      <c r="Q539" s="49"/>
      <c r="R539" s="35"/>
      <c r="S539" s="19"/>
      <c r="Z539" s="30"/>
      <c r="AA539" s="30"/>
      <c r="AD539" s="30"/>
    </row>
    <row r="540" spans="1:30" s="23" customFormat="1" ht="30" customHeight="1" x14ac:dyDescent="0.25">
      <c r="A540" s="21" t="s">
        <v>654</v>
      </c>
      <c r="B540" s="35" t="s">
        <v>1488</v>
      </c>
      <c r="C540" s="40">
        <v>44760</v>
      </c>
      <c r="D540" s="40">
        <f>IF(C540="","",WORKDAY(C540,1,$U$33:$U$41))</f>
        <v>44761</v>
      </c>
      <c r="E540" s="40">
        <f>IF(C540="","",WORKDAY(C540,10,$U$33:$U$41))</f>
        <v>44774</v>
      </c>
      <c r="F540" s="40">
        <f>IF(C540="","",WORKDAY(C540,20,$U$33:$U$41))</f>
        <v>44788</v>
      </c>
      <c r="G540" s="40" t="str">
        <f t="shared" si="26"/>
        <v>Jul</v>
      </c>
      <c r="H540" s="124"/>
      <c r="I540" s="121">
        <v>44784</v>
      </c>
      <c r="J540" s="127" t="str">
        <f>IF(ISBLANK(I540),"",IF(I540&gt;F540,"No","Yes"))</f>
        <v>Yes</v>
      </c>
      <c r="K540" s="20"/>
      <c r="L540" s="103"/>
      <c r="M540" s="41" t="s">
        <v>72</v>
      </c>
      <c r="N540" s="20"/>
      <c r="O540" s="21" t="s">
        <v>113</v>
      </c>
      <c r="P540" s="19"/>
      <c r="Q540" s="49"/>
      <c r="R540" s="35"/>
      <c r="S540" s="19"/>
      <c r="Z540" s="30"/>
      <c r="AA540" s="30"/>
      <c r="AD540" s="30"/>
    </row>
    <row r="541" spans="1:30" s="23" customFormat="1" ht="30" customHeight="1" x14ac:dyDescent="0.25">
      <c r="A541" s="21" t="s">
        <v>655</v>
      </c>
      <c r="B541" s="35" t="s">
        <v>1489</v>
      </c>
      <c r="C541" s="40">
        <v>44760</v>
      </c>
      <c r="D541" s="40">
        <f>IF(C541="","",WORKDAY(C541,1,$U$33:$U$41))</f>
        <v>44761</v>
      </c>
      <c r="E541" s="40">
        <f>IF(C541="","",WORKDAY(C541,10,$U$33:$U$41))</f>
        <v>44774</v>
      </c>
      <c r="F541" s="40">
        <f>IF(C541="","",WORKDAY(C541,20,$U$33:$U$41))</f>
        <v>44788</v>
      </c>
      <c r="G541" s="40" t="str">
        <f t="shared" si="26"/>
        <v>Jul</v>
      </c>
      <c r="H541" s="124"/>
      <c r="I541" s="121">
        <v>44762</v>
      </c>
      <c r="J541" s="127" t="str">
        <f>IF(ISBLANK(I541),"",IF(I541&gt;F541,"No","Yes"))</f>
        <v>Yes</v>
      </c>
      <c r="K541" s="20"/>
      <c r="L541" s="103"/>
      <c r="M541" s="41" t="s">
        <v>72</v>
      </c>
      <c r="N541" s="20"/>
      <c r="O541" s="21" t="s">
        <v>113</v>
      </c>
      <c r="P541" s="19"/>
      <c r="Q541" s="49" t="s">
        <v>64</v>
      </c>
      <c r="R541" s="35" t="s">
        <v>1070</v>
      </c>
      <c r="S541" s="19"/>
      <c r="Z541" s="30"/>
      <c r="AA541" s="30"/>
      <c r="AD541" s="30"/>
    </row>
    <row r="542" spans="1:30" s="23" customFormat="1" ht="30" customHeight="1" x14ac:dyDescent="0.25">
      <c r="A542" s="21" t="s">
        <v>656</v>
      </c>
      <c r="B542" s="35" t="s">
        <v>1490</v>
      </c>
      <c r="C542" s="40">
        <v>44760</v>
      </c>
      <c r="D542" s="40">
        <f>IF(C542="","",WORKDAY(C542,1,$U$33:$U$41))</f>
        <v>44761</v>
      </c>
      <c r="E542" s="40">
        <f>IF(C542="","",WORKDAY(C542,10,$U$33:$U$41))</f>
        <v>44774</v>
      </c>
      <c r="F542" s="40">
        <f>IF(C542="","",WORKDAY(C542,20,$U$33:$U$41))</f>
        <v>44788</v>
      </c>
      <c r="G542" s="40" t="str">
        <f t="shared" si="26"/>
        <v>Jul</v>
      </c>
      <c r="H542" s="124"/>
      <c r="I542" s="121">
        <v>44777</v>
      </c>
      <c r="J542" s="127" t="str">
        <f>IF(ISBLANK(I542),"",IF(I542&gt;F542,"No","Yes"))</f>
        <v>Yes</v>
      </c>
      <c r="K542" s="20"/>
      <c r="L542" s="103"/>
      <c r="M542" s="41" t="s">
        <v>72</v>
      </c>
      <c r="N542" s="20"/>
      <c r="O542" s="21" t="s">
        <v>112</v>
      </c>
      <c r="P542" s="19"/>
      <c r="Q542" s="49"/>
      <c r="R542" s="35"/>
      <c r="S542" s="19"/>
      <c r="Z542" s="30"/>
      <c r="AA542" s="30"/>
      <c r="AD542" s="30"/>
    </row>
    <row r="543" spans="1:30" s="23" customFormat="1" ht="30" customHeight="1" x14ac:dyDescent="0.25">
      <c r="A543" s="21" t="s">
        <v>657</v>
      </c>
      <c r="B543" s="35" t="s">
        <v>1491</v>
      </c>
      <c r="C543" s="40">
        <v>44760</v>
      </c>
      <c r="D543" s="40">
        <f>IF(C543="","",WORKDAY(C543,1,$U$33:$U$41))</f>
        <v>44761</v>
      </c>
      <c r="E543" s="40">
        <f>IF(C543="","",WORKDAY(C543,10,$U$33:$U$41))</f>
        <v>44774</v>
      </c>
      <c r="F543" s="40">
        <f>IF(C543="","",WORKDAY(C543,20,$U$33:$U$41))</f>
        <v>44788</v>
      </c>
      <c r="G543" s="40" t="str">
        <f t="shared" si="26"/>
        <v>Jul</v>
      </c>
      <c r="H543" s="124"/>
      <c r="I543" s="121">
        <v>44762</v>
      </c>
      <c r="J543" s="127" t="str">
        <f>IF(ISBLANK(I543),"",IF(I543&gt;F543,"No","Yes"))</f>
        <v>Yes</v>
      </c>
      <c r="K543" s="20"/>
      <c r="L543" s="103"/>
      <c r="M543" s="41" t="s">
        <v>72</v>
      </c>
      <c r="N543" s="20"/>
      <c r="O543" s="21" t="s">
        <v>112</v>
      </c>
      <c r="P543" s="19"/>
      <c r="Q543" s="49"/>
      <c r="R543" s="35"/>
      <c r="S543" s="19"/>
      <c r="Z543" s="30"/>
      <c r="AA543" s="30"/>
      <c r="AD543" s="30"/>
    </row>
    <row r="544" spans="1:30" s="23" customFormat="1" ht="30" customHeight="1" x14ac:dyDescent="0.25">
      <c r="A544" s="21" t="s">
        <v>658</v>
      </c>
      <c r="B544" s="35" t="s">
        <v>1492</v>
      </c>
      <c r="C544" s="40">
        <v>44760</v>
      </c>
      <c r="D544" s="40">
        <f>IF(C544="","",WORKDAY(C544,1,$U$33:$U$41))</f>
        <v>44761</v>
      </c>
      <c r="E544" s="40">
        <f>IF(C544="","",WORKDAY(C544,10,$U$33:$U$41))</f>
        <v>44774</v>
      </c>
      <c r="F544" s="40">
        <f>IF(C544="","",WORKDAY(C544,20,$U$33:$U$41))</f>
        <v>44788</v>
      </c>
      <c r="G544" s="40" t="str">
        <f t="shared" si="26"/>
        <v>Jul</v>
      </c>
      <c r="H544" s="124"/>
      <c r="I544" s="121">
        <v>44769</v>
      </c>
      <c r="J544" s="127" t="str">
        <f>IF(ISBLANK(I544),"",IF(I544&gt;F544,"No","Yes"))</f>
        <v>Yes</v>
      </c>
      <c r="K544" s="20"/>
      <c r="L544" s="103"/>
      <c r="M544" s="41" t="s">
        <v>72</v>
      </c>
      <c r="N544" s="20"/>
      <c r="O544" s="21" t="s">
        <v>112</v>
      </c>
      <c r="P544" s="19"/>
      <c r="Q544" s="49"/>
      <c r="R544" s="35"/>
      <c r="S544" s="19"/>
      <c r="Z544" s="30"/>
      <c r="AA544" s="30"/>
      <c r="AD544" s="30"/>
    </row>
    <row r="545" spans="1:30" s="23" customFormat="1" ht="30" customHeight="1" x14ac:dyDescent="0.25">
      <c r="A545" s="21" t="s">
        <v>659</v>
      </c>
      <c r="B545" s="35" t="s">
        <v>1493</v>
      </c>
      <c r="C545" s="40">
        <v>44761</v>
      </c>
      <c r="D545" s="40">
        <f>IF(C545="","",WORKDAY(C545,1,$U$33:$U$41))</f>
        <v>44762</v>
      </c>
      <c r="E545" s="40">
        <f>IF(C545="","",WORKDAY(C545,10,$U$33:$U$41))</f>
        <v>44775</v>
      </c>
      <c r="F545" s="40">
        <f>IF(C545="","",WORKDAY(C545,20,$U$33:$U$41))</f>
        <v>44789</v>
      </c>
      <c r="G545" s="40" t="str">
        <f t="shared" si="26"/>
        <v>Jul</v>
      </c>
      <c r="H545" s="124"/>
      <c r="I545" s="121">
        <v>44790</v>
      </c>
      <c r="J545" s="127" t="str">
        <f>IF(ISBLANK(I545),"",IF(I545&gt;F545,"No","Yes"))</f>
        <v>No</v>
      </c>
      <c r="K545" s="20"/>
      <c r="L545" s="103"/>
      <c r="M545" s="41" t="s">
        <v>72</v>
      </c>
      <c r="N545" s="20"/>
      <c r="O545" s="21" t="s">
        <v>113</v>
      </c>
      <c r="P545" s="19"/>
      <c r="Q545" s="49"/>
      <c r="R545" s="35" t="s">
        <v>1070</v>
      </c>
      <c r="S545" s="19"/>
      <c r="Z545" s="30"/>
      <c r="AA545" s="30"/>
      <c r="AD545" s="30"/>
    </row>
    <row r="546" spans="1:30" s="23" customFormat="1" ht="30" customHeight="1" x14ac:dyDescent="0.25">
      <c r="A546" s="21" t="s">
        <v>660</v>
      </c>
      <c r="B546" s="35" t="s">
        <v>1494</v>
      </c>
      <c r="C546" s="40">
        <v>44761</v>
      </c>
      <c r="D546" s="40">
        <f>IF(C546="","",WORKDAY(C546,1,$U$33:$U$41))</f>
        <v>44762</v>
      </c>
      <c r="E546" s="40">
        <f>IF(C546="","",WORKDAY(C546,10,$U$33:$U$41))</f>
        <v>44775</v>
      </c>
      <c r="F546" s="40">
        <f>IF(C546="","",WORKDAY(C546,20,$U$33:$U$41))</f>
        <v>44789</v>
      </c>
      <c r="G546" s="40" t="str">
        <f t="shared" si="26"/>
        <v>Jul</v>
      </c>
      <c r="H546" s="124"/>
      <c r="I546" s="121">
        <v>44762</v>
      </c>
      <c r="J546" s="127" t="str">
        <f>IF(ISBLANK(I546),"",IF(I546&gt;F546,"No","Yes"))</f>
        <v>Yes</v>
      </c>
      <c r="K546" s="20"/>
      <c r="L546" s="103"/>
      <c r="M546" s="41" t="s">
        <v>72</v>
      </c>
      <c r="N546" s="20"/>
      <c r="O546" s="21" t="s">
        <v>112</v>
      </c>
      <c r="P546" s="19"/>
      <c r="Q546" s="49"/>
      <c r="R546" s="35"/>
      <c r="S546" s="19"/>
      <c r="Z546" s="30"/>
      <c r="AA546" s="30"/>
      <c r="AD546" s="30"/>
    </row>
    <row r="547" spans="1:30" s="23" customFormat="1" ht="30" customHeight="1" x14ac:dyDescent="0.25">
      <c r="A547" s="21" t="s">
        <v>661</v>
      </c>
      <c r="B547" s="35" t="s">
        <v>1495</v>
      </c>
      <c r="C547" s="40">
        <v>44761</v>
      </c>
      <c r="D547" s="40">
        <f>IF(C547="","",WORKDAY(C547,1,$U$33:$U$41))</f>
        <v>44762</v>
      </c>
      <c r="E547" s="40">
        <f>IF(C547="","",WORKDAY(C547,10,$U$33:$U$41))</f>
        <v>44775</v>
      </c>
      <c r="F547" s="40">
        <f>IF(C547="","",WORKDAY(C547,20,$U$33:$U$41))</f>
        <v>44789</v>
      </c>
      <c r="G547" s="40" t="str">
        <f t="shared" si="26"/>
        <v>Jul</v>
      </c>
      <c r="H547" s="124"/>
      <c r="I547" s="121">
        <v>44782</v>
      </c>
      <c r="J547" s="127" t="str">
        <f>IF(ISBLANK(I547),"",IF(I547&gt;F547,"No","Yes"))</f>
        <v>Yes</v>
      </c>
      <c r="K547" s="20"/>
      <c r="L547" s="103"/>
      <c r="M547" s="41" t="s">
        <v>72</v>
      </c>
      <c r="N547" s="20"/>
      <c r="O547" s="21" t="s">
        <v>114</v>
      </c>
      <c r="P547" s="19"/>
      <c r="Q547" s="49"/>
      <c r="R547" s="35"/>
      <c r="S547" s="19"/>
      <c r="Z547" s="30"/>
      <c r="AA547" s="30"/>
      <c r="AD547" s="30"/>
    </row>
    <row r="548" spans="1:30" s="23" customFormat="1" ht="30" customHeight="1" x14ac:dyDescent="0.25">
      <c r="A548" s="21" t="s">
        <v>662</v>
      </c>
      <c r="B548" s="35" t="s">
        <v>1496</v>
      </c>
      <c r="C548" s="40">
        <v>44761</v>
      </c>
      <c r="D548" s="40">
        <f>IF(C548="","",WORKDAY(C548,1,$U$33:$U$41))</f>
        <v>44762</v>
      </c>
      <c r="E548" s="40">
        <f>IF(C548="","",WORKDAY(C548,10,$U$33:$U$41))</f>
        <v>44775</v>
      </c>
      <c r="F548" s="40">
        <f>IF(C548="","",WORKDAY(C548,20,$U$33:$U$41))</f>
        <v>44789</v>
      </c>
      <c r="G548" s="40" t="str">
        <f t="shared" si="26"/>
        <v>Jul</v>
      </c>
      <c r="H548" s="124"/>
      <c r="I548" s="121"/>
      <c r="J548" s="127" t="str">
        <f>IF(ISBLANK(I548),"",IF(I548&gt;F548,"No","Yes"))</f>
        <v/>
      </c>
      <c r="K548" s="20"/>
      <c r="L548" s="103"/>
      <c r="M548" s="41" t="s">
        <v>74</v>
      </c>
      <c r="N548" s="20"/>
      <c r="O548" s="21" t="s">
        <v>18</v>
      </c>
      <c r="P548" s="19"/>
      <c r="Q548" s="49"/>
      <c r="R548" s="35"/>
      <c r="S548" s="19"/>
      <c r="Z548" s="30"/>
      <c r="AA548" s="30"/>
      <c r="AD548" s="30"/>
    </row>
    <row r="549" spans="1:30" s="23" customFormat="1" ht="30" customHeight="1" x14ac:dyDescent="0.25">
      <c r="A549" s="21" t="s">
        <v>663</v>
      </c>
      <c r="B549" s="35" t="s">
        <v>1497</v>
      </c>
      <c r="C549" s="40">
        <v>44799</v>
      </c>
      <c r="D549" s="40">
        <f>IF(C549="","",WORKDAY(C549,1,$U$33:$U$41))</f>
        <v>44803</v>
      </c>
      <c r="E549" s="40">
        <f>IF(C549="","",WORKDAY(C549,10,$U$33:$U$41))</f>
        <v>44816</v>
      </c>
      <c r="F549" s="40">
        <f>IF(C549="","",WORKDAY(C549,20,$U$33:$U$41))</f>
        <v>44830</v>
      </c>
      <c r="G549" s="40" t="str">
        <f t="shared" si="26"/>
        <v>Aug</v>
      </c>
      <c r="H549" s="124"/>
      <c r="I549" s="121"/>
      <c r="J549" s="127" t="str">
        <f>IF(ISBLANK(I549),"",IF(I549&gt;F549,"No","Yes"))</f>
        <v/>
      </c>
      <c r="K549" s="20"/>
      <c r="L549" s="103"/>
      <c r="M549" s="41" t="s">
        <v>74</v>
      </c>
      <c r="N549" s="20"/>
      <c r="O549" s="21" t="s">
        <v>18</v>
      </c>
      <c r="P549" s="19"/>
      <c r="Q549" s="49"/>
      <c r="R549" s="35"/>
      <c r="S549" s="19"/>
      <c r="Z549" s="30"/>
      <c r="AA549" s="30"/>
      <c r="AD549" s="30"/>
    </row>
    <row r="550" spans="1:30" s="23" customFormat="1" ht="30" customHeight="1" x14ac:dyDescent="0.25">
      <c r="A550" s="21" t="s">
        <v>664</v>
      </c>
      <c r="B550" s="35" t="s">
        <v>1498</v>
      </c>
      <c r="C550" s="40">
        <v>44762</v>
      </c>
      <c r="D550" s="40">
        <f>IF(C550="","",WORKDAY(C550,1,$U$33:$U$41))</f>
        <v>44763</v>
      </c>
      <c r="E550" s="40">
        <f>IF(C550="","",WORKDAY(C550,10,$U$33:$U$41))</f>
        <v>44776</v>
      </c>
      <c r="F550" s="40">
        <f>IF(C550="","",WORKDAY(C550,20,$U$33:$U$41))</f>
        <v>44790</v>
      </c>
      <c r="G550" s="40" t="str">
        <f t="shared" si="26"/>
        <v>Jul</v>
      </c>
      <c r="H550" s="124"/>
      <c r="I550" s="121">
        <v>44778</v>
      </c>
      <c r="J550" s="127" t="str">
        <f>IF(ISBLANK(I550),"",IF(I550&gt;F550,"No","Yes"))</f>
        <v>Yes</v>
      </c>
      <c r="K550" s="20"/>
      <c r="L550" s="103"/>
      <c r="M550" s="41" t="s">
        <v>72</v>
      </c>
      <c r="N550" s="20"/>
      <c r="O550" s="21" t="s">
        <v>113</v>
      </c>
      <c r="P550" s="19"/>
      <c r="Q550" s="49"/>
      <c r="R550" s="35" t="s">
        <v>1070</v>
      </c>
      <c r="S550" s="19"/>
      <c r="Z550" s="30"/>
      <c r="AA550" s="30"/>
      <c r="AD550" s="30"/>
    </row>
    <row r="551" spans="1:30" s="23" customFormat="1" ht="30" customHeight="1" x14ac:dyDescent="0.25">
      <c r="A551" s="21" t="s">
        <v>665</v>
      </c>
      <c r="B551" s="35" t="s">
        <v>1499</v>
      </c>
      <c r="C551" s="40">
        <v>44762</v>
      </c>
      <c r="D551" s="40">
        <f>IF(C551="","",WORKDAY(C551,1,$U$33:$U$41))</f>
        <v>44763</v>
      </c>
      <c r="E551" s="40">
        <f>IF(C551="","",WORKDAY(C551,10,$U$33:$U$41))</f>
        <v>44776</v>
      </c>
      <c r="F551" s="40">
        <f>IF(C551="","",WORKDAY(C551,20,$U$33:$U$41))</f>
        <v>44790</v>
      </c>
      <c r="G551" s="40" t="str">
        <f t="shared" si="26"/>
        <v>Jul</v>
      </c>
      <c r="H551" s="124"/>
      <c r="I551" s="121">
        <v>44768</v>
      </c>
      <c r="J551" s="127" t="str">
        <f>IF(ISBLANK(I551),"",IF(I551&gt;F551,"No","Yes"))</f>
        <v>Yes</v>
      </c>
      <c r="K551" s="20"/>
      <c r="L551" s="103"/>
      <c r="M551" s="41" t="s">
        <v>72</v>
      </c>
      <c r="N551" s="20"/>
      <c r="O551" s="21" t="s">
        <v>112</v>
      </c>
      <c r="P551" s="19"/>
      <c r="Q551" s="49"/>
      <c r="R551" s="35"/>
      <c r="S551" s="19"/>
      <c r="Z551" s="30"/>
      <c r="AA551" s="30"/>
      <c r="AD551" s="30"/>
    </row>
    <row r="552" spans="1:30" s="23" customFormat="1" ht="30" customHeight="1" x14ac:dyDescent="0.25">
      <c r="A552" s="21" t="s">
        <v>666</v>
      </c>
      <c r="B552" s="35" t="s">
        <v>1501</v>
      </c>
      <c r="C552" s="40">
        <v>44763</v>
      </c>
      <c r="D552" s="40">
        <f>IF(C552="","",WORKDAY(C552,1,$U$33:$U$41))</f>
        <v>44764</v>
      </c>
      <c r="E552" s="40">
        <f>IF(C552="","",WORKDAY(C552,10,$U$33:$U$41))</f>
        <v>44777</v>
      </c>
      <c r="F552" s="40">
        <f>IF(C552="","",WORKDAY(C552,20,$U$33:$U$41))</f>
        <v>44791</v>
      </c>
      <c r="G552" s="40" t="str">
        <f t="shared" si="26"/>
        <v>Jul</v>
      </c>
      <c r="H552" s="124"/>
      <c r="I552" s="121">
        <v>44764</v>
      </c>
      <c r="J552" s="127" t="str">
        <f>IF(ISBLANK(I552),"",IF(I552&gt;F552,"No","Yes"))</f>
        <v>Yes</v>
      </c>
      <c r="K552" s="20"/>
      <c r="L552" s="103"/>
      <c r="M552" s="41" t="s">
        <v>72</v>
      </c>
      <c r="N552" s="20"/>
      <c r="O552" s="21" t="s">
        <v>112</v>
      </c>
      <c r="P552" s="19"/>
      <c r="Q552" s="49"/>
      <c r="R552" s="35"/>
      <c r="S552" s="19"/>
      <c r="Z552" s="30"/>
      <c r="AA552" s="30"/>
      <c r="AD552" s="30"/>
    </row>
    <row r="553" spans="1:30" s="23" customFormat="1" ht="30" customHeight="1" x14ac:dyDescent="0.25">
      <c r="A553" s="21" t="s">
        <v>667</v>
      </c>
      <c r="B553" s="76" t="s">
        <v>1502</v>
      </c>
      <c r="C553" s="78">
        <v>44763</v>
      </c>
      <c r="D553" s="40">
        <f>IF(C553="","",WORKDAY(C553,1,$U$33:$U$41))</f>
        <v>44764</v>
      </c>
      <c r="E553" s="40">
        <f>IF(C553="","",WORKDAY(C553,10,$U$33:$U$41))</f>
        <v>44777</v>
      </c>
      <c r="F553" s="40">
        <f>IF(C553="","",WORKDAY(C553,20,$U$33:$U$41))</f>
        <v>44791</v>
      </c>
      <c r="G553" s="40" t="str">
        <f t="shared" si="26"/>
        <v>Jul</v>
      </c>
      <c r="H553" s="124"/>
      <c r="I553" s="121">
        <v>44789</v>
      </c>
      <c r="J553" s="127" t="str">
        <f>IF(ISBLANK(I553),"",IF(I553&gt;F553,"No","Yes"))</f>
        <v>Yes</v>
      </c>
      <c r="K553" s="20"/>
      <c r="L553" s="103"/>
      <c r="M553" s="41" t="s">
        <v>72</v>
      </c>
      <c r="N553" s="20"/>
      <c r="O553" s="21" t="s">
        <v>112</v>
      </c>
      <c r="P553" s="19"/>
      <c r="Q553" s="49"/>
      <c r="R553" s="149"/>
      <c r="S553" s="19"/>
      <c r="Z553" s="30"/>
      <c r="AA553" s="30"/>
      <c r="AD553" s="30"/>
    </row>
    <row r="554" spans="1:30" s="23" customFormat="1" ht="30" customHeight="1" x14ac:dyDescent="0.25">
      <c r="A554" s="21" t="s">
        <v>668</v>
      </c>
      <c r="B554" s="35" t="s">
        <v>1504</v>
      </c>
      <c r="C554" s="40">
        <v>44764</v>
      </c>
      <c r="D554" s="40">
        <f>IF(C554="","",WORKDAY(C554,1,$U$33:$U$41))</f>
        <v>44767</v>
      </c>
      <c r="E554" s="40">
        <f>IF(C554="","",WORKDAY(C554,10,$U$33:$U$41))</f>
        <v>44778</v>
      </c>
      <c r="F554" s="40">
        <f>IF(C554="","",WORKDAY(C554,20,$U$33:$U$41))</f>
        <v>44792</v>
      </c>
      <c r="G554" s="40" t="str">
        <f t="shared" si="26"/>
        <v>Jul</v>
      </c>
      <c r="H554" s="124"/>
      <c r="I554" s="121">
        <v>44782</v>
      </c>
      <c r="J554" s="127" t="str">
        <f>IF(ISBLANK(I554),"",IF(I554&gt;F554,"No","Yes"))</f>
        <v>Yes</v>
      </c>
      <c r="K554" s="20"/>
      <c r="L554" s="103"/>
      <c r="M554" s="41" t="s">
        <v>72</v>
      </c>
      <c r="N554" s="20"/>
      <c r="O554" s="21" t="s">
        <v>113</v>
      </c>
      <c r="P554" s="19"/>
      <c r="Q554" s="49"/>
      <c r="R554" s="35" t="s">
        <v>1070</v>
      </c>
      <c r="S554" s="19"/>
      <c r="Z554" s="30"/>
      <c r="AA554" s="30"/>
      <c r="AD554" s="30"/>
    </row>
    <row r="555" spans="1:30" s="23" customFormat="1" ht="30" customHeight="1" x14ac:dyDescent="0.25">
      <c r="A555" s="21" t="s">
        <v>669</v>
      </c>
      <c r="B555" s="35" t="s">
        <v>1505</v>
      </c>
      <c r="C555" s="40">
        <v>44764</v>
      </c>
      <c r="D555" s="40">
        <f>IF(C555="","",WORKDAY(C555,1,$U$33:$U$41))</f>
        <v>44767</v>
      </c>
      <c r="E555" s="40">
        <f>IF(C555="","",WORKDAY(C555,10,$U$33:$U$41))</f>
        <v>44778</v>
      </c>
      <c r="F555" s="40">
        <f>IF(C555="","",WORKDAY(C555,20,$U$33:$U$41))</f>
        <v>44792</v>
      </c>
      <c r="G555" s="40" t="str">
        <f t="shared" si="26"/>
        <v>Jul</v>
      </c>
      <c r="H555" s="124"/>
      <c r="I555" s="121">
        <v>44767</v>
      </c>
      <c r="J555" s="127" t="str">
        <f>IF(ISBLANK(I555),"",IF(I555&gt;F555,"No","Yes"))</f>
        <v>Yes</v>
      </c>
      <c r="K555" s="20"/>
      <c r="L555" s="103"/>
      <c r="M555" s="41" t="s">
        <v>72</v>
      </c>
      <c r="N555" s="20"/>
      <c r="O555" s="21" t="s">
        <v>114</v>
      </c>
      <c r="P555" s="19"/>
      <c r="Q555" s="49"/>
      <c r="R555" s="35"/>
      <c r="S555" s="19"/>
      <c r="Z555" s="30"/>
      <c r="AA555" s="30"/>
      <c r="AD555" s="30"/>
    </row>
    <row r="556" spans="1:30" s="23" customFormat="1" ht="30" customHeight="1" x14ac:dyDescent="0.25">
      <c r="A556" s="21" t="s">
        <v>670</v>
      </c>
      <c r="B556" s="35" t="s">
        <v>1506</v>
      </c>
      <c r="C556" s="40">
        <v>44764</v>
      </c>
      <c r="D556" s="40">
        <f>IF(C556="","",WORKDAY(C556,1,$U$33:$U$41))</f>
        <v>44767</v>
      </c>
      <c r="E556" s="40">
        <f>IF(C556="","",WORKDAY(C556,10,$U$33:$U$41))</f>
        <v>44778</v>
      </c>
      <c r="F556" s="40">
        <f>IF(C556="","",WORKDAY(C556,20,$U$33:$U$41))</f>
        <v>44792</v>
      </c>
      <c r="G556" s="40" t="str">
        <f t="shared" si="26"/>
        <v>Jul</v>
      </c>
      <c r="H556" s="124"/>
      <c r="I556" s="121">
        <v>44781</v>
      </c>
      <c r="J556" s="127" t="str">
        <f>IF(ISBLANK(I556),"",IF(I556&gt;F556,"No","Yes"))</f>
        <v>Yes</v>
      </c>
      <c r="K556" s="20"/>
      <c r="L556" s="103"/>
      <c r="M556" s="41" t="s">
        <v>72</v>
      </c>
      <c r="N556" s="20"/>
      <c r="O556" s="21" t="s">
        <v>113</v>
      </c>
      <c r="P556" s="19"/>
      <c r="Q556" s="49"/>
      <c r="R556" s="35" t="s">
        <v>1070</v>
      </c>
      <c r="S556" s="19"/>
      <c r="Z556" s="30"/>
      <c r="AA556" s="30"/>
      <c r="AD556" s="30"/>
    </row>
    <row r="557" spans="1:30" s="23" customFormat="1" ht="30" customHeight="1" x14ac:dyDescent="0.25">
      <c r="A557" s="21" t="s">
        <v>671</v>
      </c>
      <c r="B557" s="35" t="s">
        <v>1507</v>
      </c>
      <c r="C557" s="40">
        <v>44767</v>
      </c>
      <c r="D557" s="40">
        <f>IF(C557="","",WORKDAY(C557,1,$U$33:$U$41))</f>
        <v>44768</v>
      </c>
      <c r="E557" s="40">
        <f>IF(C557="","",WORKDAY(C557,10,$U$33:$U$41))</f>
        <v>44781</v>
      </c>
      <c r="F557" s="40">
        <f>IF(C557="","",WORKDAY(C557,20,$U$33:$U$41))</f>
        <v>44795</v>
      </c>
      <c r="G557" s="40" t="str">
        <f t="shared" si="26"/>
        <v>Jul</v>
      </c>
      <c r="H557" s="124"/>
      <c r="I557" s="121">
        <v>44773</v>
      </c>
      <c r="J557" s="127" t="str">
        <f>IF(ISBLANK(I557),"",IF(I557&gt;F557,"No","Yes"))</f>
        <v>Yes</v>
      </c>
      <c r="K557" s="20"/>
      <c r="L557" s="103"/>
      <c r="M557" s="41" t="s">
        <v>72</v>
      </c>
      <c r="N557" s="20"/>
      <c r="O557" s="21" t="s">
        <v>113</v>
      </c>
      <c r="P557" s="19"/>
      <c r="Q557" s="49"/>
      <c r="R557" s="35" t="s">
        <v>1070</v>
      </c>
      <c r="S557" s="19"/>
      <c r="Z557" s="30"/>
      <c r="AA557" s="30"/>
      <c r="AD557" s="30"/>
    </row>
    <row r="558" spans="1:30" s="23" customFormat="1" ht="30" customHeight="1" x14ac:dyDescent="0.25">
      <c r="A558" s="21" t="s">
        <v>672</v>
      </c>
      <c r="B558" s="35" t="s">
        <v>1508</v>
      </c>
      <c r="C558" s="40">
        <v>44767</v>
      </c>
      <c r="D558" s="40">
        <f>IF(C558="","",WORKDAY(C558,1,$U$33:$U$41))</f>
        <v>44768</v>
      </c>
      <c r="E558" s="40">
        <f>IF(C558="","",WORKDAY(C558,10,$U$33:$U$41))</f>
        <v>44781</v>
      </c>
      <c r="F558" s="40">
        <f>IF(C558="","",WORKDAY(C558,20,$U$33:$U$41))</f>
        <v>44795</v>
      </c>
      <c r="G558" s="40" t="str">
        <f t="shared" si="26"/>
        <v>Jul</v>
      </c>
      <c r="H558" s="124"/>
      <c r="I558" s="121">
        <v>44784</v>
      </c>
      <c r="J558" s="127" t="str">
        <f>IF(ISBLANK(I558),"",IF(I558&gt;F558,"No","Yes"))</f>
        <v>Yes</v>
      </c>
      <c r="K558" s="20"/>
      <c r="L558" s="103"/>
      <c r="M558" s="41" t="s">
        <v>72</v>
      </c>
      <c r="N558" s="20"/>
      <c r="O558" s="21" t="s">
        <v>113</v>
      </c>
      <c r="P558" s="19"/>
      <c r="Q558" s="49" t="s">
        <v>17</v>
      </c>
      <c r="R558" s="35"/>
      <c r="S558" s="19"/>
      <c r="Z558" s="30"/>
      <c r="AA558" s="30"/>
      <c r="AD558" s="30"/>
    </row>
    <row r="559" spans="1:30" s="23" customFormat="1" ht="30" customHeight="1" x14ac:dyDescent="0.25">
      <c r="A559" s="21" t="s">
        <v>673</v>
      </c>
      <c r="B559" s="35" t="s">
        <v>1509</v>
      </c>
      <c r="C559" s="40">
        <v>44767</v>
      </c>
      <c r="D559" s="40">
        <f>IF(C559="","",WORKDAY(C559,1,$U$33:$U$41))</f>
        <v>44768</v>
      </c>
      <c r="E559" s="40">
        <f>IF(C559="","",WORKDAY(C559,10,$U$33:$U$41))</f>
        <v>44781</v>
      </c>
      <c r="F559" s="40">
        <f>IF(C559="","",WORKDAY(C559,20,$U$33:$U$41))</f>
        <v>44795</v>
      </c>
      <c r="G559" s="40" t="str">
        <f t="shared" si="26"/>
        <v>Jul</v>
      </c>
      <c r="H559" s="124"/>
      <c r="I559" s="121">
        <v>44847</v>
      </c>
      <c r="J559" s="127" t="str">
        <f>IF(ISBLANK(I559),"",IF(I559&gt;F559,"No","Yes"))</f>
        <v>No</v>
      </c>
      <c r="K559" s="20"/>
      <c r="L559" s="103"/>
      <c r="M559" s="41" t="s">
        <v>72</v>
      </c>
      <c r="N559" s="20"/>
      <c r="O559" s="21" t="s">
        <v>112</v>
      </c>
      <c r="P559" s="19"/>
      <c r="Q559" s="49"/>
      <c r="R559" s="35"/>
      <c r="S559" s="19"/>
      <c r="Z559" s="30"/>
      <c r="AA559" s="30"/>
      <c r="AD559" s="30"/>
    </row>
    <row r="560" spans="1:30" s="23" customFormat="1" ht="30" customHeight="1" x14ac:dyDescent="0.25">
      <c r="A560" s="21" t="s">
        <v>674</v>
      </c>
      <c r="B560" s="35" t="s">
        <v>1510</v>
      </c>
      <c r="C560" s="40">
        <v>44768</v>
      </c>
      <c r="D560" s="40">
        <f>IF(C560="","",WORKDAY(C560,1,$U$33:$U$41))</f>
        <v>44769</v>
      </c>
      <c r="E560" s="40">
        <f>IF(C560="","",WORKDAY(C560,10,$U$33:$U$41))</f>
        <v>44782</v>
      </c>
      <c r="F560" s="40">
        <f>IF(C560="","",WORKDAY(C560,20,$U$33:$U$41))</f>
        <v>44796</v>
      </c>
      <c r="G560" s="40" t="str">
        <f t="shared" si="26"/>
        <v>Jul</v>
      </c>
      <c r="H560" s="124"/>
      <c r="I560" s="121">
        <v>44776</v>
      </c>
      <c r="J560" s="127" t="str">
        <f>IF(ISBLANK(I560),"",IF(I560&gt;F560,"No","Yes"))</f>
        <v>Yes</v>
      </c>
      <c r="K560" s="20"/>
      <c r="L560" s="103"/>
      <c r="M560" s="41" t="s">
        <v>72</v>
      </c>
      <c r="N560" s="20"/>
      <c r="O560" s="21" t="s">
        <v>113</v>
      </c>
      <c r="P560" s="19"/>
      <c r="Q560" s="49"/>
      <c r="R560" s="35"/>
      <c r="S560" s="19"/>
      <c r="Z560" s="30"/>
      <c r="AA560" s="30"/>
      <c r="AD560" s="30"/>
    </row>
    <row r="561" spans="1:30" s="23" customFormat="1" ht="30" customHeight="1" x14ac:dyDescent="0.25">
      <c r="A561" s="21" t="s">
        <v>675</v>
      </c>
      <c r="B561" s="35" t="s">
        <v>1511</v>
      </c>
      <c r="C561" s="40">
        <v>44768</v>
      </c>
      <c r="D561" s="40">
        <f>IF(C561="","",WORKDAY(C561,1,$U$33:$U$41))</f>
        <v>44769</v>
      </c>
      <c r="E561" s="40">
        <f>IF(C561="","",WORKDAY(C561,10,$U$33:$U$41))</f>
        <v>44782</v>
      </c>
      <c r="F561" s="40">
        <f>IF(C561="","",WORKDAY(C561,20,$U$33:$U$41))</f>
        <v>44796</v>
      </c>
      <c r="G561" s="40" t="str">
        <f t="shared" si="26"/>
        <v>Jul</v>
      </c>
      <c r="H561" s="124"/>
      <c r="I561" s="121">
        <v>44797</v>
      </c>
      <c r="J561" s="127" t="str">
        <f>IF(ISBLANK(I561),"",IF(I561&gt;F561,"No","Yes"))</f>
        <v>No</v>
      </c>
      <c r="K561" s="20"/>
      <c r="L561" s="103"/>
      <c r="M561" s="41" t="s">
        <v>72</v>
      </c>
      <c r="N561" s="20"/>
      <c r="O561" s="21" t="s">
        <v>112</v>
      </c>
      <c r="P561" s="19"/>
      <c r="Q561" s="49"/>
      <c r="R561" s="35"/>
      <c r="S561" s="19"/>
      <c r="Z561" s="30"/>
      <c r="AA561" s="30"/>
      <c r="AD561" s="30"/>
    </row>
    <row r="562" spans="1:30" s="23" customFormat="1" ht="30" customHeight="1" x14ac:dyDescent="0.25">
      <c r="A562" s="21" t="s">
        <v>676</v>
      </c>
      <c r="B562" s="76" t="s">
        <v>1512</v>
      </c>
      <c r="C562" s="78">
        <v>44768</v>
      </c>
      <c r="D562" s="40">
        <f>IF(C562="","",WORKDAY(C562,1,$U$33:$U$41))</f>
        <v>44769</v>
      </c>
      <c r="E562" s="40">
        <f>IF(C562="","",WORKDAY(C562,10,$U$33:$U$41))</f>
        <v>44782</v>
      </c>
      <c r="F562" s="40">
        <f>IF(C562="","",WORKDAY(C562,20,$U$33:$U$41))</f>
        <v>44796</v>
      </c>
      <c r="G562" s="40" t="str">
        <f t="shared" si="26"/>
        <v>Jul</v>
      </c>
      <c r="H562" s="125"/>
      <c r="I562" s="121">
        <v>44784</v>
      </c>
      <c r="J562" s="127" t="str">
        <f>IF(ISBLANK(I562),"",IF(I562&gt;F562,"No","Yes"))</f>
        <v>Yes</v>
      </c>
      <c r="K562" s="20"/>
      <c r="L562" s="103"/>
      <c r="M562" s="41" t="s">
        <v>72</v>
      </c>
      <c r="N562" s="20"/>
      <c r="O562" s="21" t="s">
        <v>113</v>
      </c>
      <c r="P562" s="19"/>
      <c r="Q562" s="49"/>
      <c r="R562" s="35" t="s">
        <v>1070</v>
      </c>
      <c r="S562" s="19"/>
      <c r="Z562" s="30"/>
      <c r="AA562" s="30"/>
      <c r="AD562" s="30"/>
    </row>
    <row r="563" spans="1:30" s="23" customFormat="1" ht="30" customHeight="1" x14ac:dyDescent="0.25">
      <c r="A563" s="21" t="s">
        <v>677</v>
      </c>
      <c r="B563" s="35" t="s">
        <v>1513</v>
      </c>
      <c r="C563" s="40">
        <v>44768</v>
      </c>
      <c r="D563" s="40">
        <f>IF(C563="","",WORKDAY(C563,1,$U$33:$U$41))</f>
        <v>44769</v>
      </c>
      <c r="E563" s="40">
        <f>IF(C563="","",WORKDAY(C563,10,$U$33:$U$41))</f>
        <v>44782</v>
      </c>
      <c r="F563" s="40">
        <f>IF(C563="","",WORKDAY(C563,20,$U$33:$U$41))</f>
        <v>44796</v>
      </c>
      <c r="G563" s="40" t="str">
        <f t="shared" si="26"/>
        <v>Jul</v>
      </c>
      <c r="H563" s="124"/>
      <c r="I563" s="121">
        <v>44832</v>
      </c>
      <c r="J563" s="127" t="str">
        <f>IF(ISBLANK(I563),"",IF(I563&gt;F563,"No","Yes"))</f>
        <v>No</v>
      </c>
      <c r="K563" s="20"/>
      <c r="L563" s="103"/>
      <c r="M563" s="41" t="s">
        <v>72</v>
      </c>
      <c r="N563" s="20"/>
      <c r="O563" s="21" t="s">
        <v>113</v>
      </c>
      <c r="P563" s="19"/>
      <c r="Q563" s="49"/>
      <c r="R563" s="35" t="s">
        <v>1070</v>
      </c>
      <c r="S563" s="19"/>
      <c r="Z563" s="30"/>
      <c r="AA563" s="30"/>
      <c r="AD563" s="30"/>
    </row>
    <row r="564" spans="1:30" s="23" customFormat="1" ht="30" customHeight="1" x14ac:dyDescent="0.25">
      <c r="A564" s="21" t="s">
        <v>678</v>
      </c>
      <c r="B564" s="35" t="s">
        <v>1514</v>
      </c>
      <c r="C564" s="40">
        <v>44768</v>
      </c>
      <c r="D564" s="40">
        <f>IF(C564="","",WORKDAY(C564,1,$U$33:$U$41))</f>
        <v>44769</v>
      </c>
      <c r="E564" s="40">
        <f>IF(C564="","",WORKDAY(C564,10,$U$33:$U$41))</f>
        <v>44782</v>
      </c>
      <c r="F564" s="40">
        <f>IF(C564="","",WORKDAY(C564,20,$U$33:$U$41))</f>
        <v>44796</v>
      </c>
      <c r="G564" s="40" t="str">
        <f t="shared" si="26"/>
        <v>Jul</v>
      </c>
      <c r="H564" s="124"/>
      <c r="I564" s="121">
        <v>44777</v>
      </c>
      <c r="J564" s="127" t="str">
        <f>IF(ISBLANK(I564),"",IF(I564&gt;F564,"No","Yes"))</f>
        <v>Yes</v>
      </c>
      <c r="K564" s="20"/>
      <c r="L564" s="103"/>
      <c r="M564" s="41" t="s">
        <v>72</v>
      </c>
      <c r="N564" s="20"/>
      <c r="O564" s="21" t="s">
        <v>113</v>
      </c>
      <c r="P564" s="19"/>
      <c r="Q564" s="49"/>
      <c r="R564" s="35"/>
      <c r="S564" s="19"/>
      <c r="Z564" s="30"/>
      <c r="AA564" s="30"/>
      <c r="AD564" s="30"/>
    </row>
    <row r="565" spans="1:30" s="23" customFormat="1" ht="30" customHeight="1" x14ac:dyDescent="0.25">
      <c r="A565" s="21" t="s">
        <v>679</v>
      </c>
      <c r="B565" s="35" t="s">
        <v>1515</v>
      </c>
      <c r="C565" s="40">
        <v>44769</v>
      </c>
      <c r="D565" s="40">
        <f>IF(C565="","",WORKDAY(C565,1,$U$33:$U$41))</f>
        <v>44770</v>
      </c>
      <c r="E565" s="40">
        <f>IF(C565="","",WORKDAY(C565,10,$U$33:$U$41))</f>
        <v>44783</v>
      </c>
      <c r="F565" s="40">
        <f>IF(C565="","",WORKDAY(C565,20,$U$33:$U$41))</f>
        <v>44797</v>
      </c>
      <c r="G565" s="40" t="str">
        <f t="shared" si="26"/>
        <v>Jul</v>
      </c>
      <c r="H565" s="124"/>
      <c r="I565" s="121">
        <v>44789</v>
      </c>
      <c r="J565" s="127" t="str">
        <f>IF(ISBLANK(I565),"",IF(I565&gt;F565,"No","Yes"))</f>
        <v>Yes</v>
      </c>
      <c r="K565" s="20"/>
      <c r="L565" s="103"/>
      <c r="M565" s="41" t="s">
        <v>72</v>
      </c>
      <c r="N565" s="20"/>
      <c r="O565" s="21" t="s">
        <v>112</v>
      </c>
      <c r="P565" s="19"/>
      <c r="Q565" s="49"/>
      <c r="R565" s="35"/>
      <c r="S565" s="19"/>
      <c r="Z565" s="30"/>
      <c r="AA565" s="30"/>
      <c r="AD565" s="30"/>
    </row>
    <row r="566" spans="1:30" s="23" customFormat="1" ht="30" customHeight="1" x14ac:dyDescent="0.25">
      <c r="A566" s="21" t="s">
        <v>680</v>
      </c>
      <c r="B566" s="35" t="s">
        <v>1516</v>
      </c>
      <c r="C566" s="40">
        <v>44770</v>
      </c>
      <c r="D566" s="40">
        <f>IF(C566="","",WORKDAY(C566,1,$U$33:$U$41))</f>
        <v>44771</v>
      </c>
      <c r="E566" s="40">
        <f>IF(C566="","",WORKDAY(C566,10,$U$33:$U$41))</f>
        <v>44784</v>
      </c>
      <c r="F566" s="40">
        <f>IF(C566="","",WORKDAY(C566,20,$U$33:$U$41))</f>
        <v>44798</v>
      </c>
      <c r="G566" s="40" t="str">
        <f t="shared" si="26"/>
        <v>Jul</v>
      </c>
      <c r="H566" s="124"/>
      <c r="I566" s="121">
        <v>44782</v>
      </c>
      <c r="J566" s="127" t="str">
        <f>IF(ISBLANK(I566),"",IF(I566&gt;F566,"No","Yes"))</f>
        <v>Yes</v>
      </c>
      <c r="K566" s="20"/>
      <c r="L566" s="103"/>
      <c r="M566" s="41" t="s">
        <v>72</v>
      </c>
      <c r="N566" s="20"/>
      <c r="O566" s="21" t="s">
        <v>113</v>
      </c>
      <c r="P566" s="19"/>
      <c r="Q566" s="49"/>
      <c r="R566" s="35" t="s">
        <v>1070</v>
      </c>
      <c r="S566" s="19"/>
      <c r="Z566" s="30"/>
      <c r="AA566" s="30"/>
      <c r="AD566" s="30"/>
    </row>
    <row r="567" spans="1:30" s="23" customFormat="1" ht="30" customHeight="1" x14ac:dyDescent="0.25">
      <c r="A567" s="21" t="s">
        <v>681</v>
      </c>
      <c r="B567" s="35" t="s">
        <v>1906</v>
      </c>
      <c r="C567" s="40">
        <v>44770</v>
      </c>
      <c r="D567" s="40">
        <f>IF(C567="","",WORKDAY(C567,1,$U$33:$U$41))</f>
        <v>44771</v>
      </c>
      <c r="E567" s="40">
        <f>IF(C567="","",WORKDAY(C567,10,$U$33:$U$41))</f>
        <v>44784</v>
      </c>
      <c r="F567" s="40">
        <f>IF(C567="","",WORKDAY(C567,20,$U$33:$U$41))</f>
        <v>44798</v>
      </c>
      <c r="G567" s="40" t="str">
        <f t="shared" si="26"/>
        <v>Jul</v>
      </c>
      <c r="H567" s="124"/>
      <c r="I567" s="121">
        <v>44888</v>
      </c>
      <c r="J567" s="127" t="str">
        <f>IF(ISBLANK(I567),"",IF(I567&gt;F567,"No","Yes"))</f>
        <v>No</v>
      </c>
      <c r="K567" s="20"/>
      <c r="L567" s="103"/>
      <c r="M567" s="41" t="s">
        <v>72</v>
      </c>
      <c r="N567" s="20"/>
      <c r="O567" s="21" t="s">
        <v>113</v>
      </c>
      <c r="P567" s="19"/>
      <c r="Q567" s="49"/>
      <c r="R567" s="35" t="s">
        <v>1070</v>
      </c>
      <c r="S567" s="19"/>
      <c r="Z567" s="30"/>
      <c r="AA567" s="30"/>
      <c r="AD567" s="30"/>
    </row>
    <row r="568" spans="1:30" s="23" customFormat="1" ht="30" customHeight="1" x14ac:dyDescent="0.25">
      <c r="A568" s="21" t="s">
        <v>682</v>
      </c>
      <c r="B568" s="35" t="s">
        <v>1907</v>
      </c>
      <c r="C568" s="40">
        <v>44770</v>
      </c>
      <c r="D568" s="40">
        <f>IF(C568="","",WORKDAY(C568,1,$U$33:$U$41))</f>
        <v>44771</v>
      </c>
      <c r="E568" s="40">
        <f>IF(C568="","",WORKDAY(C568,10,$U$33:$U$41))</f>
        <v>44784</v>
      </c>
      <c r="F568" s="40">
        <f>IF(C568="","",WORKDAY(C568,20,$U$33:$U$41))</f>
        <v>44798</v>
      </c>
      <c r="G568" s="40" t="str">
        <f t="shared" si="26"/>
        <v>Jul</v>
      </c>
      <c r="H568" s="124"/>
      <c r="I568" s="121">
        <v>44775</v>
      </c>
      <c r="J568" s="127" t="str">
        <f>IF(ISBLANK(I568),"",IF(I568&gt;F568,"No","Yes"))</f>
        <v>Yes</v>
      </c>
      <c r="K568" s="20"/>
      <c r="L568" s="103"/>
      <c r="M568" s="41" t="s">
        <v>72</v>
      </c>
      <c r="N568" s="20"/>
      <c r="O568" s="21" t="s">
        <v>112</v>
      </c>
      <c r="P568" s="19"/>
      <c r="Q568" s="49"/>
      <c r="R568" s="35"/>
      <c r="S568" s="19"/>
      <c r="Z568" s="30"/>
      <c r="AA568" s="30"/>
      <c r="AD568" s="30"/>
    </row>
    <row r="569" spans="1:30" s="23" customFormat="1" ht="30" customHeight="1" x14ac:dyDescent="0.25">
      <c r="A569" s="21" t="s">
        <v>683</v>
      </c>
      <c r="B569" s="35" t="s">
        <v>1517</v>
      </c>
      <c r="C569" s="40">
        <v>44770</v>
      </c>
      <c r="D569" s="40">
        <f>IF(C569="","",WORKDAY(C569,1,$U$33:$U$41))</f>
        <v>44771</v>
      </c>
      <c r="E569" s="40">
        <f>IF(C569="","",WORKDAY(C569,10,$U$33:$U$41))</f>
        <v>44784</v>
      </c>
      <c r="F569" s="40">
        <f>IF(C569="","",WORKDAY(C569,20,$U$33:$U$41))</f>
        <v>44798</v>
      </c>
      <c r="G569" s="40" t="str">
        <f t="shared" si="26"/>
        <v>Jul</v>
      </c>
      <c r="H569" s="124"/>
      <c r="I569" s="121">
        <v>44882</v>
      </c>
      <c r="J569" s="127" t="str">
        <f>IF(ISBLANK(I569),"",IF(I569&gt;F569,"No","Yes"))</f>
        <v>No</v>
      </c>
      <c r="K569" s="20"/>
      <c r="L569" s="103"/>
      <c r="M569" s="41" t="s">
        <v>72</v>
      </c>
      <c r="N569" s="20"/>
      <c r="O569" s="21" t="s">
        <v>112</v>
      </c>
      <c r="P569" s="19"/>
      <c r="Q569" s="49"/>
      <c r="R569" s="35"/>
      <c r="S569" s="19"/>
      <c r="Z569" s="30"/>
      <c r="AA569" s="30"/>
      <c r="AD569" s="30"/>
    </row>
    <row r="570" spans="1:30" s="23" customFormat="1" ht="30" customHeight="1" x14ac:dyDescent="0.25">
      <c r="A570" s="21" t="s">
        <v>684</v>
      </c>
      <c r="B570" s="35" t="s">
        <v>1518</v>
      </c>
      <c r="C570" s="40">
        <v>44771</v>
      </c>
      <c r="D570" s="40">
        <f>IF(C570="","",WORKDAY(C570,1,$U$33:$U$41))</f>
        <v>44774</v>
      </c>
      <c r="E570" s="40">
        <f>IF(C570="","",WORKDAY(C570,10,$U$33:$U$41))</f>
        <v>44785</v>
      </c>
      <c r="F570" s="40">
        <f>IF(C570="","",WORKDAY(C570,20,$U$33:$U$41))</f>
        <v>44799</v>
      </c>
      <c r="G570" s="40" t="str">
        <f t="shared" si="26"/>
        <v>Jul</v>
      </c>
      <c r="H570" s="124"/>
      <c r="I570" s="121">
        <v>44791</v>
      </c>
      <c r="J570" s="127" t="str">
        <f>IF(ISBLANK(I570),"",IF(I570&gt;F570,"No","Yes"))</f>
        <v>Yes</v>
      </c>
      <c r="K570" s="20"/>
      <c r="L570" s="103"/>
      <c r="M570" s="41" t="s">
        <v>72</v>
      </c>
      <c r="N570" s="20"/>
      <c r="O570" s="21" t="s">
        <v>112</v>
      </c>
      <c r="P570" s="19"/>
      <c r="Q570" s="49"/>
      <c r="R570" s="35"/>
      <c r="S570" s="19"/>
      <c r="Z570" s="30"/>
      <c r="AA570" s="30"/>
      <c r="AD570" s="30"/>
    </row>
    <row r="571" spans="1:30" s="23" customFormat="1" ht="30" customHeight="1" x14ac:dyDescent="0.25">
      <c r="A571" s="21" t="s">
        <v>685</v>
      </c>
      <c r="B571" s="35" t="s">
        <v>1519</v>
      </c>
      <c r="C571" s="40">
        <v>44771</v>
      </c>
      <c r="D571" s="40">
        <f>IF(C571="","",WORKDAY(C571,1,$U$33:$U$41))</f>
        <v>44774</v>
      </c>
      <c r="E571" s="40">
        <f>IF(C571="","",WORKDAY(C571,10,$U$33:$U$41))</f>
        <v>44785</v>
      </c>
      <c r="F571" s="40">
        <f>IF(C571="","",WORKDAY(C571,20,$U$33:$U$41))</f>
        <v>44799</v>
      </c>
      <c r="G571" s="40" t="str">
        <f t="shared" si="26"/>
        <v>Jul</v>
      </c>
      <c r="H571" s="124"/>
      <c r="I571" s="121">
        <v>44776</v>
      </c>
      <c r="J571" s="127" t="str">
        <f>IF(ISBLANK(I571),"",IF(I571&gt;F571,"No","Yes"))</f>
        <v>Yes</v>
      </c>
      <c r="K571" s="20"/>
      <c r="L571" s="103"/>
      <c r="M571" s="41" t="s">
        <v>72</v>
      </c>
      <c r="N571" s="20"/>
      <c r="O571" s="21" t="s">
        <v>112</v>
      </c>
      <c r="P571" s="19"/>
      <c r="Q571" s="49"/>
      <c r="R571" s="35"/>
      <c r="S571" s="19"/>
      <c r="Z571" s="30"/>
      <c r="AA571" s="30"/>
      <c r="AD571" s="30"/>
    </row>
    <row r="572" spans="1:30" s="23" customFormat="1" ht="30" customHeight="1" x14ac:dyDescent="0.25">
      <c r="A572" s="21" t="s">
        <v>686</v>
      </c>
      <c r="B572" s="35" t="s">
        <v>1520</v>
      </c>
      <c r="C572" s="40">
        <v>44771</v>
      </c>
      <c r="D572" s="40">
        <f>IF(C572="","",WORKDAY(C572,1,$U$33:$U$41))</f>
        <v>44774</v>
      </c>
      <c r="E572" s="40">
        <f>IF(C572="","",WORKDAY(C572,10,$U$33:$U$41))</f>
        <v>44785</v>
      </c>
      <c r="F572" s="40">
        <f>IF(C572="","",WORKDAY(C572,20,$U$33:$U$41))</f>
        <v>44799</v>
      </c>
      <c r="G572" s="40" t="str">
        <f t="shared" si="26"/>
        <v>Jul</v>
      </c>
      <c r="H572" s="124"/>
      <c r="I572" s="121">
        <v>44790</v>
      </c>
      <c r="J572" s="127" t="str">
        <f>IF(ISBLANK(I572),"",IF(I572&gt;F572,"No","Yes"))</f>
        <v>Yes</v>
      </c>
      <c r="K572" s="20"/>
      <c r="L572" s="103"/>
      <c r="M572" s="41" t="s">
        <v>72</v>
      </c>
      <c r="N572" s="20"/>
      <c r="O572" s="21" t="s">
        <v>112</v>
      </c>
      <c r="P572" s="19"/>
      <c r="Q572" s="49"/>
      <c r="R572" s="35"/>
      <c r="S572" s="19"/>
      <c r="Z572" s="30"/>
      <c r="AA572" s="30"/>
      <c r="AD572" s="30"/>
    </row>
    <row r="573" spans="1:30" s="23" customFormat="1" ht="30" customHeight="1" x14ac:dyDescent="0.25">
      <c r="A573" s="21" t="s">
        <v>687</v>
      </c>
      <c r="B573" s="35" t="s">
        <v>1521</v>
      </c>
      <c r="C573" s="40">
        <v>44772</v>
      </c>
      <c r="D573" s="40">
        <f>IF(C573="","",WORKDAY(C573,1,$U$33:$U$41))</f>
        <v>44774</v>
      </c>
      <c r="E573" s="40">
        <f>IF(C573="","",WORKDAY(C573,10,$U$33:$U$41))</f>
        <v>44785</v>
      </c>
      <c r="F573" s="40">
        <f>IF(C573="","",WORKDAY(C573,20,$U$33:$U$41))</f>
        <v>44799</v>
      </c>
      <c r="G573" s="40" t="str">
        <f t="shared" si="26"/>
        <v>Jul</v>
      </c>
      <c r="H573" s="124"/>
      <c r="I573" s="121">
        <v>44774</v>
      </c>
      <c r="J573" s="127" t="str">
        <f>IF(ISBLANK(I573),"",IF(I573&gt;F573,"No","Yes"))</f>
        <v>Yes</v>
      </c>
      <c r="K573" s="20"/>
      <c r="L573" s="103"/>
      <c r="M573" s="41" t="s">
        <v>72</v>
      </c>
      <c r="N573" s="20"/>
      <c r="O573" s="21" t="s">
        <v>114</v>
      </c>
      <c r="P573" s="19"/>
      <c r="Q573" s="49" t="s">
        <v>64</v>
      </c>
      <c r="R573" s="35"/>
      <c r="S573" s="19"/>
      <c r="Z573" s="30"/>
      <c r="AA573" s="30"/>
      <c r="AD573" s="30"/>
    </row>
    <row r="574" spans="1:30" s="23" customFormat="1" ht="30" customHeight="1" x14ac:dyDescent="0.25">
      <c r="A574" s="21" t="s">
        <v>688</v>
      </c>
      <c r="B574" s="35" t="s">
        <v>1522</v>
      </c>
      <c r="C574" s="40">
        <v>44774</v>
      </c>
      <c r="D574" s="40">
        <f>IF(C574="","",WORKDAY(C574,1,$U$33:$U$41))</f>
        <v>44775</v>
      </c>
      <c r="E574" s="40">
        <f>IF(C574="","",WORKDAY(C574,10,$U$33:$U$41))</f>
        <v>44788</v>
      </c>
      <c r="F574" s="40">
        <f>IF(C574="","",WORKDAY(C574,20,$U$33:$U$41))</f>
        <v>44803</v>
      </c>
      <c r="G574" s="40" t="str">
        <f t="shared" si="26"/>
        <v>Aug</v>
      </c>
      <c r="H574" s="124"/>
      <c r="I574" s="121">
        <v>44956</v>
      </c>
      <c r="J574" s="127" t="str">
        <f>IF(ISBLANK(I574),"",IF(I574&gt;F574,"No","Yes"))</f>
        <v>No</v>
      </c>
      <c r="K574" s="20"/>
      <c r="L574" s="103"/>
      <c r="M574" s="41" t="s">
        <v>72</v>
      </c>
      <c r="N574" s="20"/>
      <c r="O574" s="21" t="s">
        <v>113</v>
      </c>
      <c r="P574" s="19"/>
      <c r="Q574" s="49" t="s">
        <v>17</v>
      </c>
      <c r="R574" s="35"/>
      <c r="S574" s="19"/>
      <c r="Z574" s="30"/>
      <c r="AA574" s="30"/>
      <c r="AD574" s="30"/>
    </row>
    <row r="575" spans="1:30" s="23" customFormat="1" ht="30" customHeight="1" x14ac:dyDescent="0.25">
      <c r="A575" s="21" t="s">
        <v>689</v>
      </c>
      <c r="B575" s="35" t="s">
        <v>1523</v>
      </c>
      <c r="C575" s="40">
        <v>44774</v>
      </c>
      <c r="D575" s="40">
        <f>IF(C575="","",WORKDAY(C575,1,$U$33:$U$41))</f>
        <v>44775</v>
      </c>
      <c r="E575" s="40">
        <f>IF(C575="","",WORKDAY(C575,10,$U$33:$U$41))</f>
        <v>44788</v>
      </c>
      <c r="F575" s="40">
        <v>44803</v>
      </c>
      <c r="G575" s="40" t="str">
        <f t="shared" si="26"/>
        <v>Aug</v>
      </c>
      <c r="H575" s="124"/>
      <c r="I575" s="121">
        <v>44798</v>
      </c>
      <c r="J575" s="127" t="str">
        <f>IF(ISBLANK(I575),"",IF(I575&gt;F575,"No","Yes"))</f>
        <v>Yes</v>
      </c>
      <c r="K575" s="20"/>
      <c r="L575" s="103"/>
      <c r="M575" s="41" t="s">
        <v>72</v>
      </c>
      <c r="N575" s="20"/>
      <c r="O575" s="21" t="s">
        <v>113</v>
      </c>
      <c r="P575" s="19"/>
      <c r="Q575" s="49"/>
      <c r="R575" s="35"/>
      <c r="S575" s="19"/>
      <c r="Z575" s="30"/>
      <c r="AA575" s="30"/>
      <c r="AD575" s="30"/>
    </row>
    <row r="576" spans="1:30" s="23" customFormat="1" ht="30" customHeight="1" x14ac:dyDescent="0.25">
      <c r="A576" s="21" t="s">
        <v>690</v>
      </c>
      <c r="B576" s="35" t="s">
        <v>1524</v>
      </c>
      <c r="C576" s="40">
        <v>44771</v>
      </c>
      <c r="D576" s="40">
        <f>IF(C576="","",WORKDAY(C576,1,$U$33:$U$41))</f>
        <v>44774</v>
      </c>
      <c r="E576" s="40">
        <f>IF(C576="","",WORKDAY(C576,10,$U$33:$U$41))</f>
        <v>44785</v>
      </c>
      <c r="F576" s="40">
        <f>IF(C576="","",WORKDAY(C576,20,$U$33:$U$41))</f>
        <v>44799</v>
      </c>
      <c r="G576" s="40" t="str">
        <f t="shared" si="26"/>
        <v>Jul</v>
      </c>
      <c r="H576" s="124"/>
      <c r="I576" s="121">
        <v>44803</v>
      </c>
      <c r="J576" s="127" t="str">
        <f>IF(ISBLANK(I576),"",IF(I576&gt;F576,"No","Yes"))</f>
        <v>No</v>
      </c>
      <c r="K576" s="20"/>
      <c r="L576" s="103"/>
      <c r="M576" s="41" t="s">
        <v>72</v>
      </c>
      <c r="N576" s="20"/>
      <c r="O576" s="21" t="s">
        <v>113</v>
      </c>
      <c r="P576" s="19"/>
      <c r="Q576" s="49"/>
      <c r="R576" s="35"/>
      <c r="S576" s="19"/>
      <c r="Z576" s="30"/>
      <c r="AA576" s="30"/>
      <c r="AD576" s="30"/>
    </row>
    <row r="577" spans="1:30" s="23" customFormat="1" ht="30" customHeight="1" x14ac:dyDescent="0.25">
      <c r="A577" s="21" t="s">
        <v>691</v>
      </c>
      <c r="B577" s="35" t="s">
        <v>1525</v>
      </c>
      <c r="C577" s="40">
        <v>44774</v>
      </c>
      <c r="D577" s="40">
        <f>IF(C577="","",WORKDAY(C577,1,$U$33:$U$41))</f>
        <v>44775</v>
      </c>
      <c r="E577" s="40">
        <f>IF(C577="","",WORKDAY(C577,10,$U$33:$U$41))</f>
        <v>44788</v>
      </c>
      <c r="F577" s="40">
        <f>IF(C577="","",WORKDAY(C577,20,$U$33:$U$41))</f>
        <v>44803</v>
      </c>
      <c r="G577" s="40" t="str">
        <f t="shared" si="26"/>
        <v>Aug</v>
      </c>
      <c r="H577" s="124"/>
      <c r="I577" s="121">
        <v>44803</v>
      </c>
      <c r="J577" s="127" t="str">
        <f>IF(ISBLANK(I577),"",IF(I577&gt;F577,"No","Yes"))</f>
        <v>Yes</v>
      </c>
      <c r="K577" s="20"/>
      <c r="L577" s="103"/>
      <c r="M577" s="41" t="s">
        <v>72</v>
      </c>
      <c r="N577" s="20"/>
      <c r="O577" s="21" t="s">
        <v>112</v>
      </c>
      <c r="P577" s="19"/>
      <c r="Q577" s="49" t="s">
        <v>17</v>
      </c>
      <c r="R577" s="35"/>
      <c r="S577" s="19"/>
      <c r="Z577" s="30"/>
      <c r="AA577" s="30"/>
      <c r="AD577" s="30"/>
    </row>
    <row r="578" spans="1:30" s="23" customFormat="1" ht="30" customHeight="1" x14ac:dyDescent="0.25">
      <c r="A578" s="21" t="s">
        <v>692</v>
      </c>
      <c r="B578" s="35" t="s">
        <v>1526</v>
      </c>
      <c r="C578" s="40">
        <v>44774</v>
      </c>
      <c r="D578" s="40">
        <f>IF(C578="","",WORKDAY(C578,1,$U$33:$U$41))</f>
        <v>44775</v>
      </c>
      <c r="E578" s="40">
        <f>IF(C578="","",WORKDAY(C578,10,$U$33:$U$41))</f>
        <v>44788</v>
      </c>
      <c r="F578" s="40">
        <f>IF(C578="","",WORKDAY(C578,20,$U$33:$U$41))</f>
        <v>44803</v>
      </c>
      <c r="G578" s="40" t="str">
        <f t="shared" ref="G578:G641" si="27">IF(ISBLANK(C578),"",TEXT(C578,"mmm"))</f>
        <v>Aug</v>
      </c>
      <c r="H578" s="124"/>
      <c r="I578" s="121">
        <v>44788</v>
      </c>
      <c r="J578" s="127" t="str">
        <f>IF(ISBLANK(I578),"",IF(I578&gt;F578,"No","Yes"))</f>
        <v>Yes</v>
      </c>
      <c r="K578" s="20"/>
      <c r="L578" s="103"/>
      <c r="M578" s="41" t="s">
        <v>72</v>
      </c>
      <c r="N578" s="20"/>
      <c r="O578" s="21" t="s">
        <v>112</v>
      </c>
      <c r="P578" s="19"/>
      <c r="Q578" s="49"/>
      <c r="R578" s="35"/>
      <c r="S578" s="19"/>
      <c r="Z578" s="30"/>
      <c r="AA578" s="30"/>
      <c r="AD578" s="30"/>
    </row>
    <row r="579" spans="1:30" s="23" customFormat="1" ht="30" customHeight="1" x14ac:dyDescent="0.25">
      <c r="A579" s="21" t="s">
        <v>693</v>
      </c>
      <c r="B579" s="35" t="s">
        <v>1527</v>
      </c>
      <c r="C579" s="40">
        <v>44774</v>
      </c>
      <c r="D579" s="40">
        <f>IF(C579="","",WORKDAY(C579,1,$U$33:$U$41))</f>
        <v>44775</v>
      </c>
      <c r="E579" s="40">
        <f>IF(C579="","",WORKDAY(C579,10,$U$33:$U$41))</f>
        <v>44788</v>
      </c>
      <c r="F579" s="40">
        <f>IF(C579="","",WORKDAY(C579,20,$U$33:$U$41))</f>
        <v>44803</v>
      </c>
      <c r="G579" s="40" t="str">
        <f t="shared" si="27"/>
        <v>Aug</v>
      </c>
      <c r="H579" s="124"/>
      <c r="I579" s="121">
        <v>44775</v>
      </c>
      <c r="J579" s="127" t="str">
        <f>IF(ISBLANK(I579),"",IF(I579&gt;F579,"No","Yes"))</f>
        <v>Yes</v>
      </c>
      <c r="K579" s="20"/>
      <c r="L579" s="103"/>
      <c r="M579" s="41" t="s">
        <v>72</v>
      </c>
      <c r="N579" s="20"/>
      <c r="O579" s="21" t="s">
        <v>112</v>
      </c>
      <c r="P579" s="19"/>
      <c r="Q579" s="49"/>
      <c r="R579" s="35"/>
      <c r="S579" s="19"/>
      <c r="Z579" s="30"/>
      <c r="AA579" s="30"/>
      <c r="AD579" s="30"/>
    </row>
    <row r="580" spans="1:30" s="23" customFormat="1" ht="30" customHeight="1" x14ac:dyDescent="0.25">
      <c r="A580" s="21" t="s">
        <v>694</v>
      </c>
      <c r="B580" s="35" t="s">
        <v>1528</v>
      </c>
      <c r="C580" s="40">
        <v>44775</v>
      </c>
      <c r="D580" s="40">
        <f>IF(C580="","",WORKDAY(C580,1,$U$33:$U$41))</f>
        <v>44776</v>
      </c>
      <c r="E580" s="40">
        <f>IF(C580="","",WORKDAY(C580,10,$U$33:$U$41))</f>
        <v>44789</v>
      </c>
      <c r="F580" s="40">
        <f>IF(C580="","",WORKDAY(C580,20,$U$33:$U$41))</f>
        <v>44804</v>
      </c>
      <c r="G580" s="40" t="str">
        <f t="shared" si="27"/>
        <v>Aug</v>
      </c>
      <c r="H580" s="124"/>
      <c r="I580" s="121">
        <v>44783</v>
      </c>
      <c r="J580" s="127" t="str">
        <f>IF(ISBLANK(I580),"",IF(I580&gt;F580,"No","Yes"))</f>
        <v>Yes</v>
      </c>
      <c r="K580" s="20"/>
      <c r="L580" s="103"/>
      <c r="M580" s="41" t="s">
        <v>72</v>
      </c>
      <c r="N580" s="20"/>
      <c r="O580" s="21" t="s">
        <v>112</v>
      </c>
      <c r="P580" s="19"/>
      <c r="Q580" s="49"/>
      <c r="R580" s="35"/>
      <c r="S580" s="19"/>
      <c r="Z580" s="30"/>
      <c r="AA580" s="30"/>
      <c r="AD580" s="30"/>
    </row>
    <row r="581" spans="1:30" s="23" customFormat="1" ht="31" x14ac:dyDescent="0.25">
      <c r="A581" s="21" t="s">
        <v>695</v>
      </c>
      <c r="B581" s="35" t="s">
        <v>1536</v>
      </c>
      <c r="C581" s="40">
        <v>44776</v>
      </c>
      <c r="D581" s="40">
        <f>IF(C581="","",WORKDAY(C581,1,$U$33:$U$41))</f>
        <v>44777</v>
      </c>
      <c r="E581" s="40">
        <f>IF(C581="","",WORKDAY(C581,10,$U$33:$U$41))</f>
        <v>44790</v>
      </c>
      <c r="F581" s="40">
        <f>IF(C581="","",WORKDAY(C581,20,$U$33:$U$41))</f>
        <v>44805</v>
      </c>
      <c r="G581" s="40" t="str">
        <f t="shared" si="27"/>
        <v>Aug</v>
      </c>
      <c r="H581" s="124"/>
      <c r="I581" s="121">
        <v>44791</v>
      </c>
      <c r="J581" s="127" t="str">
        <f>IF(ISBLANK(I581),"",IF(I581&gt;F581,"No","Yes"))</f>
        <v>Yes</v>
      </c>
      <c r="K581" s="20"/>
      <c r="L581" s="103"/>
      <c r="M581" s="41" t="s">
        <v>72</v>
      </c>
      <c r="N581" s="20"/>
      <c r="O581" s="21" t="s">
        <v>113</v>
      </c>
      <c r="P581" s="19"/>
      <c r="Q581" s="49"/>
      <c r="R581" s="35" t="s">
        <v>1070</v>
      </c>
      <c r="S581" s="19"/>
      <c r="Z581" s="30"/>
      <c r="AA581" s="30"/>
      <c r="AD581" s="30"/>
    </row>
    <row r="582" spans="1:30" s="23" customFormat="1" ht="30" customHeight="1" x14ac:dyDescent="0.25">
      <c r="A582" s="21" t="s">
        <v>696</v>
      </c>
      <c r="B582" s="35" t="s">
        <v>1530</v>
      </c>
      <c r="C582" s="40">
        <v>44776</v>
      </c>
      <c r="D582" s="40">
        <f>IF(C582="","",WORKDAY(C582,1,$U$33:$U$41))</f>
        <v>44777</v>
      </c>
      <c r="E582" s="40">
        <f>IF(C582="","",WORKDAY(C582,10,$U$33:$U$41))</f>
        <v>44790</v>
      </c>
      <c r="F582" s="40">
        <f>IF(C582="","",WORKDAY(C582,20,$U$33:$U$41))</f>
        <v>44805</v>
      </c>
      <c r="G582" s="40" t="str">
        <f t="shared" si="27"/>
        <v>Aug</v>
      </c>
      <c r="H582" s="124"/>
      <c r="I582" s="121">
        <v>44805</v>
      </c>
      <c r="J582" s="127" t="str">
        <f>IF(ISBLANK(I582),"",IF(I582&gt;F582,"No","Yes"))</f>
        <v>Yes</v>
      </c>
      <c r="K582" s="20"/>
      <c r="L582" s="103"/>
      <c r="M582" s="41" t="s">
        <v>72</v>
      </c>
      <c r="N582" s="20"/>
      <c r="O582" s="21" t="s">
        <v>112</v>
      </c>
      <c r="P582" s="19"/>
      <c r="Q582" s="49"/>
      <c r="R582" s="35"/>
      <c r="S582" s="19"/>
      <c r="Z582" s="30"/>
      <c r="AA582" s="30"/>
      <c r="AD582" s="30"/>
    </row>
    <row r="583" spans="1:30" s="23" customFormat="1" ht="30" customHeight="1" x14ac:dyDescent="0.25">
      <c r="A583" s="21" t="s">
        <v>697</v>
      </c>
      <c r="B583" s="35" t="s">
        <v>1531</v>
      </c>
      <c r="C583" s="40">
        <v>44776</v>
      </c>
      <c r="D583" s="40">
        <f>IF(C583="","",WORKDAY(C583,1,$U$33:$U$41))</f>
        <v>44777</v>
      </c>
      <c r="E583" s="40">
        <f>IF(C583="","",WORKDAY(C583,10,$U$33:$U$41))</f>
        <v>44790</v>
      </c>
      <c r="F583" s="40">
        <f>IF(C583="","",WORKDAY(C583,20,$U$33:$U$41))</f>
        <v>44805</v>
      </c>
      <c r="G583" s="40" t="str">
        <f t="shared" si="27"/>
        <v>Aug</v>
      </c>
      <c r="H583" s="124"/>
      <c r="I583" s="121">
        <v>44781</v>
      </c>
      <c r="J583" s="127" t="str">
        <f>IF(ISBLANK(I583),"",IF(I583&gt;F583,"No","Yes"))</f>
        <v>Yes</v>
      </c>
      <c r="K583" s="20"/>
      <c r="L583" s="103"/>
      <c r="M583" s="41" t="s">
        <v>72</v>
      </c>
      <c r="N583" s="20"/>
      <c r="O583" s="21" t="s">
        <v>112</v>
      </c>
      <c r="P583" s="19"/>
      <c r="Q583" s="49"/>
      <c r="R583" s="35"/>
      <c r="S583" s="19"/>
      <c r="Z583" s="30"/>
      <c r="AA583" s="30"/>
      <c r="AD583" s="30"/>
    </row>
    <row r="584" spans="1:30" s="23" customFormat="1" ht="30" customHeight="1" x14ac:dyDescent="0.25">
      <c r="A584" s="21" t="s">
        <v>698</v>
      </c>
      <c r="B584" s="35" t="s">
        <v>1908</v>
      </c>
      <c r="C584" s="40">
        <v>44777</v>
      </c>
      <c r="D584" s="40">
        <f>IF(C584="","",WORKDAY(C584,1,$U$33:$U$41))</f>
        <v>44778</v>
      </c>
      <c r="E584" s="40">
        <f>IF(C584="","",WORKDAY(C584,10,$U$33:$U$41))</f>
        <v>44791</v>
      </c>
      <c r="F584" s="40">
        <f>IF(C584="","",WORKDAY(C584,20,$U$33:$U$41))</f>
        <v>44806</v>
      </c>
      <c r="G584" s="40" t="str">
        <f t="shared" si="27"/>
        <v>Aug</v>
      </c>
      <c r="H584" s="124"/>
      <c r="I584" s="121">
        <v>44839</v>
      </c>
      <c r="J584" s="127" t="str">
        <f>IF(ISBLANK(I584),"",IF(I584&gt;F584,"No","Yes"))</f>
        <v>No</v>
      </c>
      <c r="K584" s="20"/>
      <c r="L584" s="103"/>
      <c r="M584" s="41" t="s">
        <v>72</v>
      </c>
      <c r="N584" s="20"/>
      <c r="O584" s="21" t="s">
        <v>113</v>
      </c>
      <c r="P584" s="19"/>
      <c r="Q584" s="49"/>
      <c r="R584" s="35" t="s">
        <v>1698</v>
      </c>
      <c r="S584" s="19"/>
      <c r="Z584" s="30"/>
      <c r="AA584" s="30"/>
      <c r="AD584" s="30"/>
    </row>
    <row r="585" spans="1:30" s="23" customFormat="1" ht="30" customHeight="1" x14ac:dyDescent="0.25">
      <c r="A585" s="21" t="s">
        <v>699</v>
      </c>
      <c r="B585" s="35" t="s">
        <v>1532</v>
      </c>
      <c r="C585" s="40">
        <v>44777</v>
      </c>
      <c r="D585" s="40">
        <f>IF(C585="","",WORKDAY(C585,1,$U$33:$U$41))</f>
        <v>44778</v>
      </c>
      <c r="E585" s="40">
        <f>IF(C585="","",WORKDAY(C585,10,$U$33:$U$41))</f>
        <v>44791</v>
      </c>
      <c r="F585" s="40">
        <f>IF(C585="","",WORKDAY(C585,20,$U$33:$U$41))</f>
        <v>44806</v>
      </c>
      <c r="G585" s="40" t="str">
        <f t="shared" si="27"/>
        <v>Aug</v>
      </c>
      <c r="H585" s="124"/>
      <c r="I585" s="121">
        <v>44781</v>
      </c>
      <c r="J585" s="127" t="str">
        <f>IF(ISBLANK(I585),"",IF(I585&gt;F585,"No","Yes"))</f>
        <v>Yes</v>
      </c>
      <c r="K585" s="20"/>
      <c r="L585" s="103"/>
      <c r="M585" s="41" t="s">
        <v>72</v>
      </c>
      <c r="N585" s="20"/>
      <c r="O585" s="21" t="s">
        <v>114</v>
      </c>
      <c r="P585" s="19"/>
      <c r="Q585" s="49"/>
      <c r="R585" s="35"/>
      <c r="S585" s="19"/>
      <c r="Z585" s="30"/>
      <c r="AA585" s="30"/>
      <c r="AD585" s="30"/>
    </row>
    <row r="586" spans="1:30" s="23" customFormat="1" ht="30" customHeight="1" x14ac:dyDescent="0.25">
      <c r="A586" s="21" t="s">
        <v>700</v>
      </c>
      <c r="B586" s="35" t="s">
        <v>1533</v>
      </c>
      <c r="C586" s="40">
        <v>44777</v>
      </c>
      <c r="D586" s="40">
        <f>IF(C586="","",WORKDAY(C586,1,$U$33:$U$41))</f>
        <v>44778</v>
      </c>
      <c r="E586" s="40">
        <f>IF(C586="","",WORKDAY(C586,10,$U$33:$U$41))</f>
        <v>44791</v>
      </c>
      <c r="F586" s="40">
        <f>IF(C586="","",WORKDAY(C586,20,$U$33:$U$41))</f>
        <v>44806</v>
      </c>
      <c r="G586" s="40" t="str">
        <f t="shared" si="27"/>
        <v>Aug</v>
      </c>
      <c r="H586" s="124"/>
      <c r="I586" s="121">
        <v>44796</v>
      </c>
      <c r="J586" s="127" t="str">
        <f>IF(ISBLANK(I586),"",IF(I586&gt;F586,"No","Yes"))</f>
        <v>Yes</v>
      </c>
      <c r="K586" s="20"/>
      <c r="L586" s="103"/>
      <c r="M586" s="41" t="s">
        <v>72</v>
      </c>
      <c r="N586" s="20"/>
      <c r="O586" s="21" t="s">
        <v>114</v>
      </c>
      <c r="P586" s="19"/>
      <c r="Q586" s="49"/>
      <c r="R586" s="35"/>
      <c r="S586" s="19"/>
      <c r="Z586" s="30"/>
      <c r="AA586" s="30"/>
      <c r="AD586" s="30"/>
    </row>
    <row r="587" spans="1:30" s="23" customFormat="1" ht="30" customHeight="1" x14ac:dyDescent="0.25">
      <c r="A587" s="21" t="s">
        <v>701</v>
      </c>
      <c r="B587" s="35" t="s">
        <v>1909</v>
      </c>
      <c r="C587" s="40">
        <v>44777</v>
      </c>
      <c r="D587" s="40">
        <f>IF(C587="","",WORKDAY(C587,1,$U$33:$U$41))</f>
        <v>44778</v>
      </c>
      <c r="E587" s="40">
        <f>IF(C587="","",WORKDAY(C587,10,$U$33:$U$41))</f>
        <v>44791</v>
      </c>
      <c r="F587" s="40">
        <f>IF(C587="","",WORKDAY(C587,20,$U$33:$U$41))</f>
        <v>44806</v>
      </c>
      <c r="G587" s="40" t="str">
        <f t="shared" si="27"/>
        <v>Aug</v>
      </c>
      <c r="H587" s="124"/>
      <c r="I587" s="121">
        <v>44796</v>
      </c>
      <c r="J587" s="127" t="str">
        <f>IF(ISBLANK(I587),"",IF(I587&gt;F587,"No","Yes"))</f>
        <v>Yes</v>
      </c>
      <c r="K587" s="20"/>
      <c r="L587" s="103"/>
      <c r="M587" s="41" t="s">
        <v>72</v>
      </c>
      <c r="N587" s="20"/>
      <c r="O587" s="21" t="s">
        <v>112</v>
      </c>
      <c r="P587" s="19"/>
      <c r="Q587" s="49"/>
      <c r="R587" s="35"/>
      <c r="S587" s="19"/>
      <c r="Z587" s="30"/>
      <c r="AA587" s="30"/>
      <c r="AD587" s="30"/>
    </row>
    <row r="588" spans="1:30" s="23" customFormat="1" ht="30" customHeight="1" x14ac:dyDescent="0.25">
      <c r="A588" s="21" t="s">
        <v>702</v>
      </c>
      <c r="B588" s="35" t="s">
        <v>1534</v>
      </c>
      <c r="C588" s="40">
        <v>44778</v>
      </c>
      <c r="D588" s="40">
        <f>IF(C588="","",WORKDAY(C588,1,$U$33:$U$41))</f>
        <v>44781</v>
      </c>
      <c r="E588" s="40">
        <f>IF(C588="","",WORKDAY(C588,10,$U$33:$U$41))</f>
        <v>44792</v>
      </c>
      <c r="F588" s="40">
        <f>IF(C588="","",WORKDAY(C588,20,$U$33:$U$41))</f>
        <v>44809</v>
      </c>
      <c r="G588" s="40" t="str">
        <f t="shared" si="27"/>
        <v>Aug</v>
      </c>
      <c r="H588" s="124"/>
      <c r="I588" s="121">
        <v>44796</v>
      </c>
      <c r="J588" s="127" t="str">
        <f>IF(ISBLANK(I588),"",IF(I588&gt;F588,"No","Yes"))</f>
        <v>Yes</v>
      </c>
      <c r="K588" s="20"/>
      <c r="L588" s="103"/>
      <c r="M588" s="41" t="s">
        <v>72</v>
      </c>
      <c r="N588" s="20"/>
      <c r="O588" s="21" t="s">
        <v>112</v>
      </c>
      <c r="P588" s="19"/>
      <c r="Q588" s="49"/>
      <c r="R588" s="35"/>
      <c r="S588" s="19"/>
      <c r="Z588" s="30"/>
      <c r="AA588" s="30"/>
      <c r="AD588" s="30"/>
    </row>
    <row r="589" spans="1:30" s="23" customFormat="1" ht="30" customHeight="1" x14ac:dyDescent="0.25">
      <c r="A589" s="21" t="s">
        <v>703</v>
      </c>
      <c r="B589" s="35" t="s">
        <v>1535</v>
      </c>
      <c r="C589" s="40">
        <v>44780</v>
      </c>
      <c r="D589" s="40">
        <f>IF(C589="","",WORKDAY(C589,1,$U$33:$U$41))</f>
        <v>44781</v>
      </c>
      <c r="E589" s="40">
        <f>IF(C589="","",WORKDAY(C589,10,$U$33:$U$41))</f>
        <v>44792</v>
      </c>
      <c r="F589" s="40">
        <f>IF(C589="","",WORKDAY(C589,20,$U$33:$U$41))</f>
        <v>44809</v>
      </c>
      <c r="G589" s="40" t="str">
        <f t="shared" si="27"/>
        <v>Aug</v>
      </c>
      <c r="H589" s="124"/>
      <c r="I589" s="121">
        <v>44798</v>
      </c>
      <c r="J589" s="127" t="str">
        <f>IF(ISBLANK(I589),"",IF(I589&gt;F589,"No","Yes"))</f>
        <v>Yes</v>
      </c>
      <c r="K589" s="20"/>
      <c r="L589" s="103"/>
      <c r="M589" s="41" t="s">
        <v>72</v>
      </c>
      <c r="N589" s="20"/>
      <c r="O589" s="21" t="s">
        <v>113</v>
      </c>
      <c r="P589" s="19"/>
      <c r="Q589" s="49"/>
      <c r="R589" s="35"/>
      <c r="S589" s="19"/>
      <c r="Z589" s="30"/>
      <c r="AA589" s="30"/>
      <c r="AD589" s="30"/>
    </row>
    <row r="590" spans="1:30" s="23" customFormat="1" ht="30" customHeight="1" x14ac:dyDescent="0.25">
      <c r="A590" s="21" t="s">
        <v>704</v>
      </c>
      <c r="B590" s="35" t="s">
        <v>1537</v>
      </c>
      <c r="C590" s="40">
        <v>44781</v>
      </c>
      <c r="D590" s="40">
        <f>IF(C590="","",WORKDAY(C590,1,$U$33:$U$41))</f>
        <v>44782</v>
      </c>
      <c r="E590" s="40">
        <f>IF(C590="","",WORKDAY(C590,10,$U$33:$U$41))</f>
        <v>44795</v>
      </c>
      <c r="F590" s="40">
        <f>IF(C590="","",WORKDAY(C590,20,$U$33:$U$41))</f>
        <v>44810</v>
      </c>
      <c r="G590" s="40" t="str">
        <f t="shared" si="27"/>
        <v>Aug</v>
      </c>
      <c r="H590" s="124"/>
      <c r="I590" s="121">
        <v>44782</v>
      </c>
      <c r="J590" s="127" t="str">
        <f>IF(ISBLANK(I590),"",IF(I590&gt;F590,"No","Yes"))</f>
        <v>Yes</v>
      </c>
      <c r="K590" s="20"/>
      <c r="L590" s="103"/>
      <c r="M590" s="41" t="s">
        <v>72</v>
      </c>
      <c r="N590" s="20"/>
      <c r="O590" s="21" t="s">
        <v>112</v>
      </c>
      <c r="P590" s="19"/>
      <c r="Q590" s="49"/>
      <c r="R590" s="35"/>
      <c r="S590" s="19"/>
      <c r="Z590" s="30"/>
      <c r="AA590" s="30"/>
      <c r="AD590" s="30"/>
    </row>
    <row r="591" spans="1:30" s="23" customFormat="1" ht="30" customHeight="1" x14ac:dyDescent="0.25">
      <c r="A591" s="21" t="s">
        <v>705</v>
      </c>
      <c r="B591" s="35" t="s">
        <v>1538</v>
      </c>
      <c r="C591" s="40">
        <v>44781</v>
      </c>
      <c r="D591" s="40">
        <f>IF(C591="","",WORKDAY(C591,1,$U$33:$U$41))</f>
        <v>44782</v>
      </c>
      <c r="E591" s="40">
        <f>IF(C591="","",WORKDAY(C591,10,$U$33:$U$41))</f>
        <v>44795</v>
      </c>
      <c r="F591" s="40">
        <f>IF(C591="","",WORKDAY(C591,20,$U$33:$U$41))</f>
        <v>44810</v>
      </c>
      <c r="G591" s="40" t="str">
        <f t="shared" si="27"/>
        <v>Aug</v>
      </c>
      <c r="H591" s="124"/>
      <c r="I591" s="121">
        <v>44782</v>
      </c>
      <c r="J591" s="127" t="str">
        <f>IF(ISBLANK(I591),"",IF(I591&gt;F591,"No","Yes"))</f>
        <v>Yes</v>
      </c>
      <c r="K591" s="20"/>
      <c r="L591" s="103"/>
      <c r="M591" s="41" t="s">
        <v>72</v>
      </c>
      <c r="N591" s="20"/>
      <c r="O591" s="21" t="s">
        <v>113</v>
      </c>
      <c r="P591" s="19"/>
      <c r="Q591" s="49"/>
      <c r="R591" s="35" t="s">
        <v>1070</v>
      </c>
      <c r="S591" s="19"/>
      <c r="Z591" s="30"/>
      <c r="AA591" s="30"/>
      <c r="AD591" s="30"/>
    </row>
    <row r="592" spans="1:30" s="23" customFormat="1" ht="30" customHeight="1" x14ac:dyDescent="0.25">
      <c r="A592" s="21" t="s">
        <v>706</v>
      </c>
      <c r="B592" s="35" t="s">
        <v>1539</v>
      </c>
      <c r="C592" s="40">
        <v>44782</v>
      </c>
      <c r="D592" s="40">
        <f>IF(C592="","",WORKDAY(C592,1,$U$33:$U$41))</f>
        <v>44783</v>
      </c>
      <c r="E592" s="40">
        <f>IF(C592="","",WORKDAY(C592,10,$U$33:$U$41))</f>
        <v>44796</v>
      </c>
      <c r="F592" s="40">
        <f>IF(C592="","",WORKDAY(C592,20,$U$33:$U$41))</f>
        <v>44811</v>
      </c>
      <c r="G592" s="40" t="str">
        <f t="shared" si="27"/>
        <v>Aug</v>
      </c>
      <c r="H592" s="124"/>
      <c r="I592" s="121">
        <v>44796</v>
      </c>
      <c r="J592" s="127" t="str">
        <f>IF(ISBLANK(I592),"",IF(I592&gt;F592,"No","Yes"))</f>
        <v>Yes</v>
      </c>
      <c r="K592" s="20"/>
      <c r="L592" s="103"/>
      <c r="M592" s="41" t="s">
        <v>72</v>
      </c>
      <c r="N592" s="20"/>
      <c r="O592" s="21" t="s">
        <v>113</v>
      </c>
      <c r="P592" s="19"/>
      <c r="Q592" s="49"/>
      <c r="R592" s="35"/>
      <c r="S592" s="19"/>
      <c r="Z592" s="30"/>
      <c r="AA592" s="30"/>
      <c r="AD592" s="30"/>
    </row>
    <row r="593" spans="1:30" s="23" customFormat="1" ht="30" customHeight="1" x14ac:dyDescent="0.25">
      <c r="A593" s="21" t="s">
        <v>707</v>
      </c>
      <c r="B593" s="35" t="s">
        <v>1540</v>
      </c>
      <c r="C593" s="40">
        <v>44782</v>
      </c>
      <c r="D593" s="40">
        <f>IF(C593="","",WORKDAY(C593,1,$U$33:$U$41))</f>
        <v>44783</v>
      </c>
      <c r="E593" s="40">
        <f>IF(C593="","",WORKDAY(C593,10,$U$33:$U$41))</f>
        <v>44796</v>
      </c>
      <c r="F593" s="40">
        <f>IF(C593="","",WORKDAY(C593,20,$U$33:$U$41))</f>
        <v>44811</v>
      </c>
      <c r="G593" s="40" t="str">
        <f t="shared" si="27"/>
        <v>Aug</v>
      </c>
      <c r="H593" s="124"/>
      <c r="I593" s="121">
        <v>44810</v>
      </c>
      <c r="J593" s="127" t="str">
        <f>IF(ISBLANK(I593),"",IF(I593&gt;F593,"No","Yes"))</f>
        <v>Yes</v>
      </c>
      <c r="K593" s="20"/>
      <c r="L593" s="103"/>
      <c r="M593" s="41" t="s">
        <v>72</v>
      </c>
      <c r="N593" s="20"/>
      <c r="O593" s="21" t="s">
        <v>112</v>
      </c>
      <c r="P593" s="19"/>
      <c r="Q593" s="49"/>
      <c r="R593" s="35"/>
      <c r="S593" s="19"/>
      <c r="Z593" s="30"/>
      <c r="AA593" s="30"/>
      <c r="AD593" s="30"/>
    </row>
    <row r="594" spans="1:30" s="23" customFormat="1" ht="30" customHeight="1" x14ac:dyDescent="0.25">
      <c r="A594" s="21" t="s">
        <v>708</v>
      </c>
      <c r="B594" s="35" t="s">
        <v>1541</v>
      </c>
      <c r="C594" s="40">
        <v>44782</v>
      </c>
      <c r="D594" s="40">
        <f>IF(C594="","",WORKDAY(C594,1,$U$33:$U$41))</f>
        <v>44783</v>
      </c>
      <c r="E594" s="40">
        <f>IF(C594="","",WORKDAY(C594,10,$U$33:$U$41))</f>
        <v>44796</v>
      </c>
      <c r="F594" s="40">
        <f>IF(C594="","",WORKDAY(C594,20,$U$33:$U$41))</f>
        <v>44811</v>
      </c>
      <c r="G594" s="40" t="str">
        <f t="shared" si="27"/>
        <v>Aug</v>
      </c>
      <c r="H594" s="124"/>
      <c r="I594" s="121">
        <v>44782</v>
      </c>
      <c r="J594" s="127" t="str">
        <f>IF(ISBLANK(I594),"",IF(I594&gt;F594,"No","Yes"))</f>
        <v>Yes</v>
      </c>
      <c r="K594" s="20"/>
      <c r="L594" s="103"/>
      <c r="M594" s="41" t="s">
        <v>72</v>
      </c>
      <c r="N594" s="20"/>
      <c r="O594" s="21" t="s">
        <v>112</v>
      </c>
      <c r="P594" s="19"/>
      <c r="Q594" s="49"/>
      <c r="R594" s="35"/>
      <c r="S594" s="19"/>
      <c r="Z594" s="30"/>
      <c r="AA594" s="30"/>
      <c r="AD594" s="30"/>
    </row>
    <row r="595" spans="1:30" s="23" customFormat="1" ht="30" customHeight="1" x14ac:dyDescent="0.25">
      <c r="A595" s="21" t="s">
        <v>709</v>
      </c>
      <c r="B595" s="35" t="s">
        <v>1542</v>
      </c>
      <c r="C595" s="40">
        <v>44782</v>
      </c>
      <c r="D595" s="40">
        <f>IF(C595="","",WORKDAY(C595,1,$U$33:$U$41))</f>
        <v>44783</v>
      </c>
      <c r="E595" s="40">
        <f>IF(C595="","",WORKDAY(C595,10,$U$33:$U$41))</f>
        <v>44796</v>
      </c>
      <c r="F595" s="40">
        <f>IF(C595="","",WORKDAY(C595,20,$U$33:$U$41))</f>
        <v>44811</v>
      </c>
      <c r="G595" s="40" t="str">
        <f t="shared" si="27"/>
        <v>Aug</v>
      </c>
      <c r="H595" s="124"/>
      <c r="I595" s="121">
        <v>44859</v>
      </c>
      <c r="J595" s="127" t="str">
        <f>IF(ISBLANK(I595),"",IF(I595&gt;F595,"No","Yes"))</f>
        <v>No</v>
      </c>
      <c r="K595" s="20"/>
      <c r="L595" s="103"/>
      <c r="M595" s="41" t="s">
        <v>72</v>
      </c>
      <c r="N595" s="20"/>
      <c r="O595" s="21" t="s">
        <v>112</v>
      </c>
      <c r="P595" s="19"/>
      <c r="Q595" s="49"/>
      <c r="R595" s="35"/>
      <c r="S595" s="19"/>
      <c r="Z595" s="30"/>
      <c r="AA595" s="30"/>
      <c r="AD595" s="30"/>
    </row>
    <row r="596" spans="1:30" s="23" customFormat="1" ht="30" customHeight="1" x14ac:dyDescent="0.25">
      <c r="A596" s="21" t="s">
        <v>710</v>
      </c>
      <c r="B596" s="35" t="s">
        <v>1543</v>
      </c>
      <c r="C596" s="40">
        <v>44783</v>
      </c>
      <c r="D596" s="40">
        <f>IF(C596="","",WORKDAY(C596,1,$U$33:$U$41))</f>
        <v>44784</v>
      </c>
      <c r="E596" s="40">
        <f>IF(C596="","",WORKDAY(C596,10,$U$33:$U$41))</f>
        <v>44797</v>
      </c>
      <c r="F596" s="40">
        <f>IF(C596="","",WORKDAY(C596,20,$U$33:$U$41))</f>
        <v>44812</v>
      </c>
      <c r="G596" s="40" t="str">
        <f t="shared" si="27"/>
        <v>Aug</v>
      </c>
      <c r="H596" s="124"/>
      <c r="I596" s="121">
        <v>44796</v>
      </c>
      <c r="J596" s="127" t="str">
        <f>IF(ISBLANK(I596),"",IF(I596&gt;F596,"No","Yes"))</f>
        <v>Yes</v>
      </c>
      <c r="K596" s="20"/>
      <c r="L596" s="103"/>
      <c r="M596" s="41" t="s">
        <v>72</v>
      </c>
      <c r="N596" s="20"/>
      <c r="O596" s="21" t="s">
        <v>112</v>
      </c>
      <c r="P596" s="19"/>
      <c r="Q596" s="49"/>
      <c r="R596" s="35"/>
      <c r="S596" s="19"/>
      <c r="Z596" s="30"/>
      <c r="AA596" s="30"/>
      <c r="AD596" s="30"/>
    </row>
    <row r="597" spans="1:30" s="23" customFormat="1" ht="30" customHeight="1" x14ac:dyDescent="0.25">
      <c r="A597" s="21" t="s">
        <v>711</v>
      </c>
      <c r="B597" s="35" t="s">
        <v>1544</v>
      </c>
      <c r="C597" s="40">
        <v>44783</v>
      </c>
      <c r="D597" s="40">
        <f>IF(C597="","",WORKDAY(C597,1,$U$33:$U$41))</f>
        <v>44784</v>
      </c>
      <c r="E597" s="40">
        <f>IF(C597="","",WORKDAY(C597,10,$U$33:$U$41))</f>
        <v>44797</v>
      </c>
      <c r="F597" s="40">
        <f>IF(C597="","",WORKDAY(C597,20,$U$33:$U$41))</f>
        <v>44812</v>
      </c>
      <c r="G597" s="40" t="str">
        <f t="shared" si="27"/>
        <v>Aug</v>
      </c>
      <c r="H597" s="124"/>
      <c r="I597" s="121">
        <v>44830</v>
      </c>
      <c r="J597" s="127" t="str">
        <f>IF(ISBLANK(I597),"",IF(I597&gt;F597,"No","Yes"))</f>
        <v>No</v>
      </c>
      <c r="K597" s="20"/>
      <c r="L597" s="103"/>
      <c r="M597" s="41" t="s">
        <v>72</v>
      </c>
      <c r="N597" s="20"/>
      <c r="O597" s="21" t="s">
        <v>113</v>
      </c>
      <c r="P597" s="19"/>
      <c r="Q597" s="49"/>
      <c r="R597" s="35" t="s">
        <v>1636</v>
      </c>
      <c r="S597" s="19"/>
      <c r="Z597" s="30"/>
      <c r="AA597" s="30"/>
      <c r="AD597" s="30"/>
    </row>
    <row r="598" spans="1:30" s="23" customFormat="1" ht="30" customHeight="1" x14ac:dyDescent="0.25">
      <c r="A598" s="21" t="s">
        <v>712</v>
      </c>
      <c r="B598" s="35" t="s">
        <v>1545</v>
      </c>
      <c r="C598" s="40">
        <v>44782</v>
      </c>
      <c r="D598" s="40">
        <f>IF(C598="","",WORKDAY(C598,1,$U$33:$U$41))</f>
        <v>44783</v>
      </c>
      <c r="E598" s="40">
        <f>IF(C598="","",WORKDAY(C598,10,$U$33:$U$41))</f>
        <v>44796</v>
      </c>
      <c r="F598" s="40">
        <f>IF(C598="","",WORKDAY(C598,20,$U$33:$U$41))</f>
        <v>44811</v>
      </c>
      <c r="G598" s="40" t="str">
        <f t="shared" si="27"/>
        <v>Aug</v>
      </c>
      <c r="H598" s="124"/>
      <c r="I598" s="121">
        <v>44816</v>
      </c>
      <c r="J598" s="127" t="str">
        <f>IF(ISBLANK(I598),"",IF(I598&gt;F598,"No","Yes"))</f>
        <v>No</v>
      </c>
      <c r="K598" s="20"/>
      <c r="L598" s="103"/>
      <c r="M598" s="41" t="s">
        <v>72</v>
      </c>
      <c r="N598" s="20"/>
      <c r="O598" s="21" t="s">
        <v>112</v>
      </c>
      <c r="P598" s="19"/>
      <c r="Q598" s="49"/>
      <c r="R598" s="35"/>
      <c r="S598" s="19"/>
      <c r="Z598" s="30"/>
      <c r="AA598" s="30"/>
      <c r="AD598" s="30"/>
    </row>
    <row r="599" spans="1:30" s="23" customFormat="1" ht="30" customHeight="1" x14ac:dyDescent="0.25">
      <c r="A599" s="21" t="s">
        <v>713</v>
      </c>
      <c r="B599" s="35" t="s">
        <v>1546</v>
      </c>
      <c r="C599" s="40">
        <v>44784</v>
      </c>
      <c r="D599" s="40">
        <f>IF(C599="","",WORKDAY(C599,1,$U$33:$U$41))</f>
        <v>44785</v>
      </c>
      <c r="E599" s="40">
        <f>IF(C599="","",WORKDAY(C599,10,$U$33:$U$41))</f>
        <v>44798</v>
      </c>
      <c r="F599" s="40">
        <f>IF(C599="","",WORKDAY(C599,20,$U$33:$U$41))</f>
        <v>44813</v>
      </c>
      <c r="G599" s="40" t="str">
        <f t="shared" si="27"/>
        <v>Aug</v>
      </c>
      <c r="H599" s="124"/>
      <c r="I599" s="121">
        <v>44812</v>
      </c>
      <c r="J599" s="127" t="str">
        <f>IF(ISBLANK(I599),"",IF(I599&gt;F599,"No","Yes"))</f>
        <v>Yes</v>
      </c>
      <c r="K599" s="20"/>
      <c r="L599" s="103"/>
      <c r="M599" s="41" t="s">
        <v>72</v>
      </c>
      <c r="N599" s="20"/>
      <c r="O599" s="21" t="s">
        <v>112</v>
      </c>
      <c r="P599" s="19"/>
      <c r="Q599" s="49" t="s">
        <v>17</v>
      </c>
      <c r="R599" s="35"/>
      <c r="S599" s="19"/>
      <c r="Z599" s="30"/>
      <c r="AA599" s="30"/>
      <c r="AD599" s="30"/>
    </row>
    <row r="600" spans="1:30" s="23" customFormat="1" ht="30" customHeight="1" x14ac:dyDescent="0.25">
      <c r="A600" s="21" t="s">
        <v>714</v>
      </c>
      <c r="B600" s="35" t="s">
        <v>1547</v>
      </c>
      <c r="C600" s="40">
        <v>44784</v>
      </c>
      <c r="D600" s="40">
        <f>IF(C600="","",WORKDAY(C600,1,$U$33:$U$41))</f>
        <v>44785</v>
      </c>
      <c r="E600" s="40">
        <f>IF(C600="","",WORKDAY(C600,10,$U$33:$U$41))</f>
        <v>44798</v>
      </c>
      <c r="F600" s="40">
        <f>IF(C600="","",WORKDAY(C600,20,$U$33:$U$41))</f>
        <v>44813</v>
      </c>
      <c r="G600" s="40" t="str">
        <f t="shared" si="27"/>
        <v>Aug</v>
      </c>
      <c r="H600" s="124"/>
      <c r="I600" s="121">
        <v>44943</v>
      </c>
      <c r="J600" s="127" t="str">
        <f>IF(ISBLANK(I600),"",IF(I600&gt;F600,"No","Yes"))</f>
        <v>No</v>
      </c>
      <c r="K600" s="20"/>
      <c r="L600" s="103"/>
      <c r="M600" s="41" t="s">
        <v>72</v>
      </c>
      <c r="N600" s="20"/>
      <c r="O600" s="21" t="s">
        <v>112</v>
      </c>
      <c r="P600" s="19"/>
      <c r="Q600" s="49"/>
      <c r="R600" s="35"/>
      <c r="S600" s="19"/>
      <c r="Z600" s="30"/>
      <c r="AA600" s="30"/>
      <c r="AD600" s="30"/>
    </row>
    <row r="601" spans="1:30" s="23" customFormat="1" ht="30" customHeight="1" x14ac:dyDescent="0.25">
      <c r="A601" s="21" t="s">
        <v>715</v>
      </c>
      <c r="B601" s="35" t="s">
        <v>1548</v>
      </c>
      <c r="C601" s="40">
        <v>44784</v>
      </c>
      <c r="D601" s="40">
        <f>IF(C601="","",WORKDAY(C601,1,$U$33:$U$41))</f>
        <v>44785</v>
      </c>
      <c r="E601" s="40">
        <f>IF(C601="","",WORKDAY(C601,10,$U$33:$U$41))</f>
        <v>44798</v>
      </c>
      <c r="F601" s="40">
        <f>IF(C601="","",WORKDAY(C601,20,$U$33:$U$41))</f>
        <v>44813</v>
      </c>
      <c r="G601" s="40" t="str">
        <f t="shared" si="27"/>
        <v>Aug</v>
      </c>
      <c r="H601" s="124"/>
      <c r="I601" s="121">
        <v>44809</v>
      </c>
      <c r="J601" s="127" t="str">
        <f>IF(ISBLANK(I601),"",IF(I601&gt;F601,"No","Yes"))</f>
        <v>Yes</v>
      </c>
      <c r="K601" s="20"/>
      <c r="L601" s="103"/>
      <c r="M601" s="41" t="s">
        <v>72</v>
      </c>
      <c r="N601" s="20"/>
      <c r="O601" s="21" t="s">
        <v>113</v>
      </c>
      <c r="P601" s="19"/>
      <c r="Q601" s="49" t="s">
        <v>32</v>
      </c>
      <c r="R601" s="35"/>
      <c r="S601" s="19"/>
      <c r="Z601" s="30"/>
      <c r="AA601" s="30"/>
      <c r="AD601" s="30"/>
    </row>
    <row r="602" spans="1:30" s="23" customFormat="1" ht="30" customHeight="1" x14ac:dyDescent="0.25">
      <c r="A602" s="21" t="s">
        <v>716</v>
      </c>
      <c r="B602" s="35" t="s">
        <v>1549</v>
      </c>
      <c r="C602" s="40">
        <v>44784</v>
      </c>
      <c r="D602" s="40">
        <f>IF(C602="","",WORKDAY(C602,1,$U$33:$U$41))</f>
        <v>44785</v>
      </c>
      <c r="E602" s="40">
        <f>IF(C602="","",WORKDAY(C602,10,$U$33:$U$41))</f>
        <v>44798</v>
      </c>
      <c r="F602" s="40">
        <f>IF(C602="","",WORKDAY(C602,20,$U$33:$U$41))</f>
        <v>44813</v>
      </c>
      <c r="G602" s="40" t="str">
        <f t="shared" si="27"/>
        <v>Aug</v>
      </c>
      <c r="H602" s="124"/>
      <c r="I602" s="121">
        <v>44796</v>
      </c>
      <c r="J602" s="127" t="str">
        <f>IF(ISBLANK(I602),"",IF(I602&gt;F602,"No","Yes"))</f>
        <v>Yes</v>
      </c>
      <c r="K602" s="20"/>
      <c r="L602" s="103"/>
      <c r="M602" s="41" t="s">
        <v>72</v>
      </c>
      <c r="N602" s="20"/>
      <c r="O602" s="21" t="s">
        <v>114</v>
      </c>
      <c r="P602" s="19"/>
      <c r="Q602" s="49"/>
      <c r="R602" s="35"/>
      <c r="S602" s="19"/>
      <c r="Z602" s="30"/>
      <c r="AA602" s="30"/>
      <c r="AD602" s="30"/>
    </row>
    <row r="603" spans="1:30" s="23" customFormat="1" ht="30" customHeight="1" x14ac:dyDescent="0.25">
      <c r="A603" s="21" t="s">
        <v>717</v>
      </c>
      <c r="B603" s="35" t="s">
        <v>1550</v>
      </c>
      <c r="C603" s="40">
        <v>44785</v>
      </c>
      <c r="D603" s="40">
        <f>IF(C603="","",WORKDAY(C603,1,$U$33:$U$41))</f>
        <v>44788</v>
      </c>
      <c r="E603" s="40">
        <f>IF(C603="","",WORKDAY(C603,10,$U$33:$U$41))</f>
        <v>44799</v>
      </c>
      <c r="F603" s="40">
        <f>IF(C603="","",WORKDAY(C603,20,$U$33:$U$41))</f>
        <v>44816</v>
      </c>
      <c r="G603" s="40" t="str">
        <f t="shared" si="27"/>
        <v>Aug</v>
      </c>
      <c r="H603" s="124"/>
      <c r="I603" s="121">
        <v>44813</v>
      </c>
      <c r="J603" s="127" t="str">
        <f>IF(ISBLANK(I603),"",IF(I603&gt;F603,"No","Yes"))</f>
        <v>Yes</v>
      </c>
      <c r="K603" s="20"/>
      <c r="L603" s="103"/>
      <c r="M603" s="41" t="s">
        <v>72</v>
      </c>
      <c r="N603" s="20"/>
      <c r="O603" s="21" t="s">
        <v>112</v>
      </c>
      <c r="P603" s="19"/>
      <c r="Q603" s="49"/>
      <c r="R603" s="35"/>
      <c r="S603" s="19"/>
      <c r="Z603" s="30"/>
      <c r="AA603" s="30"/>
      <c r="AD603" s="30"/>
    </row>
    <row r="604" spans="1:30" s="23" customFormat="1" ht="30" customHeight="1" x14ac:dyDescent="0.25">
      <c r="A604" s="21" t="s">
        <v>718</v>
      </c>
      <c r="B604" s="35" t="s">
        <v>1551</v>
      </c>
      <c r="C604" s="40">
        <v>44785</v>
      </c>
      <c r="D604" s="40">
        <f>IF(C604="","",WORKDAY(C604,1,$U$33:$U$41))</f>
        <v>44788</v>
      </c>
      <c r="E604" s="40">
        <f>IF(C604="","",WORKDAY(C604,10,$U$33:$U$41))</f>
        <v>44799</v>
      </c>
      <c r="F604" s="40">
        <f>IF(C604="","",WORKDAY(C604,20,$U$33:$U$41))</f>
        <v>44816</v>
      </c>
      <c r="G604" s="40" t="str">
        <f t="shared" si="27"/>
        <v>Aug</v>
      </c>
      <c r="H604" s="124"/>
      <c r="I604" s="121">
        <v>44788</v>
      </c>
      <c r="J604" s="127" t="str">
        <f>IF(ISBLANK(I604),"",IF(I604&gt;F604,"No","Yes"))</f>
        <v>Yes</v>
      </c>
      <c r="K604" s="20"/>
      <c r="L604" s="103"/>
      <c r="M604" s="41" t="s">
        <v>72</v>
      </c>
      <c r="N604" s="20"/>
      <c r="O604" s="21" t="s">
        <v>112</v>
      </c>
      <c r="P604" s="19"/>
      <c r="Q604" s="49"/>
      <c r="R604" s="35"/>
      <c r="S604" s="19"/>
      <c r="Z604" s="30"/>
      <c r="AA604" s="30"/>
      <c r="AD604" s="30"/>
    </row>
    <row r="605" spans="1:30" s="23" customFormat="1" ht="30" customHeight="1" x14ac:dyDescent="0.25">
      <c r="A605" s="21" t="s">
        <v>719</v>
      </c>
      <c r="B605" s="35" t="s">
        <v>1552</v>
      </c>
      <c r="C605" s="40">
        <v>44785</v>
      </c>
      <c r="D605" s="40">
        <f>IF(C605="","",WORKDAY(C605,1,$U$33:$U$41))</f>
        <v>44788</v>
      </c>
      <c r="E605" s="40">
        <f>IF(C605="","",WORKDAY(C605,10,$U$33:$U$41))</f>
        <v>44799</v>
      </c>
      <c r="F605" s="40">
        <f>IF(C605="","",WORKDAY(C605,20,$U$33:$U$41))</f>
        <v>44816</v>
      </c>
      <c r="G605" s="40" t="str">
        <f t="shared" si="27"/>
        <v>Aug</v>
      </c>
      <c r="H605" s="124"/>
      <c r="I605" s="121">
        <v>44819</v>
      </c>
      <c r="J605" s="127" t="str">
        <f>IF(ISBLANK(I605),"",IF(I605&gt;F605,"No","Yes"))</f>
        <v>No</v>
      </c>
      <c r="K605" s="20"/>
      <c r="L605" s="103"/>
      <c r="M605" s="41" t="s">
        <v>72</v>
      </c>
      <c r="N605" s="20"/>
      <c r="O605" s="21" t="s">
        <v>112</v>
      </c>
      <c r="P605" s="19"/>
      <c r="Q605" s="49"/>
      <c r="R605" s="35"/>
      <c r="S605" s="19"/>
      <c r="Z605" s="30"/>
      <c r="AA605" s="30"/>
      <c r="AD605" s="30"/>
    </row>
    <row r="606" spans="1:30" s="23" customFormat="1" ht="30" customHeight="1" x14ac:dyDescent="0.25">
      <c r="A606" s="21" t="s">
        <v>720</v>
      </c>
      <c r="B606" s="35" t="s">
        <v>1553</v>
      </c>
      <c r="C606" s="40">
        <v>44788</v>
      </c>
      <c r="D606" s="40">
        <f>IF(C606="","",WORKDAY(C606,1,$U$33:$U$41))</f>
        <v>44789</v>
      </c>
      <c r="E606" s="40">
        <f>IF(C606="","",WORKDAY(C606,10,$U$33:$U$41))</f>
        <v>44803</v>
      </c>
      <c r="F606" s="40">
        <f>IF(C606="","",WORKDAY(C606,20,$U$33:$U$41))</f>
        <v>44817</v>
      </c>
      <c r="G606" s="40" t="str">
        <f t="shared" si="27"/>
        <v>Aug</v>
      </c>
      <c r="H606" s="124"/>
      <c r="I606" s="121">
        <v>44789</v>
      </c>
      <c r="J606" s="127" t="str">
        <f>IF(ISBLANK(I606),"",IF(I606&gt;F606,"No","Yes"))</f>
        <v>Yes</v>
      </c>
      <c r="K606" s="20"/>
      <c r="L606" s="103"/>
      <c r="M606" s="41" t="s">
        <v>72</v>
      </c>
      <c r="N606" s="20"/>
      <c r="O606" s="21" t="s">
        <v>113</v>
      </c>
      <c r="P606" s="19"/>
      <c r="Q606" s="49"/>
      <c r="R606" s="35"/>
      <c r="S606" s="19"/>
      <c r="Z606" s="30"/>
      <c r="AA606" s="30"/>
      <c r="AD606" s="30"/>
    </row>
    <row r="607" spans="1:30" s="23" customFormat="1" ht="30" customHeight="1" x14ac:dyDescent="0.25">
      <c r="A607" s="21" t="s">
        <v>721</v>
      </c>
      <c r="B607" s="35" t="s">
        <v>1554</v>
      </c>
      <c r="C607" s="40">
        <v>44788</v>
      </c>
      <c r="D607" s="40">
        <f>IF(C607="","",WORKDAY(C607,1,$U$33:$U$41))</f>
        <v>44789</v>
      </c>
      <c r="E607" s="40">
        <f>IF(C607="","",WORKDAY(C607,10,$U$33:$U$41))</f>
        <v>44803</v>
      </c>
      <c r="F607" s="40">
        <f>IF(C607="","",WORKDAY(C607,20,$U$33:$U$41))</f>
        <v>44817</v>
      </c>
      <c r="G607" s="40" t="str">
        <f t="shared" si="27"/>
        <v>Aug</v>
      </c>
      <c r="H607" s="124"/>
      <c r="I607" s="121">
        <v>44799</v>
      </c>
      <c r="J607" s="127" t="str">
        <f>IF(ISBLANK(I607),"",IF(I607&gt;F607,"No","Yes"))</f>
        <v>Yes</v>
      </c>
      <c r="K607" s="20"/>
      <c r="L607" s="103"/>
      <c r="M607" s="41" t="s">
        <v>72</v>
      </c>
      <c r="N607" s="20"/>
      <c r="O607" s="21" t="s">
        <v>112</v>
      </c>
      <c r="P607" s="19"/>
      <c r="Q607" s="49"/>
      <c r="R607" s="35"/>
      <c r="S607" s="19"/>
      <c r="Z607" s="30"/>
      <c r="AA607" s="30"/>
      <c r="AD607" s="30"/>
    </row>
    <row r="608" spans="1:30" s="23" customFormat="1" ht="30" customHeight="1" x14ac:dyDescent="0.25">
      <c r="A608" s="21" t="s">
        <v>722</v>
      </c>
      <c r="B608" s="35" t="s">
        <v>1555</v>
      </c>
      <c r="C608" s="40">
        <v>44788</v>
      </c>
      <c r="D608" s="40">
        <f>IF(C608="","",WORKDAY(C608,1,$U$33:$U$41))</f>
        <v>44789</v>
      </c>
      <c r="E608" s="40">
        <f>IF(C608="","",WORKDAY(C608,10,$U$33:$U$41))</f>
        <v>44803</v>
      </c>
      <c r="F608" s="40">
        <f>IF(C608="","",WORKDAY(C608,20,$U$33:$U$41))</f>
        <v>44817</v>
      </c>
      <c r="G608" s="40" t="str">
        <f t="shared" si="27"/>
        <v>Aug</v>
      </c>
      <c r="H608" s="124"/>
      <c r="I608" s="121">
        <v>44789</v>
      </c>
      <c r="J608" s="127" t="str">
        <f>IF(ISBLANK(I608),"",IF(I608&gt;F608,"No","Yes"))</f>
        <v>Yes</v>
      </c>
      <c r="K608" s="20"/>
      <c r="L608" s="103"/>
      <c r="M608" s="41" t="s">
        <v>72</v>
      </c>
      <c r="N608" s="20"/>
      <c r="O608" s="21" t="s">
        <v>112</v>
      </c>
      <c r="P608" s="19"/>
      <c r="Q608" s="49"/>
      <c r="R608" s="35"/>
      <c r="S608" s="19"/>
      <c r="Z608" s="30"/>
      <c r="AA608" s="30"/>
      <c r="AD608" s="30"/>
    </row>
    <row r="609" spans="1:30" s="23" customFormat="1" ht="30" customHeight="1" x14ac:dyDescent="0.25">
      <c r="A609" s="21" t="s">
        <v>723</v>
      </c>
      <c r="B609" s="35" t="s">
        <v>1556</v>
      </c>
      <c r="C609" s="40">
        <v>44788</v>
      </c>
      <c r="D609" s="40">
        <f>IF(C609="","",WORKDAY(C609,1,$U$33:$U$41))</f>
        <v>44789</v>
      </c>
      <c r="E609" s="40">
        <f>IF(C609="","",WORKDAY(C609,10,$U$33:$U$41))</f>
        <v>44803</v>
      </c>
      <c r="F609" s="40">
        <f>IF(C609="","",WORKDAY(C609,20,$U$33:$U$41))</f>
        <v>44817</v>
      </c>
      <c r="G609" s="40" t="str">
        <f t="shared" si="27"/>
        <v>Aug</v>
      </c>
      <c r="H609" s="124"/>
      <c r="I609" s="121">
        <v>44789</v>
      </c>
      <c r="J609" s="127" t="str">
        <f>IF(ISBLANK(I609),"",IF(I609&gt;F609,"No","Yes"))</f>
        <v>Yes</v>
      </c>
      <c r="K609" s="20"/>
      <c r="L609" s="103"/>
      <c r="M609" s="41" t="s">
        <v>72</v>
      </c>
      <c r="N609" s="20"/>
      <c r="O609" s="21" t="s">
        <v>112</v>
      </c>
      <c r="P609" s="19"/>
      <c r="Q609" s="49"/>
      <c r="R609" s="35"/>
      <c r="S609" s="19"/>
      <c r="Z609" s="30"/>
      <c r="AA609" s="30"/>
      <c r="AD609" s="30"/>
    </row>
    <row r="610" spans="1:30" s="23" customFormat="1" ht="30" customHeight="1" x14ac:dyDescent="0.25">
      <c r="A610" s="21" t="s">
        <v>724</v>
      </c>
      <c r="B610" s="35" t="s">
        <v>1557</v>
      </c>
      <c r="C610" s="40">
        <v>44788</v>
      </c>
      <c r="D610" s="40">
        <f>IF(C610="","",WORKDAY(C610,1,$U$33:$U$41))</f>
        <v>44789</v>
      </c>
      <c r="E610" s="40">
        <f>IF(C610="","",WORKDAY(C610,10,$U$33:$U$41))</f>
        <v>44803</v>
      </c>
      <c r="F610" s="40">
        <f>IF(C610="","",WORKDAY(C610,20,$U$33:$U$41))</f>
        <v>44817</v>
      </c>
      <c r="G610" s="40" t="str">
        <f t="shared" si="27"/>
        <v>Aug</v>
      </c>
      <c r="H610" s="124"/>
      <c r="I610" s="121">
        <v>44792</v>
      </c>
      <c r="J610" s="127" t="str">
        <f>IF(ISBLANK(I610),"",IF(I610&gt;F610,"No","Yes"))</f>
        <v>Yes</v>
      </c>
      <c r="K610" s="20"/>
      <c r="L610" s="103"/>
      <c r="M610" s="41" t="s">
        <v>72</v>
      </c>
      <c r="N610" s="20"/>
      <c r="O610" s="21" t="s">
        <v>113</v>
      </c>
      <c r="P610" s="19"/>
      <c r="Q610" s="49"/>
      <c r="R610" s="35"/>
      <c r="S610" s="19"/>
      <c r="Z610" s="30"/>
      <c r="AA610" s="30"/>
      <c r="AD610" s="30"/>
    </row>
    <row r="611" spans="1:30" s="23" customFormat="1" ht="30" customHeight="1" x14ac:dyDescent="0.25">
      <c r="A611" s="21" t="s">
        <v>725</v>
      </c>
      <c r="B611" s="35" t="s">
        <v>1558</v>
      </c>
      <c r="C611" s="40">
        <v>44789</v>
      </c>
      <c r="D611" s="40">
        <f>IF(C611="","",WORKDAY(C611,1,$U$33:$U$41))</f>
        <v>44790</v>
      </c>
      <c r="E611" s="40">
        <f>IF(C611="","",WORKDAY(C611,10,$U$33:$U$41))</f>
        <v>44804</v>
      </c>
      <c r="F611" s="40">
        <f>IF(C611="","",WORKDAY(C611,20,$U$33:$U$41))</f>
        <v>44818</v>
      </c>
      <c r="G611" s="40" t="str">
        <f t="shared" si="27"/>
        <v>Aug</v>
      </c>
      <c r="H611" s="124"/>
      <c r="I611" s="121">
        <v>44796</v>
      </c>
      <c r="J611" s="127" t="str">
        <f>IF(ISBLANK(I611),"",IF(I611&gt;F611,"No","Yes"))</f>
        <v>Yes</v>
      </c>
      <c r="K611" s="20"/>
      <c r="L611" s="103"/>
      <c r="M611" s="41" t="s">
        <v>72</v>
      </c>
      <c r="N611" s="20"/>
      <c r="O611" s="21" t="s">
        <v>114</v>
      </c>
      <c r="P611" s="19"/>
      <c r="Q611" s="49"/>
      <c r="R611" s="35"/>
      <c r="S611" s="19"/>
      <c r="Z611" s="30"/>
      <c r="AA611" s="30"/>
      <c r="AD611" s="30"/>
    </row>
    <row r="612" spans="1:30" s="23" customFormat="1" ht="34.5" customHeight="1" x14ac:dyDescent="0.25">
      <c r="A612" s="21" t="s">
        <v>726</v>
      </c>
      <c r="B612" s="35" t="s">
        <v>1970</v>
      </c>
      <c r="C612" s="40">
        <v>44789</v>
      </c>
      <c r="D612" s="40">
        <f>IF(C612="","",WORKDAY(C612,1,$U$33:$U$41))</f>
        <v>44790</v>
      </c>
      <c r="E612" s="40">
        <f>IF(C612="","",WORKDAY(C612,10,$U$33:$U$41))</f>
        <v>44804</v>
      </c>
      <c r="F612" s="40">
        <f>IF(C612="","",WORKDAY(C612,20,$U$33:$U$41))</f>
        <v>44818</v>
      </c>
      <c r="G612" s="40" t="str">
        <f t="shared" si="27"/>
        <v>Aug</v>
      </c>
      <c r="H612" s="124"/>
      <c r="I612" s="121">
        <v>44817</v>
      </c>
      <c r="J612" s="127" t="str">
        <f>IF(ISBLANK(I612),"",IF(I612&gt;F612,"No","Yes"))</f>
        <v>Yes</v>
      </c>
      <c r="K612" s="20"/>
      <c r="L612" s="103"/>
      <c r="M612" s="41" t="s">
        <v>72</v>
      </c>
      <c r="N612" s="20"/>
      <c r="O612" s="21" t="s">
        <v>112</v>
      </c>
      <c r="P612" s="19"/>
      <c r="Q612" s="49"/>
      <c r="R612" s="35"/>
      <c r="S612" s="19"/>
      <c r="Z612" s="30"/>
      <c r="AA612" s="30"/>
      <c r="AD612" s="30"/>
    </row>
    <row r="613" spans="1:30" s="23" customFormat="1" ht="30" customHeight="1" x14ac:dyDescent="0.25">
      <c r="A613" s="21" t="s">
        <v>727</v>
      </c>
      <c r="B613" s="35" t="s">
        <v>1559</v>
      </c>
      <c r="C613" s="40">
        <v>44789</v>
      </c>
      <c r="D613" s="40">
        <f>IF(C613="","",WORKDAY(C613,1,$U$33:$U$41))</f>
        <v>44790</v>
      </c>
      <c r="E613" s="40">
        <f>IF(C613="","",WORKDAY(C613,10,$U$33:$U$41))</f>
        <v>44804</v>
      </c>
      <c r="F613" s="40">
        <f>IF(C613="","",WORKDAY(C613,20,$U$33:$U$41))</f>
        <v>44818</v>
      </c>
      <c r="G613" s="40" t="str">
        <f t="shared" si="27"/>
        <v>Aug</v>
      </c>
      <c r="H613" s="124"/>
      <c r="I613" s="121">
        <v>44818</v>
      </c>
      <c r="J613" s="127" t="str">
        <f>IF(ISBLANK(I613),"",IF(I613&gt;F613,"No","Yes"))</f>
        <v>Yes</v>
      </c>
      <c r="K613" s="20"/>
      <c r="L613" s="103"/>
      <c r="M613" s="41" t="s">
        <v>72</v>
      </c>
      <c r="N613" s="20"/>
      <c r="O613" s="21" t="s">
        <v>112</v>
      </c>
      <c r="P613" s="19"/>
      <c r="Q613" s="49"/>
      <c r="R613" s="35"/>
      <c r="S613" s="19"/>
      <c r="Z613" s="30"/>
      <c r="AA613" s="30"/>
      <c r="AD613" s="30"/>
    </row>
    <row r="614" spans="1:30" s="23" customFormat="1" ht="30" customHeight="1" x14ac:dyDescent="0.25">
      <c r="A614" s="21" t="s">
        <v>728</v>
      </c>
      <c r="B614" s="35" t="s">
        <v>1971</v>
      </c>
      <c r="C614" s="40">
        <v>44790</v>
      </c>
      <c r="D614" s="40">
        <f>IF(C614="","",WORKDAY(C614,1,$U$33:$U$41))</f>
        <v>44791</v>
      </c>
      <c r="E614" s="40">
        <f>IF(C614="","",WORKDAY(C614,10,$U$33:$U$41))</f>
        <v>44805</v>
      </c>
      <c r="F614" s="40">
        <f>IF(C614="","",WORKDAY(C614,20,$U$33:$U$41))</f>
        <v>44819</v>
      </c>
      <c r="G614" s="40" t="str">
        <f t="shared" si="27"/>
        <v>Aug</v>
      </c>
      <c r="H614" s="124"/>
      <c r="I614" s="121">
        <v>44806</v>
      </c>
      <c r="J614" s="127" t="str">
        <f>IF(ISBLANK(I614),"",IF(I614&gt;F614,"No","Yes"))</f>
        <v>Yes</v>
      </c>
      <c r="K614" s="20"/>
      <c r="L614" s="103"/>
      <c r="M614" s="41" t="s">
        <v>72</v>
      </c>
      <c r="N614" s="20"/>
      <c r="O614" s="21" t="s">
        <v>112</v>
      </c>
      <c r="P614" s="19"/>
      <c r="Q614" s="49"/>
      <c r="R614" s="35"/>
      <c r="S614" s="19"/>
      <c r="Z614" s="30"/>
      <c r="AA614" s="30"/>
      <c r="AD614" s="30"/>
    </row>
    <row r="615" spans="1:30" s="23" customFormat="1" ht="30" customHeight="1" x14ac:dyDescent="0.25">
      <c r="A615" s="21" t="s">
        <v>729</v>
      </c>
      <c r="B615" s="35" t="s">
        <v>1564</v>
      </c>
      <c r="C615" s="40">
        <v>44791</v>
      </c>
      <c r="D615" s="40">
        <f>IF(C615="","",WORKDAY(C615,1,$U$33:$U$41))</f>
        <v>44792</v>
      </c>
      <c r="E615" s="40">
        <f>IF(C615="","",WORKDAY(C615,10,$U$33:$U$41))</f>
        <v>44806</v>
      </c>
      <c r="F615" s="40">
        <f>IF(C615="","",WORKDAY(C615,20,$U$33:$U$41))</f>
        <v>44820</v>
      </c>
      <c r="G615" s="40" t="str">
        <f t="shared" si="27"/>
        <v>Aug</v>
      </c>
      <c r="H615" s="124"/>
      <c r="I615" s="121">
        <v>44795</v>
      </c>
      <c r="J615" s="127" t="str">
        <f>IF(ISBLANK(I615),"",IF(I615&gt;F615,"No","Yes"))</f>
        <v>Yes</v>
      </c>
      <c r="K615" s="20"/>
      <c r="L615" s="103"/>
      <c r="M615" s="41" t="s">
        <v>72</v>
      </c>
      <c r="N615" s="20"/>
      <c r="O615" s="21" t="s">
        <v>112</v>
      </c>
      <c r="P615" s="19"/>
      <c r="Q615" s="49"/>
      <c r="R615" s="35"/>
      <c r="S615" s="19"/>
      <c r="Z615" s="30"/>
      <c r="AA615" s="30"/>
      <c r="AD615" s="30"/>
    </row>
    <row r="616" spans="1:30" s="23" customFormat="1" ht="30" customHeight="1" x14ac:dyDescent="0.25">
      <c r="A616" s="21" t="s">
        <v>730</v>
      </c>
      <c r="B616" s="35" t="s">
        <v>1560</v>
      </c>
      <c r="C616" s="40">
        <v>44791</v>
      </c>
      <c r="D616" s="40">
        <f>IF(C616="","",WORKDAY(C616,1,$U$33:$U$41))</f>
        <v>44792</v>
      </c>
      <c r="E616" s="40">
        <f>IF(C616="","",WORKDAY(C616,10,$U$33:$U$41))</f>
        <v>44806</v>
      </c>
      <c r="F616" s="40">
        <f>IF(C616="","",WORKDAY(C616,20,$U$33:$U$41))</f>
        <v>44820</v>
      </c>
      <c r="G616" s="40" t="str">
        <f t="shared" si="27"/>
        <v>Aug</v>
      </c>
      <c r="H616" s="124"/>
      <c r="I616" s="121">
        <v>44809</v>
      </c>
      <c r="J616" s="127" t="str">
        <f>IF(ISBLANK(I616),"",IF(I616&gt;F616,"No","Yes"))</f>
        <v>Yes</v>
      </c>
      <c r="K616" s="20"/>
      <c r="L616" s="103"/>
      <c r="M616" s="41" t="s">
        <v>72</v>
      </c>
      <c r="N616" s="20"/>
      <c r="O616" s="21" t="s">
        <v>112</v>
      </c>
      <c r="P616" s="19"/>
      <c r="Q616" s="49"/>
      <c r="R616" s="35"/>
      <c r="S616" s="19"/>
      <c r="Z616" s="30"/>
      <c r="AA616" s="30"/>
      <c r="AD616" s="30"/>
    </row>
    <row r="617" spans="1:30" s="23" customFormat="1" ht="30" customHeight="1" x14ac:dyDescent="0.25">
      <c r="A617" s="21" t="s">
        <v>731</v>
      </c>
      <c r="B617" s="76" t="s">
        <v>1561</v>
      </c>
      <c r="C617" s="40">
        <v>44792</v>
      </c>
      <c r="D617" s="40">
        <f>IF(C617="","",WORKDAY(C617,1,$U$33:$U$41))</f>
        <v>44795</v>
      </c>
      <c r="E617" s="40">
        <f>IF(C617="","",WORKDAY(C617,10,$U$33:$U$41))</f>
        <v>44809</v>
      </c>
      <c r="F617" s="40">
        <f>IF(C617="","",WORKDAY(C617,20,$U$33:$U$41))</f>
        <v>44823</v>
      </c>
      <c r="G617" s="40" t="str">
        <f t="shared" si="27"/>
        <v>Aug</v>
      </c>
      <c r="H617" s="129"/>
      <c r="I617" s="121">
        <v>44809</v>
      </c>
      <c r="J617" s="127" t="str">
        <f>IF(ISBLANK(I617),"",IF(I617&gt;F617,"No","Yes"))</f>
        <v>Yes</v>
      </c>
      <c r="K617" s="20"/>
      <c r="L617" s="103"/>
      <c r="M617" s="41" t="s">
        <v>72</v>
      </c>
      <c r="N617" s="20"/>
      <c r="O617" s="21" t="s">
        <v>113</v>
      </c>
      <c r="P617" s="19"/>
      <c r="Q617" s="49"/>
      <c r="R617" s="35" t="s">
        <v>1070</v>
      </c>
      <c r="S617" s="19"/>
      <c r="Z617" s="30"/>
      <c r="AA617" s="30"/>
      <c r="AD617" s="30"/>
    </row>
    <row r="618" spans="1:30" s="23" customFormat="1" ht="30" customHeight="1" x14ac:dyDescent="0.25">
      <c r="A618" s="21" t="s">
        <v>732</v>
      </c>
      <c r="B618" s="76" t="s">
        <v>1562</v>
      </c>
      <c r="C618" s="40">
        <v>44793</v>
      </c>
      <c r="D618" s="40">
        <f>IF(C618="","",WORKDAY(C618,1,$U$33:$U$41))</f>
        <v>44795</v>
      </c>
      <c r="E618" s="40">
        <f>IF(C618="","",WORKDAY(C618,10,$U$33:$U$41))</f>
        <v>44809</v>
      </c>
      <c r="F618" s="40">
        <f>IF(C618="","",WORKDAY(C618,20,$U$33:$U$41))</f>
        <v>44823</v>
      </c>
      <c r="G618" s="40" t="str">
        <f t="shared" si="27"/>
        <v>Aug</v>
      </c>
      <c r="H618" s="124"/>
      <c r="I618" s="121">
        <v>44826</v>
      </c>
      <c r="J618" s="127" t="str">
        <f>IF(ISBLANK(I618),"",IF(I618&gt;F618,"No","Yes"))</f>
        <v>No</v>
      </c>
      <c r="K618" s="20"/>
      <c r="L618" s="103"/>
      <c r="M618" s="41" t="s">
        <v>72</v>
      </c>
      <c r="N618" s="20"/>
      <c r="O618" s="21" t="s">
        <v>112</v>
      </c>
      <c r="P618" s="19"/>
      <c r="Q618" s="49"/>
      <c r="R618" s="149"/>
      <c r="S618" s="19"/>
      <c r="Z618" s="30"/>
      <c r="AA618" s="30"/>
      <c r="AD618" s="30"/>
    </row>
    <row r="619" spans="1:30" s="23" customFormat="1" ht="30" customHeight="1" x14ac:dyDescent="0.25">
      <c r="A619" s="21" t="s">
        <v>733</v>
      </c>
      <c r="B619" s="35" t="s">
        <v>1563</v>
      </c>
      <c r="C619" s="40">
        <v>44793</v>
      </c>
      <c r="D619" s="40">
        <f>IF(C619="","",WORKDAY(C619,1,$U$33:$U$41))</f>
        <v>44795</v>
      </c>
      <c r="E619" s="40">
        <f>IF(C619="","",WORKDAY(C619,10,$U$33:$U$41))</f>
        <v>44809</v>
      </c>
      <c r="F619" s="40">
        <f>IF(C619="","",WORKDAY(C619,20,$U$33:$U$41))</f>
        <v>44823</v>
      </c>
      <c r="G619" s="40" t="str">
        <f t="shared" si="27"/>
        <v>Aug</v>
      </c>
      <c r="H619" s="124"/>
      <c r="I619" s="121">
        <v>44838</v>
      </c>
      <c r="J619" s="127" t="str">
        <f>IF(ISBLANK(I619),"",IF(I619&gt;F619,"No","Yes"))</f>
        <v>No</v>
      </c>
      <c r="K619" s="20"/>
      <c r="L619" s="103"/>
      <c r="M619" s="41" t="s">
        <v>72</v>
      </c>
      <c r="N619" s="20"/>
      <c r="O619" s="21" t="s">
        <v>113</v>
      </c>
      <c r="P619" s="19"/>
      <c r="Q619" s="49"/>
      <c r="R619" s="35" t="s">
        <v>1070</v>
      </c>
      <c r="S619" s="19"/>
      <c r="Z619" s="30"/>
      <c r="AA619" s="30"/>
      <c r="AD619" s="30"/>
    </row>
    <row r="620" spans="1:30" s="23" customFormat="1" ht="30" customHeight="1" x14ac:dyDescent="0.25">
      <c r="A620" s="21" t="s">
        <v>734</v>
      </c>
      <c r="B620" s="35" t="s">
        <v>1565</v>
      </c>
      <c r="C620" s="40">
        <v>44795</v>
      </c>
      <c r="D620" s="40">
        <f>IF(C620="","",WORKDAY(C620,1,$U$33:$U$41))</f>
        <v>44796</v>
      </c>
      <c r="E620" s="40">
        <f>IF(C620="","",WORKDAY(C620,10,$U$33:$U$41))</f>
        <v>44810</v>
      </c>
      <c r="F620" s="40">
        <f>IF(C620="","",WORKDAY(C620,20,$U$33:$U$41))</f>
        <v>44824</v>
      </c>
      <c r="G620" s="40" t="str">
        <f t="shared" si="27"/>
        <v>Aug</v>
      </c>
      <c r="H620" s="124"/>
      <c r="I620" s="121">
        <v>44796</v>
      </c>
      <c r="J620" s="127" t="str">
        <f>IF(ISBLANK(I620),"",IF(I620&gt;F620,"No","Yes"))</f>
        <v>Yes</v>
      </c>
      <c r="K620" s="20"/>
      <c r="L620" s="103"/>
      <c r="M620" s="41" t="s">
        <v>72</v>
      </c>
      <c r="N620" s="20"/>
      <c r="O620" s="21" t="s">
        <v>112</v>
      </c>
      <c r="P620" s="19"/>
      <c r="Q620" s="49"/>
      <c r="R620" s="35"/>
      <c r="S620" s="19"/>
      <c r="Z620" s="30"/>
      <c r="AA620" s="30"/>
      <c r="AD620" s="30"/>
    </row>
    <row r="621" spans="1:30" s="23" customFormat="1" ht="30" customHeight="1" x14ac:dyDescent="0.25">
      <c r="A621" s="21" t="s">
        <v>735</v>
      </c>
      <c r="B621" s="35" t="s">
        <v>1566</v>
      </c>
      <c r="C621" s="40">
        <v>44796</v>
      </c>
      <c r="D621" s="40">
        <f>IF(C621="","",WORKDAY(C621,1,$U$33:$U$41))</f>
        <v>44797</v>
      </c>
      <c r="E621" s="40">
        <f>IF(C621="","",WORKDAY(C621,10,$U$33:$U$41))</f>
        <v>44811</v>
      </c>
      <c r="F621" s="40">
        <f>IF(C621="","",WORKDAY(C621,20,$U$33:$U$41))</f>
        <v>44825</v>
      </c>
      <c r="G621" s="40" t="str">
        <f t="shared" si="27"/>
        <v>Aug</v>
      </c>
      <c r="H621" s="124"/>
      <c r="I621" s="121">
        <v>44811</v>
      </c>
      <c r="J621" s="127" t="str">
        <f>IF(ISBLANK(I621),"",IF(I621&gt;F621,"No","Yes"))</f>
        <v>Yes</v>
      </c>
      <c r="K621" s="20"/>
      <c r="L621" s="103"/>
      <c r="M621" s="41" t="s">
        <v>72</v>
      </c>
      <c r="N621" s="20"/>
      <c r="O621" s="21" t="s">
        <v>112</v>
      </c>
      <c r="P621" s="19"/>
      <c r="Q621" s="49"/>
      <c r="R621" s="35"/>
      <c r="S621" s="19"/>
      <c r="Z621" s="30"/>
      <c r="AA621" s="30"/>
      <c r="AD621" s="30"/>
    </row>
    <row r="622" spans="1:30" s="23" customFormat="1" ht="30" customHeight="1" x14ac:dyDescent="0.25">
      <c r="A622" s="21" t="s">
        <v>736</v>
      </c>
      <c r="B622" s="35" t="s">
        <v>1567</v>
      </c>
      <c r="C622" s="40">
        <v>44796</v>
      </c>
      <c r="D622" s="40">
        <f>IF(C622="","",WORKDAY(C622,1,$U$33:$U$41))</f>
        <v>44797</v>
      </c>
      <c r="E622" s="40">
        <f>IF(C622="","",WORKDAY(C622,10,$U$33:$U$41))</f>
        <v>44811</v>
      </c>
      <c r="F622" s="40">
        <v>44825</v>
      </c>
      <c r="G622" s="40" t="str">
        <f t="shared" si="27"/>
        <v>Aug</v>
      </c>
      <c r="H622" s="124"/>
      <c r="I622" s="121">
        <v>44811</v>
      </c>
      <c r="J622" s="127" t="str">
        <f>IF(ISBLANK(I622),"",IF(I622&gt;F622,"No","Yes"))</f>
        <v>Yes</v>
      </c>
      <c r="K622" s="20"/>
      <c r="L622" s="103"/>
      <c r="M622" s="41" t="s">
        <v>72</v>
      </c>
      <c r="N622" s="20"/>
      <c r="O622" s="21" t="s">
        <v>8</v>
      </c>
      <c r="P622" s="19"/>
      <c r="Q622" s="49" t="s">
        <v>32</v>
      </c>
      <c r="R622" s="35"/>
      <c r="S622" s="19"/>
      <c r="Z622" s="30"/>
      <c r="AA622" s="30"/>
      <c r="AD622" s="30"/>
    </row>
    <row r="623" spans="1:30" s="23" customFormat="1" ht="30" customHeight="1" x14ac:dyDescent="0.25">
      <c r="A623" s="21" t="s">
        <v>737</v>
      </c>
      <c r="B623" s="35" t="s">
        <v>1568</v>
      </c>
      <c r="C623" s="40">
        <v>44796</v>
      </c>
      <c r="D623" s="40">
        <f>IF(C623="","",WORKDAY(C623,1,$U$33:$U$41))</f>
        <v>44797</v>
      </c>
      <c r="E623" s="40">
        <f>IF(C623="","",WORKDAY(C623,10,$U$33:$U$41))</f>
        <v>44811</v>
      </c>
      <c r="F623" s="40">
        <f>IF(C623="","",WORKDAY(C623,20,$U$33:$U$41))</f>
        <v>44825</v>
      </c>
      <c r="G623" s="40" t="str">
        <f t="shared" si="27"/>
        <v>Aug</v>
      </c>
      <c r="H623" s="124"/>
      <c r="I623" s="121">
        <v>44797</v>
      </c>
      <c r="J623" s="127" t="str">
        <f>IF(ISBLANK(I623),"",IF(I623&gt;F623,"No","Yes"))</f>
        <v>Yes</v>
      </c>
      <c r="K623" s="20"/>
      <c r="L623" s="103"/>
      <c r="M623" s="41" t="s">
        <v>72</v>
      </c>
      <c r="N623" s="20"/>
      <c r="O623" s="21" t="s">
        <v>114</v>
      </c>
      <c r="P623" s="19"/>
      <c r="Q623" s="49"/>
      <c r="R623" s="35"/>
      <c r="S623" s="19"/>
      <c r="Z623" s="30"/>
      <c r="AA623" s="30"/>
      <c r="AD623" s="30"/>
    </row>
    <row r="624" spans="1:30" s="23" customFormat="1" ht="30" customHeight="1" x14ac:dyDescent="0.25">
      <c r="A624" s="21" t="s">
        <v>738</v>
      </c>
      <c r="B624" s="35" t="s">
        <v>1569</v>
      </c>
      <c r="C624" s="40">
        <v>44797</v>
      </c>
      <c r="D624" s="40">
        <f>IF(C624="","",WORKDAY(C624,1,$U$33:$U$41))</f>
        <v>44798</v>
      </c>
      <c r="E624" s="40">
        <f>IF(C624="","",WORKDAY(C624,10,$U$33:$U$41))</f>
        <v>44812</v>
      </c>
      <c r="F624" s="40">
        <f>IF(C624="","",WORKDAY(C624,20,$U$33:$U$41))</f>
        <v>44826</v>
      </c>
      <c r="G624" s="40" t="str">
        <f t="shared" si="27"/>
        <v>Aug</v>
      </c>
      <c r="H624" s="124"/>
      <c r="I624" s="121">
        <v>44827</v>
      </c>
      <c r="J624" s="127" t="str">
        <f>IF(ISBLANK(I624),"",IF(I624&gt;F624,"No","Yes"))</f>
        <v>No</v>
      </c>
      <c r="K624" s="20"/>
      <c r="L624" s="103"/>
      <c r="M624" s="41" t="s">
        <v>72</v>
      </c>
      <c r="N624" s="20"/>
      <c r="O624" s="21" t="s">
        <v>8</v>
      </c>
      <c r="P624" s="19"/>
      <c r="Q624" s="49" t="s">
        <v>33</v>
      </c>
      <c r="R624" s="149"/>
      <c r="S624" s="19"/>
      <c r="Z624" s="30"/>
      <c r="AA624" s="30"/>
      <c r="AD624" s="30"/>
    </row>
    <row r="625" spans="1:30" s="23" customFormat="1" ht="30" customHeight="1" x14ac:dyDescent="0.25">
      <c r="A625" s="21" t="s">
        <v>739</v>
      </c>
      <c r="B625" s="76" t="s">
        <v>1570</v>
      </c>
      <c r="C625" s="78">
        <v>44798</v>
      </c>
      <c r="D625" s="40">
        <f>IF(C625="","",WORKDAY(C625,1,$U$33:$U$41))</f>
        <v>44799</v>
      </c>
      <c r="E625" s="40">
        <f>IF(C625="","",WORKDAY(C625,10,$U$33:$U$41))</f>
        <v>44813</v>
      </c>
      <c r="F625" s="40">
        <f>IF(C625="","",WORKDAY(C625,20,$U$33:$U$41))</f>
        <v>44827</v>
      </c>
      <c r="G625" s="40" t="str">
        <f t="shared" si="27"/>
        <v>Aug</v>
      </c>
      <c r="H625" s="124"/>
      <c r="I625" s="121">
        <v>44816</v>
      </c>
      <c r="J625" s="127" t="str">
        <f>IF(ISBLANK(I625),"",IF(I625&gt;F625,"No","Yes"))</f>
        <v>Yes</v>
      </c>
      <c r="K625" s="20"/>
      <c r="L625" s="103"/>
      <c r="M625" s="41" t="s">
        <v>72</v>
      </c>
      <c r="N625" s="20"/>
      <c r="O625" s="21" t="s">
        <v>112</v>
      </c>
      <c r="P625" s="19"/>
      <c r="Q625" s="49"/>
      <c r="R625" s="35"/>
      <c r="S625" s="19"/>
      <c r="Z625" s="30"/>
      <c r="AA625" s="30"/>
      <c r="AD625" s="30"/>
    </row>
    <row r="626" spans="1:30" s="23" customFormat="1" ht="30" customHeight="1" x14ac:dyDescent="0.25">
      <c r="A626" s="21" t="s">
        <v>740</v>
      </c>
      <c r="B626" s="35" t="s">
        <v>1571</v>
      </c>
      <c r="C626" s="40">
        <v>44798</v>
      </c>
      <c r="D626" s="40">
        <f>IF(C626="","",WORKDAY(C626,1,$U$33:$U$41))</f>
        <v>44799</v>
      </c>
      <c r="E626" s="40">
        <f>IF(C626="","",WORKDAY(C626,10,$U$33:$U$41))</f>
        <v>44813</v>
      </c>
      <c r="F626" s="40">
        <f>IF(C626="","",WORKDAY(C626,20,$U$33:$U$41))</f>
        <v>44827</v>
      </c>
      <c r="G626" s="40" t="str">
        <f t="shared" si="27"/>
        <v>Aug</v>
      </c>
      <c r="H626" s="124"/>
      <c r="I626" s="121">
        <v>44811</v>
      </c>
      <c r="J626" s="127" t="str">
        <f>IF(ISBLANK(I626),"",IF(I626&gt;F626,"No","Yes"))</f>
        <v>Yes</v>
      </c>
      <c r="K626" s="20"/>
      <c r="L626" s="103"/>
      <c r="M626" s="41" t="s">
        <v>72</v>
      </c>
      <c r="N626" s="20"/>
      <c r="O626" s="21" t="s">
        <v>112</v>
      </c>
      <c r="P626" s="19"/>
      <c r="Q626" s="49"/>
      <c r="R626" s="35"/>
      <c r="S626" s="19"/>
      <c r="Z626" s="30"/>
      <c r="AA626" s="30"/>
      <c r="AD626" s="30"/>
    </row>
    <row r="627" spans="1:30" s="23" customFormat="1" ht="30" customHeight="1" x14ac:dyDescent="0.25">
      <c r="A627" s="21" t="s">
        <v>741</v>
      </c>
      <c r="B627" s="35" t="s">
        <v>1572</v>
      </c>
      <c r="C627" s="40">
        <v>44798</v>
      </c>
      <c r="D627" s="40">
        <f>IF(C627="","",WORKDAY(C627,1,$U$33:$U$41))</f>
        <v>44799</v>
      </c>
      <c r="E627" s="40">
        <f>IF(C627="","",WORKDAY(C627,10,$U$33:$U$41))</f>
        <v>44813</v>
      </c>
      <c r="F627" s="40">
        <f>IF(C627="","",WORKDAY(C627,20,$U$33:$U$41))</f>
        <v>44827</v>
      </c>
      <c r="G627" s="40" t="str">
        <f t="shared" si="27"/>
        <v>Aug</v>
      </c>
      <c r="H627" s="124"/>
      <c r="I627" s="121">
        <v>44831</v>
      </c>
      <c r="J627" s="127" t="str">
        <f>IF(ISBLANK(I627),"",IF(I627&gt;F627,"No","Yes"))</f>
        <v>No</v>
      </c>
      <c r="K627" s="20"/>
      <c r="L627" s="103"/>
      <c r="M627" s="41" t="s">
        <v>72</v>
      </c>
      <c r="N627" s="20"/>
      <c r="O627" s="21" t="s">
        <v>112</v>
      </c>
      <c r="P627" s="19"/>
      <c r="Q627" s="49"/>
      <c r="R627" s="35"/>
      <c r="S627" s="19"/>
      <c r="Z627" s="30"/>
      <c r="AA627" s="30"/>
      <c r="AD627" s="30"/>
    </row>
    <row r="628" spans="1:30" s="23" customFormat="1" ht="30" customHeight="1" x14ac:dyDescent="0.25">
      <c r="A628" s="21" t="s">
        <v>742</v>
      </c>
      <c r="B628" s="35" t="s">
        <v>1573</v>
      </c>
      <c r="C628" s="40">
        <v>44799</v>
      </c>
      <c r="D628" s="40">
        <f>IF(C628="","",WORKDAY(C628,1,$U$33:$U$41))</f>
        <v>44803</v>
      </c>
      <c r="E628" s="40">
        <f>IF(C628="","",WORKDAY(C628,10,$U$33:$U$41))</f>
        <v>44816</v>
      </c>
      <c r="F628" s="40">
        <f>IF(C628="","",WORKDAY(C628,20,$U$33:$U$41))</f>
        <v>44830</v>
      </c>
      <c r="G628" s="40" t="str">
        <f t="shared" si="27"/>
        <v>Aug</v>
      </c>
      <c r="H628" s="124"/>
      <c r="I628" s="121"/>
      <c r="J628" s="127" t="str">
        <f>IF(ISBLANK(I628),"",IF(I628&gt;F628,"No","Yes"))</f>
        <v/>
      </c>
      <c r="K628" s="20"/>
      <c r="L628" s="103"/>
      <c r="M628" s="41" t="s">
        <v>74</v>
      </c>
      <c r="N628" s="20"/>
      <c r="O628" s="21" t="s">
        <v>18</v>
      </c>
      <c r="P628" s="19"/>
      <c r="Q628" s="49"/>
      <c r="R628" s="35"/>
      <c r="S628" s="19"/>
      <c r="Z628" s="30"/>
      <c r="AA628" s="30"/>
      <c r="AD628" s="30"/>
    </row>
    <row r="629" spans="1:30" s="23" customFormat="1" ht="30" customHeight="1" x14ac:dyDescent="0.25">
      <c r="A629" s="21" t="s">
        <v>743</v>
      </c>
      <c r="B629" s="35" t="s">
        <v>1574</v>
      </c>
      <c r="C629" s="40">
        <v>44799</v>
      </c>
      <c r="D629" s="40">
        <f>IF(C629="","",WORKDAY(C629,1,$U$33:$U$41))</f>
        <v>44803</v>
      </c>
      <c r="E629" s="40">
        <f>IF(C629="","",WORKDAY(C629,10,$U$33:$U$41))</f>
        <v>44816</v>
      </c>
      <c r="F629" s="40">
        <f>IF(C629="","",WORKDAY(C629,20,$U$33:$U$41))</f>
        <v>44830</v>
      </c>
      <c r="G629" s="40" t="str">
        <f t="shared" si="27"/>
        <v>Aug</v>
      </c>
      <c r="H629" s="124"/>
      <c r="I629" s="121">
        <v>44825</v>
      </c>
      <c r="J629" s="127" t="str">
        <f>IF(ISBLANK(I629),"",IF(I629&gt;F629,"No","Yes"))</f>
        <v>Yes</v>
      </c>
      <c r="K629" s="20"/>
      <c r="L629" s="103"/>
      <c r="M629" s="41" t="s">
        <v>72</v>
      </c>
      <c r="N629" s="20"/>
      <c r="O629" s="21" t="s">
        <v>112</v>
      </c>
      <c r="P629" s="19"/>
      <c r="Q629" s="49" t="s">
        <v>32</v>
      </c>
      <c r="R629" s="35"/>
      <c r="S629" s="19"/>
      <c r="Z629" s="30"/>
      <c r="AA629" s="30"/>
      <c r="AD629" s="30"/>
    </row>
    <row r="630" spans="1:30" s="23" customFormat="1" ht="30" customHeight="1" x14ac:dyDescent="0.25">
      <c r="A630" s="21" t="s">
        <v>744</v>
      </c>
      <c r="B630" s="35" t="s">
        <v>1575</v>
      </c>
      <c r="C630" s="40">
        <v>44799</v>
      </c>
      <c r="D630" s="40">
        <f>IF(C630="","",WORKDAY(C630,1,$U$33:$U$41))</f>
        <v>44803</v>
      </c>
      <c r="E630" s="40">
        <f>IF(C630="","",WORKDAY(C630,10,$U$33:$U$41))</f>
        <v>44816</v>
      </c>
      <c r="F630" s="40">
        <f>IF(C630="","",WORKDAY(C630,20,$U$33:$U$41))</f>
        <v>44830</v>
      </c>
      <c r="G630" s="40" t="str">
        <f t="shared" si="27"/>
        <v>Aug</v>
      </c>
      <c r="H630" s="124"/>
      <c r="I630" s="121">
        <v>44809</v>
      </c>
      <c r="J630" s="127" t="str">
        <f>IF(ISBLANK(I630),"",IF(I630&gt;F630,"No","Yes"))</f>
        <v>Yes</v>
      </c>
      <c r="K630" s="20"/>
      <c r="L630" s="103"/>
      <c r="M630" s="41" t="s">
        <v>72</v>
      </c>
      <c r="N630" s="20"/>
      <c r="O630" s="21" t="s">
        <v>114</v>
      </c>
      <c r="P630" s="19"/>
      <c r="Q630" s="49"/>
      <c r="R630" s="35"/>
      <c r="S630" s="19"/>
      <c r="Z630" s="30"/>
      <c r="AA630" s="30"/>
      <c r="AD630" s="30"/>
    </row>
    <row r="631" spans="1:30" s="23" customFormat="1" ht="30" customHeight="1" x14ac:dyDescent="0.25">
      <c r="A631" s="21" t="s">
        <v>745</v>
      </c>
      <c r="B631" s="35" t="s">
        <v>1576</v>
      </c>
      <c r="C631" s="40">
        <v>44799</v>
      </c>
      <c r="D631" s="40">
        <f>IF(C631="","",WORKDAY(C631,1,$U$33:$U$41))</f>
        <v>44803</v>
      </c>
      <c r="E631" s="40">
        <f>IF(C631="","",WORKDAY(C631,10,$U$33:$U$41))</f>
        <v>44816</v>
      </c>
      <c r="F631" s="40">
        <f>IF(C631="","",WORKDAY(C631,20,$U$33:$U$41))</f>
        <v>44830</v>
      </c>
      <c r="G631" s="40" t="str">
        <f t="shared" si="27"/>
        <v>Aug</v>
      </c>
      <c r="H631" s="124"/>
      <c r="I631" s="121">
        <v>44825</v>
      </c>
      <c r="J631" s="127" t="str">
        <f>IF(ISBLANK(I631),"",IF(I631&gt;F631,"No","Yes"))</f>
        <v>Yes</v>
      </c>
      <c r="K631" s="20"/>
      <c r="L631" s="103"/>
      <c r="M631" s="41" t="s">
        <v>72</v>
      </c>
      <c r="N631" s="20"/>
      <c r="O631" s="21" t="s">
        <v>112</v>
      </c>
      <c r="P631" s="19"/>
      <c r="Q631" s="49"/>
      <c r="R631" s="35"/>
      <c r="S631" s="19"/>
      <c r="Z631" s="30"/>
      <c r="AA631" s="30"/>
      <c r="AD631" s="30"/>
    </row>
    <row r="632" spans="1:30" s="23" customFormat="1" ht="30" customHeight="1" x14ac:dyDescent="0.25">
      <c r="A632" s="21" t="s">
        <v>746</v>
      </c>
      <c r="B632" s="35" t="s">
        <v>1577</v>
      </c>
      <c r="C632" s="40">
        <v>44817</v>
      </c>
      <c r="D632" s="40">
        <f>IF(C632="","",WORKDAY(C632,1,$U$33:$U$41))</f>
        <v>44818</v>
      </c>
      <c r="E632" s="40">
        <f>IF(C632="","",WORKDAY(C632,10,$U$33:$U$41))</f>
        <v>44831</v>
      </c>
      <c r="F632" s="40">
        <f>IF(C632="","",WORKDAY(C632,20,$U$33:$U$41))</f>
        <v>44845</v>
      </c>
      <c r="G632" s="40" t="str">
        <f t="shared" si="27"/>
        <v>Sep</v>
      </c>
      <c r="H632" s="124"/>
      <c r="I632" s="121">
        <v>44818</v>
      </c>
      <c r="J632" s="127" t="str">
        <f>IF(ISBLANK(I632),"",IF(I632&gt;F632,"No","Yes"))</f>
        <v>Yes</v>
      </c>
      <c r="K632" s="20"/>
      <c r="L632" s="103"/>
      <c r="M632" s="41" t="s">
        <v>72</v>
      </c>
      <c r="N632" s="20"/>
      <c r="O632" s="21" t="s">
        <v>113</v>
      </c>
      <c r="P632" s="19"/>
      <c r="Q632" s="49"/>
      <c r="R632" s="35" t="s">
        <v>1070</v>
      </c>
      <c r="S632" s="19"/>
      <c r="Z632" s="30"/>
      <c r="AA632" s="30"/>
      <c r="AD632" s="30"/>
    </row>
    <row r="633" spans="1:30" s="23" customFormat="1" ht="30" customHeight="1" x14ac:dyDescent="0.25">
      <c r="A633" s="21" t="s">
        <v>747</v>
      </c>
      <c r="B633" s="35" t="s">
        <v>1578</v>
      </c>
      <c r="C633" s="40">
        <v>44801</v>
      </c>
      <c r="D633" s="40">
        <f>IF(C633="","",WORKDAY(C633,1,$U$33:$U$41))</f>
        <v>44803</v>
      </c>
      <c r="E633" s="40">
        <f>IF(C633="","",WORKDAY(C633,10,$U$33:$U$41))</f>
        <v>44816</v>
      </c>
      <c r="F633" s="40">
        <f>IF(C633="","",WORKDAY(C633,20,$U$33:$U$41))</f>
        <v>44830</v>
      </c>
      <c r="G633" s="40" t="str">
        <f t="shared" si="27"/>
        <v>Aug</v>
      </c>
      <c r="H633" s="124"/>
      <c r="I633" s="121">
        <v>44882</v>
      </c>
      <c r="J633" s="127" t="str">
        <f>IF(ISBLANK(I633),"",IF(I633&gt;F633,"No","Yes"))</f>
        <v>No</v>
      </c>
      <c r="K633" s="20"/>
      <c r="L633" s="103"/>
      <c r="M633" s="41" t="s">
        <v>72</v>
      </c>
      <c r="N633" s="20"/>
      <c r="O633" s="21" t="s">
        <v>112</v>
      </c>
      <c r="P633" s="19"/>
      <c r="Q633" s="49"/>
      <c r="R633" s="35"/>
      <c r="S633" s="19"/>
      <c r="Z633" s="30"/>
      <c r="AA633" s="30"/>
      <c r="AD633" s="30"/>
    </row>
    <row r="634" spans="1:30" s="23" customFormat="1" ht="30" customHeight="1" x14ac:dyDescent="0.25">
      <c r="A634" s="21" t="s">
        <v>748</v>
      </c>
      <c r="B634" s="35" t="s">
        <v>1579</v>
      </c>
      <c r="C634" s="40">
        <v>44802</v>
      </c>
      <c r="D634" s="40">
        <f>IF(C634="","",WORKDAY(C634,1,$U$33:$U$41))</f>
        <v>44803</v>
      </c>
      <c r="E634" s="40">
        <f>IF(C634="","",WORKDAY(C634,10,$U$33:$U$41))</f>
        <v>44816</v>
      </c>
      <c r="F634" s="40">
        <f>IF(C634="","",WORKDAY(C634,20,$U$33:$U$41))</f>
        <v>44830</v>
      </c>
      <c r="G634" s="40" t="str">
        <f t="shared" si="27"/>
        <v>Aug</v>
      </c>
      <c r="H634" s="124"/>
      <c r="I634" s="121">
        <v>44851</v>
      </c>
      <c r="J634" s="127" t="str">
        <f>IF(ISBLANK(I634),"",IF(I634&gt;F634,"No","Yes"))</f>
        <v>No</v>
      </c>
      <c r="K634" s="20"/>
      <c r="L634" s="103"/>
      <c r="M634" s="41" t="s">
        <v>72</v>
      </c>
      <c r="N634" s="20"/>
      <c r="O634" s="21" t="s">
        <v>113</v>
      </c>
      <c r="P634" s="19"/>
      <c r="Q634" s="49"/>
      <c r="R634" s="35"/>
      <c r="S634" s="19"/>
      <c r="Z634" s="30"/>
      <c r="AA634" s="30"/>
      <c r="AD634" s="30"/>
    </row>
    <row r="635" spans="1:30" s="23" customFormat="1" ht="30" customHeight="1" x14ac:dyDescent="0.25">
      <c r="A635" s="21" t="s">
        <v>749</v>
      </c>
      <c r="B635" s="35" t="s">
        <v>1580</v>
      </c>
      <c r="C635" s="40">
        <v>44803</v>
      </c>
      <c r="D635" s="40">
        <f>IF(C635="","",WORKDAY(C635,1,$U$33:$U$41))</f>
        <v>44804</v>
      </c>
      <c r="E635" s="40">
        <f>IF(C635="","",WORKDAY(C635,10,$U$33:$U$41))</f>
        <v>44817</v>
      </c>
      <c r="F635" s="40">
        <f>IF(C635="","",WORKDAY(C635,20,$U$33:$U$41))</f>
        <v>44831</v>
      </c>
      <c r="G635" s="40" t="str">
        <f t="shared" si="27"/>
        <v>Aug</v>
      </c>
      <c r="H635" s="124"/>
      <c r="I635" s="121">
        <v>44830</v>
      </c>
      <c r="J635" s="127" t="str">
        <f>IF(ISBLANK(I635),"",IF(I635&gt;F635,"No","Yes"))</f>
        <v>Yes</v>
      </c>
      <c r="K635" s="20"/>
      <c r="L635" s="103"/>
      <c r="M635" s="41" t="s">
        <v>72</v>
      </c>
      <c r="N635" s="20"/>
      <c r="O635" s="21" t="s">
        <v>112</v>
      </c>
      <c r="P635" s="19"/>
      <c r="Q635" s="49"/>
      <c r="R635" s="149"/>
      <c r="S635" s="19"/>
      <c r="Z635" s="30"/>
      <c r="AA635" s="30"/>
      <c r="AD635" s="30"/>
    </row>
    <row r="636" spans="1:30" s="23" customFormat="1" ht="30" customHeight="1" x14ac:dyDescent="0.25">
      <c r="A636" s="21" t="s">
        <v>750</v>
      </c>
      <c r="B636" s="35" t="s">
        <v>1581</v>
      </c>
      <c r="C636" s="40">
        <v>44803</v>
      </c>
      <c r="D636" s="40">
        <f>IF(C636="","",WORKDAY(C636,1,$U$33:$U$41))</f>
        <v>44804</v>
      </c>
      <c r="E636" s="40">
        <f>IF(C636="","",WORKDAY(C636,10,$U$33:$U$41))</f>
        <v>44817</v>
      </c>
      <c r="F636" s="40">
        <f>IF(C636="","",WORKDAY(C636,20,$U$33:$U$41))</f>
        <v>44831</v>
      </c>
      <c r="G636" s="40" t="str">
        <f t="shared" si="27"/>
        <v>Aug</v>
      </c>
      <c r="H636" s="124"/>
      <c r="I636" s="121">
        <v>44813</v>
      </c>
      <c r="J636" s="127" t="str">
        <f>IF(ISBLANK(I636),"",IF(I636&gt;F636,"No","Yes"))</f>
        <v>Yes</v>
      </c>
      <c r="K636" s="20"/>
      <c r="L636" s="103"/>
      <c r="M636" s="41" t="s">
        <v>72</v>
      </c>
      <c r="N636" s="20"/>
      <c r="O636" s="21" t="s">
        <v>113</v>
      </c>
      <c r="P636" s="19"/>
      <c r="Q636" s="49"/>
      <c r="R636" s="35" t="s">
        <v>1070</v>
      </c>
      <c r="S636" s="19"/>
      <c r="Z636" s="30"/>
      <c r="AA636" s="30"/>
      <c r="AD636" s="30"/>
    </row>
    <row r="637" spans="1:30" s="23" customFormat="1" ht="30" customHeight="1" x14ac:dyDescent="0.25">
      <c r="A637" s="21" t="s">
        <v>751</v>
      </c>
      <c r="B637" s="35" t="s">
        <v>1582</v>
      </c>
      <c r="C637" s="40">
        <v>44803</v>
      </c>
      <c r="D637" s="40">
        <f>IF(C637="","",WORKDAY(C637,1,$U$33:$U$41))</f>
        <v>44804</v>
      </c>
      <c r="E637" s="40">
        <f>IF(C637="","",WORKDAY(C637,10,$U$33:$U$41))</f>
        <v>44817</v>
      </c>
      <c r="F637" s="40">
        <f>IF(C637="","",WORKDAY(C637,20,$U$33:$U$41))</f>
        <v>44831</v>
      </c>
      <c r="G637" s="40" t="str">
        <f t="shared" si="27"/>
        <v>Aug</v>
      </c>
      <c r="H637" s="124"/>
      <c r="I637" s="121">
        <v>44809</v>
      </c>
      <c r="J637" s="127" t="str">
        <f>IF(ISBLANK(I637),"",IF(I637&gt;F637,"No","Yes"))</f>
        <v>Yes</v>
      </c>
      <c r="K637" s="20"/>
      <c r="L637" s="103"/>
      <c r="M637" s="41" t="s">
        <v>72</v>
      </c>
      <c r="N637" s="20"/>
      <c r="O637" s="21" t="s">
        <v>112</v>
      </c>
      <c r="P637" s="19"/>
      <c r="Q637" s="49"/>
      <c r="R637" s="35"/>
      <c r="S637" s="19"/>
      <c r="Z637" s="30"/>
      <c r="AA637" s="30"/>
      <c r="AD637" s="30"/>
    </row>
    <row r="638" spans="1:30" s="23" customFormat="1" ht="30" customHeight="1" x14ac:dyDescent="0.25">
      <c r="A638" s="21" t="s">
        <v>752</v>
      </c>
      <c r="B638" s="35" t="s">
        <v>1583</v>
      </c>
      <c r="C638" s="40">
        <v>44804</v>
      </c>
      <c r="D638" s="40">
        <f>IF(C638="","",WORKDAY(C638,1,$U$33:$U$41))</f>
        <v>44805</v>
      </c>
      <c r="E638" s="40">
        <f>IF(C638="","",WORKDAY(C638,10,$U$33:$U$41))</f>
        <v>44818</v>
      </c>
      <c r="F638" s="40">
        <f>IF(C638="","",WORKDAY(C638,20,$U$33:$U$41))</f>
        <v>44832</v>
      </c>
      <c r="G638" s="40" t="str">
        <f t="shared" si="27"/>
        <v>Aug</v>
      </c>
      <c r="H638" s="124"/>
      <c r="I638" s="121">
        <v>44831</v>
      </c>
      <c r="J638" s="127" t="str">
        <f>IF(ISBLANK(I638),"",IF(I638&gt;F638,"No","Yes"))</f>
        <v>Yes</v>
      </c>
      <c r="K638" s="20"/>
      <c r="L638" s="103"/>
      <c r="M638" s="41" t="s">
        <v>72</v>
      </c>
      <c r="N638" s="20"/>
      <c r="O638" s="21" t="s">
        <v>112</v>
      </c>
      <c r="P638" s="19"/>
      <c r="Q638" s="49"/>
      <c r="R638" s="35"/>
      <c r="S638" s="19"/>
      <c r="Z638" s="30"/>
      <c r="AA638" s="30"/>
      <c r="AD638" s="30"/>
    </row>
    <row r="639" spans="1:30" s="23" customFormat="1" ht="30" customHeight="1" x14ac:dyDescent="0.25">
      <c r="A639" s="21" t="s">
        <v>753</v>
      </c>
      <c r="B639" s="76" t="s">
        <v>1584</v>
      </c>
      <c r="C639" s="40">
        <v>44804</v>
      </c>
      <c r="D639" s="40">
        <f>IF(C639="","",WORKDAY(C639,1,$U$33:$U$41))</f>
        <v>44805</v>
      </c>
      <c r="E639" s="40">
        <f>IF(C639="","",WORKDAY(C639,10,$U$33:$U$41))</f>
        <v>44818</v>
      </c>
      <c r="F639" s="40">
        <f>IF(C639="","",WORKDAY(C639,20,$U$33:$U$41))</f>
        <v>44832</v>
      </c>
      <c r="G639" s="40" t="str">
        <f t="shared" si="27"/>
        <v>Aug</v>
      </c>
      <c r="H639" s="124"/>
      <c r="I639" s="121">
        <v>44818</v>
      </c>
      <c r="J639" s="127" t="str">
        <f>IF(ISBLANK(I639),"",IF(I639&gt;F639,"No","Yes"))</f>
        <v>Yes</v>
      </c>
      <c r="K639" s="20"/>
      <c r="L639" s="103"/>
      <c r="M639" s="41" t="s">
        <v>72</v>
      </c>
      <c r="N639" s="20"/>
      <c r="O639" s="21" t="s">
        <v>112</v>
      </c>
      <c r="P639" s="19"/>
      <c r="Q639" s="49"/>
      <c r="R639" s="35"/>
      <c r="S639" s="19"/>
      <c r="Z639" s="30"/>
      <c r="AA639" s="30"/>
      <c r="AD639" s="30"/>
    </row>
    <row r="640" spans="1:30" s="23" customFormat="1" ht="30" customHeight="1" x14ac:dyDescent="0.25">
      <c r="A640" s="21" t="s">
        <v>754</v>
      </c>
      <c r="B640" s="76" t="s">
        <v>1585</v>
      </c>
      <c r="C640" s="40">
        <v>44804</v>
      </c>
      <c r="D640" s="40">
        <f>IF(C640="","",WORKDAY(C640,1,$U$33:$U$41))</f>
        <v>44805</v>
      </c>
      <c r="E640" s="40">
        <f>IF(C640="","",WORKDAY(C640,10,$U$33:$U$41))</f>
        <v>44818</v>
      </c>
      <c r="F640" s="40">
        <f>IF(C640="","",WORKDAY(C640,20,$U$33:$U$41))</f>
        <v>44832</v>
      </c>
      <c r="G640" s="40" t="str">
        <f t="shared" si="27"/>
        <v>Aug</v>
      </c>
      <c r="H640" s="124"/>
      <c r="I640" s="121">
        <v>44825</v>
      </c>
      <c r="J640" s="127" t="str">
        <f>IF(ISBLANK(I640),"",IF(I640&gt;F640,"No","Yes"))</f>
        <v>Yes</v>
      </c>
      <c r="K640" s="20"/>
      <c r="L640" s="103"/>
      <c r="M640" s="41" t="s">
        <v>72</v>
      </c>
      <c r="N640" s="20"/>
      <c r="O640" s="21" t="s">
        <v>113</v>
      </c>
      <c r="P640" s="19"/>
      <c r="Q640" s="49"/>
      <c r="R640" s="35" t="s">
        <v>1625</v>
      </c>
      <c r="S640" s="19"/>
      <c r="Z640" s="30"/>
      <c r="AA640" s="30"/>
      <c r="AD640" s="30"/>
    </row>
    <row r="641" spans="1:30" s="23" customFormat="1" ht="30" customHeight="1" x14ac:dyDescent="0.25">
      <c r="A641" s="21" t="s">
        <v>755</v>
      </c>
      <c r="B641" s="35" t="s">
        <v>1586</v>
      </c>
      <c r="C641" s="40">
        <v>44797</v>
      </c>
      <c r="D641" s="40">
        <f>IF(C641="","",WORKDAY(C641,1,$U$33:$U$41))</f>
        <v>44798</v>
      </c>
      <c r="E641" s="40">
        <f>IF(C641="","",WORKDAY(C641,10,$U$33:$U$41))</f>
        <v>44812</v>
      </c>
      <c r="F641" s="40">
        <f>IF(C641="","",WORKDAY(C641,20,$U$33:$U$41))</f>
        <v>44826</v>
      </c>
      <c r="G641" s="40" t="str">
        <f t="shared" si="27"/>
        <v>Aug</v>
      </c>
      <c r="H641" s="124"/>
      <c r="I641" s="121">
        <v>44809</v>
      </c>
      <c r="J641" s="127" t="str">
        <f>IF(ISBLANK(I641),"",IF(I641&gt;F641,"No","Yes"))</f>
        <v>Yes</v>
      </c>
      <c r="K641" s="20"/>
      <c r="L641" s="103"/>
      <c r="M641" s="41" t="s">
        <v>72</v>
      </c>
      <c r="N641" s="20"/>
      <c r="O641" s="21" t="s">
        <v>113</v>
      </c>
      <c r="P641" s="19"/>
      <c r="Q641" s="49"/>
      <c r="R641" s="35"/>
      <c r="S641" s="19"/>
      <c r="Z641" s="30"/>
      <c r="AA641" s="30"/>
      <c r="AD641" s="30"/>
    </row>
    <row r="642" spans="1:30" s="23" customFormat="1" ht="30" customHeight="1" x14ac:dyDescent="0.25">
      <c r="A642" s="21" t="s">
        <v>756</v>
      </c>
      <c r="B642" s="35" t="s">
        <v>1587</v>
      </c>
      <c r="C642" s="40">
        <v>44805</v>
      </c>
      <c r="D642" s="40">
        <f>IF(C642="","",WORKDAY(C642,1,$U$33:$U$41))</f>
        <v>44806</v>
      </c>
      <c r="E642" s="40">
        <f>IF(C642="","",WORKDAY(C642,10,$U$33:$U$41))</f>
        <v>44819</v>
      </c>
      <c r="F642" s="40">
        <f>IF(C642="","",WORKDAY(C642,20,$U$33:$U$41))</f>
        <v>44833</v>
      </c>
      <c r="G642" s="40" t="str">
        <f t="shared" ref="G642:G705" si="28">IF(ISBLANK(C642),"",TEXT(C642,"mmm"))</f>
        <v>Sep</v>
      </c>
      <c r="H642" s="124"/>
      <c r="I642" s="121">
        <v>44819</v>
      </c>
      <c r="J642" s="127" t="str">
        <f>IF(ISBLANK(I642),"",IF(I642&gt;F642,"No","Yes"))</f>
        <v>Yes</v>
      </c>
      <c r="K642" s="20"/>
      <c r="L642" s="103"/>
      <c r="M642" s="41" t="s">
        <v>72</v>
      </c>
      <c r="N642" s="20"/>
      <c r="O642" s="21" t="s">
        <v>112</v>
      </c>
      <c r="P642" s="19"/>
      <c r="Q642" s="49"/>
      <c r="R642" s="35"/>
      <c r="S642" s="19"/>
      <c r="Z642" s="30"/>
      <c r="AA642" s="30"/>
      <c r="AD642" s="30"/>
    </row>
    <row r="643" spans="1:30" s="23" customFormat="1" ht="30" customHeight="1" x14ac:dyDescent="0.25">
      <c r="A643" s="21" t="s">
        <v>757</v>
      </c>
      <c r="B643" s="35" t="s">
        <v>1588</v>
      </c>
      <c r="C643" s="40">
        <v>44805</v>
      </c>
      <c r="D643" s="40">
        <f>IF(C643="","",WORKDAY(C643,1,$U$33:$U$41))</f>
        <v>44806</v>
      </c>
      <c r="E643" s="40">
        <f>IF(C643="","",WORKDAY(C643,10,$U$33:$U$41))</f>
        <v>44819</v>
      </c>
      <c r="F643" s="40">
        <f>IF(C643="","",WORKDAY(C643,20,$U$33:$U$41))</f>
        <v>44833</v>
      </c>
      <c r="G643" s="40" t="str">
        <f t="shared" si="28"/>
        <v>Sep</v>
      </c>
      <c r="H643" s="124"/>
      <c r="I643" s="121">
        <v>44806</v>
      </c>
      <c r="J643" s="127" t="str">
        <f>IF(ISBLANK(I643),"",IF(I643&gt;F643,"No","Yes"))</f>
        <v>Yes</v>
      </c>
      <c r="K643" s="20"/>
      <c r="L643" s="103"/>
      <c r="M643" s="41" t="s">
        <v>72</v>
      </c>
      <c r="N643" s="20"/>
      <c r="O643" s="21" t="s">
        <v>112</v>
      </c>
      <c r="P643" s="19"/>
      <c r="Q643" s="49"/>
      <c r="R643" s="35"/>
      <c r="S643" s="19"/>
      <c r="Z643" s="30"/>
      <c r="AA643" s="30"/>
      <c r="AD643" s="30"/>
    </row>
    <row r="644" spans="1:30" s="23" customFormat="1" ht="30" customHeight="1" x14ac:dyDescent="0.25">
      <c r="A644" s="21" t="s">
        <v>758</v>
      </c>
      <c r="B644" s="35" t="s">
        <v>1589</v>
      </c>
      <c r="C644" s="40">
        <v>44809</v>
      </c>
      <c r="D644" s="40">
        <f>IF(C644="","",WORKDAY(C644,1,$U$33:$U$41))</f>
        <v>44810</v>
      </c>
      <c r="E644" s="40">
        <f>IF(C644="","",WORKDAY(C644,10,$U$33:$U$41))</f>
        <v>44823</v>
      </c>
      <c r="F644" s="40">
        <f>IF(C644="","",WORKDAY(C644,20,$U$33:$U$41))</f>
        <v>44837</v>
      </c>
      <c r="G644" s="40" t="str">
        <f t="shared" si="28"/>
        <v>Sep</v>
      </c>
      <c r="H644" s="124"/>
      <c r="I644" s="121">
        <v>44809</v>
      </c>
      <c r="J644" s="127" t="str">
        <f>IF(ISBLANK(I644),"",IF(I644&gt;F644,"No","Yes"))</f>
        <v>Yes</v>
      </c>
      <c r="K644" s="20"/>
      <c r="L644" s="103"/>
      <c r="M644" s="41" t="s">
        <v>72</v>
      </c>
      <c r="N644" s="20"/>
      <c r="O644" s="21" t="s">
        <v>114</v>
      </c>
      <c r="P644" s="19"/>
      <c r="Q644" s="49"/>
      <c r="R644" s="35"/>
      <c r="S644" s="19"/>
      <c r="Z644" s="30"/>
      <c r="AA644" s="30"/>
      <c r="AD644" s="30"/>
    </row>
    <row r="645" spans="1:30" s="23" customFormat="1" ht="30" customHeight="1" x14ac:dyDescent="0.25">
      <c r="A645" s="21" t="s">
        <v>759</v>
      </c>
      <c r="B645" s="35" t="s">
        <v>1590</v>
      </c>
      <c r="C645" s="40">
        <v>44809</v>
      </c>
      <c r="D645" s="40">
        <f>IF(C645="","",WORKDAY(C645,1,$U$33:$U$41))</f>
        <v>44810</v>
      </c>
      <c r="E645" s="40">
        <f>IF(C645="","",WORKDAY(C645,10,$U$33:$U$41))</f>
        <v>44823</v>
      </c>
      <c r="F645" s="40">
        <f>IF(C645="","",WORKDAY(C645,20,$U$33:$U$41))</f>
        <v>44837</v>
      </c>
      <c r="G645" s="40" t="str">
        <f t="shared" si="28"/>
        <v>Sep</v>
      </c>
      <c r="H645" s="124"/>
      <c r="I645" s="121">
        <v>44819</v>
      </c>
      <c r="J645" s="127" t="s">
        <v>115</v>
      </c>
      <c r="K645" s="20"/>
      <c r="L645" s="103"/>
      <c r="M645" s="41" t="s">
        <v>72</v>
      </c>
      <c r="N645" s="20"/>
      <c r="O645" s="21" t="s">
        <v>112</v>
      </c>
      <c r="P645" s="19"/>
      <c r="Q645" s="49"/>
      <c r="R645" s="35"/>
      <c r="S645" s="19"/>
      <c r="Z645" s="30"/>
      <c r="AA645" s="30"/>
      <c r="AD645" s="30"/>
    </row>
    <row r="646" spans="1:30" s="23" customFormat="1" ht="30" customHeight="1" x14ac:dyDescent="0.25">
      <c r="A646" s="21" t="s">
        <v>760</v>
      </c>
      <c r="B646" s="35" t="s">
        <v>1591</v>
      </c>
      <c r="C646" s="40">
        <v>44809</v>
      </c>
      <c r="D646" s="40">
        <f>IF(C646="","",WORKDAY(C646,1,$U$33:$U$41))</f>
        <v>44810</v>
      </c>
      <c r="E646" s="40">
        <f>IF(C646="","",WORKDAY(C646,10,$U$33:$U$41))</f>
        <v>44823</v>
      </c>
      <c r="F646" s="40">
        <f>IF(C646="","",WORKDAY(C646,20,$U$33:$U$41))</f>
        <v>44837</v>
      </c>
      <c r="G646" s="40" t="str">
        <f t="shared" si="28"/>
        <v>Sep</v>
      </c>
      <c r="H646" s="124"/>
      <c r="I646" s="121">
        <v>44813</v>
      </c>
      <c r="J646" s="127" t="str">
        <f>IF(ISBLANK(I646),"",IF(I646&gt;F646,"No","Yes"))</f>
        <v>Yes</v>
      </c>
      <c r="K646" s="20"/>
      <c r="L646" s="103"/>
      <c r="M646" s="41" t="s">
        <v>72</v>
      </c>
      <c r="N646" s="20"/>
      <c r="O646" s="21" t="s">
        <v>113</v>
      </c>
      <c r="P646" s="19"/>
      <c r="Q646" s="49" t="s">
        <v>17</v>
      </c>
      <c r="R646" s="35"/>
      <c r="S646" s="19"/>
      <c r="Z646" s="30"/>
      <c r="AA646" s="30"/>
      <c r="AD646" s="30"/>
    </row>
    <row r="647" spans="1:30" s="23" customFormat="1" ht="30" customHeight="1" x14ac:dyDescent="0.25">
      <c r="A647" s="21" t="s">
        <v>761</v>
      </c>
      <c r="B647" s="35" t="s">
        <v>1592</v>
      </c>
      <c r="C647" s="40">
        <v>44810</v>
      </c>
      <c r="D647" s="40">
        <f>IF(C647="","",WORKDAY(C647,1,$U$33:$U$41))</f>
        <v>44811</v>
      </c>
      <c r="E647" s="40">
        <f>IF(C647="","",WORKDAY(C647,10,$U$33:$U$41))</f>
        <v>44824</v>
      </c>
      <c r="F647" s="40">
        <f>IF(C647="","",WORKDAY(C647,20,$U$33:$U$41))</f>
        <v>44838</v>
      </c>
      <c r="G647" s="40" t="str">
        <f t="shared" si="28"/>
        <v>Sep</v>
      </c>
      <c r="H647" s="124"/>
      <c r="I647" s="121">
        <v>44813</v>
      </c>
      <c r="J647" s="127" t="str">
        <f>IF(ISBLANK(I647),"",IF(I647&gt;F647,"No","Yes"))</f>
        <v>Yes</v>
      </c>
      <c r="K647" s="20"/>
      <c r="L647" s="103"/>
      <c r="M647" s="41" t="s">
        <v>72</v>
      </c>
      <c r="N647" s="20"/>
      <c r="O647" s="21" t="s">
        <v>113</v>
      </c>
      <c r="P647" s="19"/>
      <c r="Q647" s="49" t="s">
        <v>17</v>
      </c>
      <c r="R647" s="35"/>
      <c r="S647" s="19"/>
      <c r="Z647" s="30"/>
      <c r="AA647" s="30"/>
      <c r="AD647" s="30"/>
    </row>
    <row r="648" spans="1:30" s="23" customFormat="1" ht="30" customHeight="1" x14ac:dyDescent="0.25">
      <c r="A648" s="21" t="s">
        <v>762</v>
      </c>
      <c r="B648" s="35" t="s">
        <v>1593</v>
      </c>
      <c r="C648" s="40">
        <v>44810</v>
      </c>
      <c r="D648" s="40">
        <f>IF(C648="","",WORKDAY(C648,1,$U$33:$U$41))</f>
        <v>44811</v>
      </c>
      <c r="E648" s="40">
        <f>IF(C648="","",WORKDAY(C648,10,$U$33:$U$41))</f>
        <v>44824</v>
      </c>
      <c r="F648" s="40">
        <f>IF(C648="","",WORKDAY(C648,20,$U$33:$U$41))</f>
        <v>44838</v>
      </c>
      <c r="G648" s="40" t="str">
        <f t="shared" si="28"/>
        <v>Sep</v>
      </c>
      <c r="H648" s="124"/>
      <c r="I648" s="121">
        <v>44810</v>
      </c>
      <c r="J648" s="127" t="str">
        <f>IF(ISBLANK(I648),"",IF(I648&gt;F648,"No","Yes"))</f>
        <v>Yes</v>
      </c>
      <c r="K648" s="20"/>
      <c r="L648" s="103"/>
      <c r="M648" s="41" t="s">
        <v>72</v>
      </c>
      <c r="N648" s="20"/>
      <c r="O648" s="21" t="s">
        <v>112</v>
      </c>
      <c r="P648" s="19"/>
      <c r="Q648" s="49"/>
      <c r="R648" s="35"/>
      <c r="S648" s="19"/>
      <c r="Z648" s="30"/>
      <c r="AA648" s="30"/>
      <c r="AD648" s="30"/>
    </row>
    <row r="649" spans="1:30" s="23" customFormat="1" ht="30" customHeight="1" x14ac:dyDescent="0.25">
      <c r="A649" s="21" t="s">
        <v>763</v>
      </c>
      <c r="B649" s="35" t="s">
        <v>1972</v>
      </c>
      <c r="C649" s="40">
        <v>44810</v>
      </c>
      <c r="D649" s="40">
        <f>IF(C649="","",WORKDAY(C649,1,$U$33:$U$41))</f>
        <v>44811</v>
      </c>
      <c r="E649" s="40">
        <f>IF(C649="","",WORKDAY(C649,10,$U$33:$U$41))</f>
        <v>44824</v>
      </c>
      <c r="F649" s="40">
        <f>IF(C649="","",WORKDAY(C649,20,$U$33:$U$41))</f>
        <v>44838</v>
      </c>
      <c r="G649" s="40" t="str">
        <f t="shared" si="28"/>
        <v>Sep</v>
      </c>
      <c r="H649" s="124"/>
      <c r="I649" s="121">
        <v>44811</v>
      </c>
      <c r="J649" s="127" t="str">
        <f>IF(ISBLANK(I649),"",IF(I649&gt;F649,"No","Yes"))</f>
        <v>Yes</v>
      </c>
      <c r="K649" s="20"/>
      <c r="L649" s="103"/>
      <c r="M649" s="41" t="s">
        <v>72</v>
      </c>
      <c r="N649" s="20"/>
      <c r="O649" s="21" t="s">
        <v>113</v>
      </c>
      <c r="P649" s="19"/>
      <c r="Q649" s="49" t="s">
        <v>64</v>
      </c>
      <c r="R649" s="35"/>
      <c r="S649" s="19"/>
      <c r="Z649" s="30"/>
      <c r="AA649" s="30"/>
      <c r="AD649" s="30"/>
    </row>
    <row r="650" spans="1:30" s="23" customFormat="1" ht="30" customHeight="1" x14ac:dyDescent="0.25">
      <c r="A650" s="21" t="s">
        <v>764</v>
      </c>
      <c r="B650" s="35" t="s">
        <v>1594</v>
      </c>
      <c r="C650" s="40">
        <v>44810</v>
      </c>
      <c r="D650" s="40">
        <f>IF(C650="","",WORKDAY(C650,1,$U$33:$U$41))</f>
        <v>44811</v>
      </c>
      <c r="E650" s="40">
        <f>IF(C650="","",WORKDAY(C650,10,$U$33:$U$41))</f>
        <v>44824</v>
      </c>
      <c r="F650" s="40">
        <f>IF(C650="","",WORKDAY(C650,20,$U$33:$U$41))</f>
        <v>44838</v>
      </c>
      <c r="G650" s="40" t="str">
        <f t="shared" si="28"/>
        <v>Sep</v>
      </c>
      <c r="H650" s="124"/>
      <c r="I650" s="121">
        <v>44831</v>
      </c>
      <c r="J650" s="127" t="str">
        <f>IF(ISBLANK(I650),"",IF(I650&gt;F650,"No","Yes"))</f>
        <v>Yes</v>
      </c>
      <c r="K650" s="20"/>
      <c r="L650" s="103"/>
      <c r="M650" s="41" t="s">
        <v>72</v>
      </c>
      <c r="N650" s="20"/>
      <c r="O650" s="21" t="s">
        <v>112</v>
      </c>
      <c r="P650" s="19"/>
      <c r="Q650" s="49"/>
      <c r="R650" s="35"/>
      <c r="S650" s="19"/>
      <c r="Z650" s="30"/>
      <c r="AA650" s="30"/>
      <c r="AD650" s="30"/>
    </row>
    <row r="651" spans="1:30" s="23" customFormat="1" ht="30" customHeight="1" x14ac:dyDescent="0.25">
      <c r="A651" s="21" t="s">
        <v>765</v>
      </c>
      <c r="B651" s="35" t="s">
        <v>1595</v>
      </c>
      <c r="C651" s="40">
        <v>44810</v>
      </c>
      <c r="D651" s="40">
        <f>IF(C651="","",WORKDAY(C651,1,$U$33:$U$41))</f>
        <v>44811</v>
      </c>
      <c r="E651" s="40">
        <f>IF(C651="","",WORKDAY(C651,10,$U$33:$U$41))</f>
        <v>44824</v>
      </c>
      <c r="F651" s="40">
        <f>IF(C651="","",WORKDAY(C651,20,$U$33:$U$41))</f>
        <v>44838</v>
      </c>
      <c r="G651" s="40" t="str">
        <f t="shared" si="28"/>
        <v>Sep</v>
      </c>
      <c r="H651" s="124"/>
      <c r="I651" s="121">
        <v>44830</v>
      </c>
      <c r="J651" s="127" t="s">
        <v>115</v>
      </c>
      <c r="K651" s="20"/>
      <c r="L651" s="103"/>
      <c r="M651" s="41" t="s">
        <v>72</v>
      </c>
      <c r="N651" s="20"/>
      <c r="O651" s="21" t="s">
        <v>112</v>
      </c>
      <c r="P651" s="19"/>
      <c r="Q651" s="49"/>
      <c r="R651" s="35"/>
      <c r="S651" s="19"/>
      <c r="Z651" s="30"/>
      <c r="AA651" s="30"/>
      <c r="AD651" s="30"/>
    </row>
    <row r="652" spans="1:30" s="23" customFormat="1" ht="30" customHeight="1" x14ac:dyDescent="0.25">
      <c r="A652" s="21" t="s">
        <v>766</v>
      </c>
      <c r="B652" s="35" t="s">
        <v>1596</v>
      </c>
      <c r="C652" s="40">
        <v>44811</v>
      </c>
      <c r="D652" s="40">
        <f>IF(C652="","",WORKDAY(C652,1,$U$33:$U$41))</f>
        <v>44812</v>
      </c>
      <c r="E652" s="40">
        <f>IF(C652="","",WORKDAY(C652,10,$U$33:$U$41))</f>
        <v>44825</v>
      </c>
      <c r="F652" s="40">
        <f>IF(C652="","",WORKDAY(C652,20,$U$33:$U$41))</f>
        <v>44839</v>
      </c>
      <c r="G652" s="40" t="str">
        <f t="shared" si="28"/>
        <v>Sep</v>
      </c>
      <c r="H652" s="124"/>
      <c r="I652" s="121">
        <v>44838</v>
      </c>
      <c r="J652" s="127" t="str">
        <f>IF(ISBLANK(I652),"",IF(I652&gt;F652,"No","Yes"))</f>
        <v>Yes</v>
      </c>
      <c r="K652" s="20"/>
      <c r="L652" s="103"/>
      <c r="M652" s="41" t="s">
        <v>72</v>
      </c>
      <c r="N652" s="20"/>
      <c r="O652" s="21" t="s">
        <v>112</v>
      </c>
      <c r="P652" s="19"/>
      <c r="Q652" s="49"/>
      <c r="R652" s="35"/>
      <c r="S652" s="19"/>
      <c r="Z652" s="30"/>
      <c r="AA652" s="30"/>
      <c r="AD652" s="30"/>
    </row>
    <row r="653" spans="1:30" s="23" customFormat="1" ht="30" customHeight="1" x14ac:dyDescent="0.25">
      <c r="A653" s="21" t="s">
        <v>767</v>
      </c>
      <c r="B653" s="35" t="s">
        <v>1597</v>
      </c>
      <c r="C653" s="40">
        <v>44811</v>
      </c>
      <c r="D653" s="40">
        <f>IF(C653="","",WORKDAY(C653,1,$U$33:$U$41))</f>
        <v>44812</v>
      </c>
      <c r="E653" s="40">
        <f>IF(C653="","",WORKDAY(C653,10,$U$33:$U$41))</f>
        <v>44825</v>
      </c>
      <c r="F653" s="40">
        <f>IF(C653="","",WORKDAY(C653,20,$U$33:$U$41))</f>
        <v>44839</v>
      </c>
      <c r="G653" s="40" t="str">
        <f t="shared" si="28"/>
        <v>Sep</v>
      </c>
      <c r="H653" s="124"/>
      <c r="I653" s="121">
        <v>44837</v>
      </c>
      <c r="J653" s="127" t="str">
        <f>IF(ISBLANK(I653),"",IF(I653&gt;F653,"No","Yes"))</f>
        <v>Yes</v>
      </c>
      <c r="K653" s="20"/>
      <c r="L653" s="103"/>
      <c r="M653" s="41" t="s">
        <v>72</v>
      </c>
      <c r="N653" s="20"/>
      <c r="O653" s="21" t="s">
        <v>112</v>
      </c>
      <c r="P653" s="19"/>
      <c r="Q653" s="49"/>
      <c r="R653" s="35"/>
      <c r="S653" s="19"/>
      <c r="Z653" s="30"/>
      <c r="AA653" s="30"/>
      <c r="AD653" s="30"/>
    </row>
    <row r="654" spans="1:30" s="23" customFormat="1" ht="30" customHeight="1" x14ac:dyDescent="0.25">
      <c r="A654" s="21" t="s">
        <v>768</v>
      </c>
      <c r="B654" s="35" t="s">
        <v>1598</v>
      </c>
      <c r="C654" s="40">
        <v>44811</v>
      </c>
      <c r="D654" s="40">
        <f>IF(C654="","",WORKDAY(C654,1,$U$33:$U$41))</f>
        <v>44812</v>
      </c>
      <c r="E654" s="40">
        <f>IF(C654="","",WORKDAY(C654,10,$U$33:$U$41))</f>
        <v>44825</v>
      </c>
      <c r="F654" s="40">
        <f>IF(C654="","",WORKDAY(C654,20,$U$33:$U$41))</f>
        <v>44839</v>
      </c>
      <c r="G654" s="40" t="str">
        <f t="shared" si="28"/>
        <v>Sep</v>
      </c>
      <c r="H654" s="124"/>
      <c r="I654" s="121">
        <v>44832</v>
      </c>
      <c r="J654" s="127" t="str">
        <f>IF(ISBLANK(I654),"",IF(I654&gt;F654,"No","Yes"))</f>
        <v>Yes</v>
      </c>
      <c r="K654" s="20"/>
      <c r="L654" s="103"/>
      <c r="M654" s="41" t="s">
        <v>72</v>
      </c>
      <c r="N654" s="20"/>
      <c r="O654" s="21" t="s">
        <v>114</v>
      </c>
      <c r="P654" s="19"/>
      <c r="Q654" s="49"/>
      <c r="R654" s="35"/>
      <c r="S654" s="19"/>
      <c r="Z654" s="30"/>
      <c r="AA654" s="30"/>
      <c r="AD654" s="30"/>
    </row>
    <row r="655" spans="1:30" s="23" customFormat="1" ht="30" customHeight="1" x14ac:dyDescent="0.25">
      <c r="A655" s="21" t="s">
        <v>769</v>
      </c>
      <c r="B655" s="35" t="s">
        <v>1973</v>
      </c>
      <c r="C655" s="40">
        <v>44810</v>
      </c>
      <c r="D655" s="40">
        <f>IF(C655="","",WORKDAY(C655,1,$U$33:$U$41))</f>
        <v>44811</v>
      </c>
      <c r="E655" s="40">
        <f>IF(C655="","",WORKDAY(C655,10,$U$33:$U$41))</f>
        <v>44824</v>
      </c>
      <c r="F655" s="40">
        <f>IF(C655="","",WORKDAY(C655,20,$U$33:$U$41))</f>
        <v>44838</v>
      </c>
      <c r="G655" s="40" t="str">
        <f t="shared" si="28"/>
        <v>Sep</v>
      </c>
      <c r="H655" s="124"/>
      <c r="I655" s="121">
        <v>44830</v>
      </c>
      <c r="J655" s="127" t="str">
        <f>IF(ISBLANK(I655),"",IF(I655&gt;F655,"No","Yes"))</f>
        <v>Yes</v>
      </c>
      <c r="K655" s="20"/>
      <c r="L655" s="103"/>
      <c r="M655" s="41" t="s">
        <v>72</v>
      </c>
      <c r="N655" s="20"/>
      <c r="O655" s="21" t="s">
        <v>113</v>
      </c>
      <c r="P655" s="19"/>
      <c r="Q655" s="49"/>
      <c r="R655" s="35"/>
      <c r="S655" s="19"/>
      <c r="Z655" s="30"/>
      <c r="AA655" s="30"/>
      <c r="AD655" s="30"/>
    </row>
    <row r="656" spans="1:30" s="23" customFormat="1" ht="30" customHeight="1" x14ac:dyDescent="0.25">
      <c r="A656" s="21" t="s">
        <v>770</v>
      </c>
      <c r="B656" s="35" t="s">
        <v>1599</v>
      </c>
      <c r="C656" s="40">
        <v>44812</v>
      </c>
      <c r="D656" s="40">
        <f>IF(C656="","",WORKDAY(C656,1,$U$33:$U$41))</f>
        <v>44813</v>
      </c>
      <c r="E656" s="40">
        <f>IF(C656="","",WORKDAY(C656,10,$U$33:$U$41))</f>
        <v>44826</v>
      </c>
      <c r="F656" s="40">
        <f>IF(C656="","",WORKDAY(C656,20,$U$33:$U$41))</f>
        <v>44840</v>
      </c>
      <c r="G656" s="40" t="str">
        <f t="shared" si="28"/>
        <v>Sep</v>
      </c>
      <c r="H656" s="124"/>
      <c r="I656" s="121">
        <v>44840</v>
      </c>
      <c r="J656" s="127" t="str">
        <f>IF(ISBLANK(I656),"",IF(I656&gt;F656,"No","Yes"))</f>
        <v>Yes</v>
      </c>
      <c r="K656" s="20"/>
      <c r="L656" s="103"/>
      <c r="M656" s="41" t="s">
        <v>72</v>
      </c>
      <c r="N656" s="20"/>
      <c r="O656" s="21" t="s">
        <v>112</v>
      </c>
      <c r="P656" s="19"/>
      <c r="Q656" s="49"/>
      <c r="R656" s="35"/>
      <c r="S656" s="19"/>
      <c r="Z656" s="30"/>
      <c r="AA656" s="30"/>
      <c r="AD656" s="30"/>
    </row>
    <row r="657" spans="1:30" s="23" customFormat="1" ht="30" customHeight="1" x14ac:dyDescent="0.25">
      <c r="A657" s="21" t="s">
        <v>771</v>
      </c>
      <c r="B657" s="35" t="s">
        <v>1642</v>
      </c>
      <c r="C657" s="40">
        <v>44811</v>
      </c>
      <c r="D657" s="40">
        <f>IF(C657="","",WORKDAY(C657,1,$U$33:$U$41))</f>
        <v>44812</v>
      </c>
      <c r="E657" s="40">
        <f>IF(C657="","",WORKDAY(C657,10,$U$33:$U$41))</f>
        <v>44825</v>
      </c>
      <c r="F657" s="40">
        <f>IF(C657="","",WORKDAY(C657,20,$U$33:$U$41))</f>
        <v>44839</v>
      </c>
      <c r="G657" s="40" t="str">
        <f t="shared" si="28"/>
        <v>Sep</v>
      </c>
      <c r="H657" s="124"/>
      <c r="I657" s="121">
        <v>44833</v>
      </c>
      <c r="J657" s="127" t="str">
        <f>IF(ISBLANK(I657),"",IF(I657&gt;F657,"No","Yes"))</f>
        <v>Yes</v>
      </c>
      <c r="K657" s="20"/>
      <c r="L657" s="103"/>
      <c r="M657" s="41" t="s">
        <v>72</v>
      </c>
      <c r="N657" s="20"/>
      <c r="O657" s="21" t="s">
        <v>112</v>
      </c>
      <c r="P657" s="19"/>
      <c r="Q657" s="49"/>
      <c r="R657" s="35"/>
      <c r="S657" s="19"/>
      <c r="Z657" s="30"/>
      <c r="AA657" s="30"/>
      <c r="AD657" s="30"/>
    </row>
    <row r="658" spans="1:30" s="23" customFormat="1" ht="30" customHeight="1" x14ac:dyDescent="0.25">
      <c r="A658" s="21" t="s">
        <v>772</v>
      </c>
      <c r="B658" s="35" t="s">
        <v>1600</v>
      </c>
      <c r="C658" s="40">
        <v>44812</v>
      </c>
      <c r="D658" s="40">
        <f>IF(C658="","",WORKDAY(C658,1,$U$33:$U$41))</f>
        <v>44813</v>
      </c>
      <c r="E658" s="40">
        <f>IF(C658="","",WORKDAY(C658,10,$U$33:$U$41))</f>
        <v>44826</v>
      </c>
      <c r="F658" s="40">
        <f>IF(C658="","",WORKDAY(C658,20,$U$33:$U$41))</f>
        <v>44840</v>
      </c>
      <c r="G658" s="40" t="str">
        <f t="shared" si="28"/>
        <v>Sep</v>
      </c>
      <c r="H658" s="124"/>
      <c r="I658" s="121">
        <v>44834</v>
      </c>
      <c r="J658" s="127" t="str">
        <f>IF(ISBLANK(I658),"",IF(I658&gt;F658,"No","Yes"))</f>
        <v>Yes</v>
      </c>
      <c r="K658" s="20"/>
      <c r="L658" s="103"/>
      <c r="M658" s="41" t="s">
        <v>72</v>
      </c>
      <c r="N658" s="20"/>
      <c r="O658" s="21" t="s">
        <v>112</v>
      </c>
      <c r="P658" s="19"/>
      <c r="Q658" s="49"/>
      <c r="R658" s="35"/>
      <c r="S658" s="19"/>
      <c r="Z658" s="30"/>
      <c r="AA658" s="30"/>
      <c r="AD658" s="30"/>
    </row>
    <row r="659" spans="1:30" s="23" customFormat="1" ht="30" customHeight="1" x14ac:dyDescent="0.25">
      <c r="A659" s="21" t="s">
        <v>773</v>
      </c>
      <c r="B659" s="35" t="s">
        <v>1601</v>
      </c>
      <c r="C659" s="40">
        <v>44812</v>
      </c>
      <c r="D659" s="40">
        <f>IF(C659="","",WORKDAY(C659,1,$U$33:$U$41))</f>
        <v>44813</v>
      </c>
      <c r="E659" s="40">
        <f>IF(C659="","",WORKDAY(C659,10,$U$33:$U$41))</f>
        <v>44826</v>
      </c>
      <c r="F659" s="40">
        <f>IF(C659="","",WORKDAY(C659,20,$U$33:$U$41))</f>
        <v>44840</v>
      </c>
      <c r="G659" s="40" t="str">
        <f t="shared" si="28"/>
        <v>Sep</v>
      </c>
      <c r="H659" s="124"/>
      <c r="I659" s="121">
        <v>44826</v>
      </c>
      <c r="J659" s="127" t="str">
        <f>IF(ISBLANK(I659),"",IF(I659&gt;F659,"No","Yes"))</f>
        <v>Yes</v>
      </c>
      <c r="K659" s="20"/>
      <c r="L659" s="103"/>
      <c r="M659" s="41" t="s">
        <v>72</v>
      </c>
      <c r="N659" s="20"/>
      <c r="O659" s="21" t="s">
        <v>112</v>
      </c>
      <c r="P659" s="19"/>
      <c r="Q659" s="49"/>
      <c r="R659" s="35"/>
      <c r="S659" s="19"/>
      <c r="Z659" s="30"/>
      <c r="AA659" s="30"/>
      <c r="AD659" s="30"/>
    </row>
    <row r="660" spans="1:30" s="23" customFormat="1" ht="30" customHeight="1" x14ac:dyDescent="0.25">
      <c r="A660" s="21" t="s">
        <v>774</v>
      </c>
      <c r="B660" s="35" t="s">
        <v>1602</v>
      </c>
      <c r="C660" s="40">
        <v>44813</v>
      </c>
      <c r="D660" s="40">
        <f>IF(C660="","",WORKDAY(C660,1,$U$33:$U$41))</f>
        <v>44816</v>
      </c>
      <c r="E660" s="40">
        <f>IF(C660="","",WORKDAY(C660,10,$U$33:$U$41))</f>
        <v>44827</v>
      </c>
      <c r="F660" s="40">
        <f>IF(C660="","",WORKDAY(C660,20,$U$33:$U$41))</f>
        <v>44841</v>
      </c>
      <c r="G660" s="40" t="str">
        <f t="shared" si="28"/>
        <v>Sep</v>
      </c>
      <c r="H660" s="124"/>
      <c r="I660" s="121">
        <v>44819</v>
      </c>
      <c r="J660" s="127" t="str">
        <f>IF(ISBLANK(I660),"",IF(I660&gt;F660,"No","Yes"))</f>
        <v>Yes</v>
      </c>
      <c r="K660" s="20"/>
      <c r="L660" s="103"/>
      <c r="M660" s="41" t="s">
        <v>72</v>
      </c>
      <c r="N660" s="20"/>
      <c r="O660" s="21" t="s">
        <v>112</v>
      </c>
      <c r="P660" s="19"/>
      <c r="Q660" s="49"/>
      <c r="R660" s="35"/>
      <c r="S660" s="19"/>
      <c r="Z660" s="30"/>
      <c r="AA660" s="30"/>
      <c r="AD660" s="30"/>
    </row>
    <row r="661" spans="1:30" s="23" customFormat="1" ht="30" customHeight="1" x14ac:dyDescent="0.25">
      <c r="A661" s="21" t="s">
        <v>775</v>
      </c>
      <c r="B661" s="35" t="s">
        <v>1603</v>
      </c>
      <c r="C661" s="40">
        <v>44813</v>
      </c>
      <c r="D661" s="40">
        <f>IF(C661="","",WORKDAY(C661,1,$U$33:$U$41))</f>
        <v>44816</v>
      </c>
      <c r="E661" s="40">
        <f>IF(C661="","",WORKDAY(C661,10,$U$33:$U$41))</f>
        <v>44827</v>
      </c>
      <c r="F661" s="40">
        <f>IF(C661="","",WORKDAY(C661,20,$U$33:$U$41))</f>
        <v>44841</v>
      </c>
      <c r="G661" s="40" t="str">
        <f t="shared" si="28"/>
        <v>Sep</v>
      </c>
      <c r="H661" s="124"/>
      <c r="I661" s="121">
        <v>44826</v>
      </c>
      <c r="J661" s="127" t="str">
        <f>IF(ISBLANK(I661),"",IF(I661&gt;F661,"No","Yes"))</f>
        <v>Yes</v>
      </c>
      <c r="K661" s="20"/>
      <c r="L661" s="103"/>
      <c r="M661" s="41" t="s">
        <v>72</v>
      </c>
      <c r="N661" s="20"/>
      <c r="O661" s="21" t="s">
        <v>112</v>
      </c>
      <c r="P661" s="19"/>
      <c r="Q661" s="49"/>
      <c r="R661" s="35"/>
      <c r="S661" s="19"/>
      <c r="Z661" s="30"/>
      <c r="AA661" s="30"/>
      <c r="AD661" s="30"/>
    </row>
    <row r="662" spans="1:30" s="23" customFormat="1" ht="30" customHeight="1" x14ac:dyDescent="0.25">
      <c r="A662" s="21" t="s">
        <v>776</v>
      </c>
      <c r="B662" s="35" t="s">
        <v>1604</v>
      </c>
      <c r="C662" s="40">
        <v>44813</v>
      </c>
      <c r="D662" s="40">
        <f>IF(C662="","",WORKDAY(C662,1,$U$33:$U$41))</f>
        <v>44816</v>
      </c>
      <c r="E662" s="40">
        <f>IF(C662="","",WORKDAY(C662,10,$U$33:$U$41))</f>
        <v>44827</v>
      </c>
      <c r="F662" s="40">
        <f>IF(C662="","",WORKDAY(C662,20,$U$33:$U$41))</f>
        <v>44841</v>
      </c>
      <c r="G662" s="40" t="str">
        <f t="shared" si="28"/>
        <v>Sep</v>
      </c>
      <c r="H662" s="124"/>
      <c r="I662" s="121">
        <v>44861</v>
      </c>
      <c r="J662" s="127" t="str">
        <f>IF(ISBLANK(I662),"",IF(I662&gt;F662,"No","Yes"))</f>
        <v>No</v>
      </c>
      <c r="K662" s="20"/>
      <c r="L662" s="103"/>
      <c r="M662" s="41" t="s">
        <v>72</v>
      </c>
      <c r="N662" s="20"/>
      <c r="O662" s="21" t="s">
        <v>112</v>
      </c>
      <c r="P662" s="19"/>
      <c r="Q662" s="49"/>
      <c r="R662" s="35"/>
      <c r="S662" s="19"/>
      <c r="Z662" s="30"/>
      <c r="AA662" s="30"/>
      <c r="AD662" s="30"/>
    </row>
    <row r="663" spans="1:30" s="23" customFormat="1" ht="30" customHeight="1" x14ac:dyDescent="0.25">
      <c r="A663" s="21" t="s">
        <v>777</v>
      </c>
      <c r="B663" s="35" t="s">
        <v>1605</v>
      </c>
      <c r="C663" s="40">
        <v>44816</v>
      </c>
      <c r="D663" s="40">
        <f>IF(C663="","",WORKDAY(C663,1,$U$33:$U$41))</f>
        <v>44817</v>
      </c>
      <c r="E663" s="40">
        <f>IF(C663="","",WORKDAY(C663,10,$U$33:$U$41))</f>
        <v>44830</v>
      </c>
      <c r="F663" s="40">
        <f>IF(C663="","",WORKDAY(C663,20,$U$33:$U$41))</f>
        <v>44844</v>
      </c>
      <c r="G663" s="40" t="str">
        <f t="shared" si="28"/>
        <v>Sep</v>
      </c>
      <c r="H663" s="124"/>
      <c r="I663" s="121">
        <v>44831</v>
      </c>
      <c r="J663" s="127" t="str">
        <f>IF(ISBLANK(I663),"",IF(I663&gt;F663,"No","Yes"))</f>
        <v>Yes</v>
      </c>
      <c r="K663" s="20"/>
      <c r="L663" s="103"/>
      <c r="M663" s="41" t="s">
        <v>72</v>
      </c>
      <c r="N663" s="20"/>
      <c r="O663" s="21" t="s">
        <v>8</v>
      </c>
      <c r="P663" s="19"/>
      <c r="Q663" s="49" t="s">
        <v>33</v>
      </c>
      <c r="R663" s="35"/>
      <c r="S663" s="19"/>
      <c r="Z663" s="30"/>
      <c r="AA663" s="30"/>
      <c r="AD663" s="30"/>
    </row>
    <row r="664" spans="1:30" s="23" customFormat="1" ht="30" customHeight="1" x14ac:dyDescent="0.25">
      <c r="A664" s="21" t="s">
        <v>778</v>
      </c>
      <c r="B664" s="35" t="s">
        <v>1606</v>
      </c>
      <c r="C664" s="40">
        <v>44816</v>
      </c>
      <c r="D664" s="40">
        <f>IF(C664="","",WORKDAY(C664,1,$U$33:$U$41))</f>
        <v>44817</v>
      </c>
      <c r="E664" s="40">
        <f>IF(C664="","",WORKDAY(C664,10,$U$33:$U$41))</f>
        <v>44830</v>
      </c>
      <c r="F664" s="40">
        <f>IF(C664="","",WORKDAY(C664,20,$U$33:$U$41))</f>
        <v>44844</v>
      </c>
      <c r="G664" s="40" t="str">
        <f t="shared" si="28"/>
        <v>Sep</v>
      </c>
      <c r="H664" s="124"/>
      <c r="I664" s="121">
        <v>44831</v>
      </c>
      <c r="J664" s="127" t="str">
        <f>IF(ISBLANK(I664),"",IF(I664&gt;F664,"No","Yes"))</f>
        <v>Yes</v>
      </c>
      <c r="K664" s="20"/>
      <c r="L664" s="103"/>
      <c r="M664" s="41" t="s">
        <v>72</v>
      </c>
      <c r="N664" s="20"/>
      <c r="O664" s="21" t="s">
        <v>112</v>
      </c>
      <c r="P664" s="19"/>
      <c r="Q664" s="49"/>
      <c r="R664" s="35"/>
      <c r="S664" s="19"/>
      <c r="Z664" s="30"/>
      <c r="AA664" s="30"/>
      <c r="AD664" s="30"/>
    </row>
    <row r="665" spans="1:30" s="23" customFormat="1" ht="30" customHeight="1" x14ac:dyDescent="0.25">
      <c r="A665" s="21" t="s">
        <v>779</v>
      </c>
      <c r="B665" s="35" t="s">
        <v>1607</v>
      </c>
      <c r="C665" s="40">
        <v>44816</v>
      </c>
      <c r="D665" s="40">
        <f>IF(C665="","",WORKDAY(C665,1,$U$33:$U$41))</f>
        <v>44817</v>
      </c>
      <c r="E665" s="40">
        <f>IF(C665="","",WORKDAY(C665,10,$U$33:$U$41))</f>
        <v>44830</v>
      </c>
      <c r="F665" s="40">
        <f>IF(C665="","",WORKDAY(C665,20,$U$33:$U$41))</f>
        <v>44844</v>
      </c>
      <c r="G665" s="40" t="str">
        <f t="shared" si="28"/>
        <v>Sep</v>
      </c>
      <c r="H665" s="124"/>
      <c r="I665" s="121">
        <v>44769</v>
      </c>
      <c r="J665" s="127" t="str">
        <f>IF(ISBLANK(I665),"",IF(I665&gt;F665,"No","Yes"))</f>
        <v>Yes</v>
      </c>
      <c r="K665" s="20"/>
      <c r="L665" s="103"/>
      <c r="M665" s="41" t="s">
        <v>72</v>
      </c>
      <c r="N665" s="20"/>
      <c r="O665" s="21" t="s">
        <v>112</v>
      </c>
      <c r="P665" s="19"/>
      <c r="Q665" s="49"/>
      <c r="R665" s="35"/>
      <c r="S665" s="19"/>
      <c r="Z665" s="30"/>
      <c r="AA665" s="30"/>
      <c r="AD665" s="30"/>
    </row>
    <row r="666" spans="1:30" s="23" customFormat="1" ht="30" customHeight="1" x14ac:dyDescent="0.25">
      <c r="A666" s="21" t="s">
        <v>780</v>
      </c>
      <c r="B666" s="35" t="s">
        <v>1608</v>
      </c>
      <c r="C666" s="40">
        <v>44817</v>
      </c>
      <c r="D666" s="40">
        <f>IF(C666="","",WORKDAY(C666,1,$U$33:$U$41))</f>
        <v>44818</v>
      </c>
      <c r="E666" s="40">
        <f>IF(C666="","",WORKDAY(C666,10,$U$33:$U$41))</f>
        <v>44831</v>
      </c>
      <c r="F666" s="40">
        <f>IF(C666="","",WORKDAY(C666,20,$U$33:$U$41))</f>
        <v>44845</v>
      </c>
      <c r="G666" s="40" t="str">
        <f t="shared" si="28"/>
        <v>Sep</v>
      </c>
      <c r="H666" s="124"/>
      <c r="I666" s="121">
        <v>44883</v>
      </c>
      <c r="J666" s="127" t="str">
        <f>IF(ISBLANK(I666),"",IF(I666&gt;F666,"No","Yes"))</f>
        <v>No</v>
      </c>
      <c r="K666" s="20"/>
      <c r="L666" s="103"/>
      <c r="M666" s="41" t="s">
        <v>72</v>
      </c>
      <c r="N666" s="20"/>
      <c r="O666" s="21" t="s">
        <v>112</v>
      </c>
      <c r="P666" s="19"/>
      <c r="Q666" s="49"/>
      <c r="R666" s="35"/>
      <c r="S666" s="19"/>
      <c r="Z666" s="30"/>
      <c r="AA666" s="30"/>
      <c r="AD666" s="30"/>
    </row>
    <row r="667" spans="1:30" s="23" customFormat="1" ht="30" customHeight="1" x14ac:dyDescent="0.25">
      <c r="A667" s="21" t="s">
        <v>781</v>
      </c>
      <c r="B667" s="35" t="s">
        <v>1609</v>
      </c>
      <c r="C667" s="40">
        <v>44817</v>
      </c>
      <c r="D667" s="40">
        <f>IF(C667="","",WORKDAY(C667,1,$U$33:$U$41))</f>
        <v>44818</v>
      </c>
      <c r="E667" s="40">
        <f>IF(C667="","",WORKDAY(C667,10,$U$33:$U$41))</f>
        <v>44831</v>
      </c>
      <c r="F667" s="40">
        <f>IF(C667="","",WORKDAY(C667,20,$U$33:$U$41))</f>
        <v>44845</v>
      </c>
      <c r="G667" s="40" t="str">
        <f t="shared" si="28"/>
        <v>Sep</v>
      </c>
      <c r="H667" s="124"/>
      <c r="I667" s="121">
        <v>44818</v>
      </c>
      <c r="J667" s="127" t="str">
        <f>IF(ISBLANK(I667),"",IF(I667&gt;F667,"No","Yes"))</f>
        <v>Yes</v>
      </c>
      <c r="K667" s="20"/>
      <c r="L667" s="103"/>
      <c r="M667" s="41" t="s">
        <v>72</v>
      </c>
      <c r="N667" s="20"/>
      <c r="O667" s="21" t="s">
        <v>114</v>
      </c>
      <c r="P667" s="19"/>
      <c r="Q667" s="49"/>
      <c r="R667" s="35"/>
      <c r="S667" s="19"/>
      <c r="Z667" s="30"/>
      <c r="AA667" s="30"/>
      <c r="AD667" s="30"/>
    </row>
    <row r="668" spans="1:30" s="23" customFormat="1" ht="30" customHeight="1" x14ac:dyDescent="0.25">
      <c r="A668" s="21" t="s">
        <v>782</v>
      </c>
      <c r="B668" s="35" t="s">
        <v>1610</v>
      </c>
      <c r="C668" s="40">
        <v>44818</v>
      </c>
      <c r="D668" s="40">
        <f>IF(C668="","",WORKDAY(C668,1,$U$33:$U$41))</f>
        <v>44819</v>
      </c>
      <c r="E668" s="40">
        <f>IF(C668="","",WORKDAY(C668,10,$U$33:$U$41))</f>
        <v>44832</v>
      </c>
      <c r="F668" s="40">
        <f>IF(C668="","",WORKDAY(C668,20,$U$33:$U$41))</f>
        <v>44846</v>
      </c>
      <c r="G668" s="40" t="str">
        <f t="shared" si="28"/>
        <v>Sep</v>
      </c>
      <c r="H668" s="124"/>
      <c r="I668" s="121">
        <v>44832</v>
      </c>
      <c r="J668" s="127" t="str">
        <f>IF(ISBLANK(I668),"",IF(I668&gt;F668,"No","Yes"))</f>
        <v>Yes</v>
      </c>
      <c r="K668" s="20"/>
      <c r="L668" s="103"/>
      <c r="M668" s="41" t="s">
        <v>72</v>
      </c>
      <c r="N668" s="20"/>
      <c r="O668" s="21" t="s">
        <v>112</v>
      </c>
      <c r="P668" s="19"/>
      <c r="Q668" s="49"/>
      <c r="R668" s="35"/>
      <c r="S668" s="19"/>
      <c r="Z668" s="30"/>
      <c r="AA668" s="30"/>
      <c r="AD668" s="30"/>
    </row>
    <row r="669" spans="1:30" s="23" customFormat="1" ht="30" customHeight="1" x14ac:dyDescent="0.25">
      <c r="A669" s="21" t="s">
        <v>783</v>
      </c>
      <c r="B669" s="35" t="s">
        <v>1974</v>
      </c>
      <c r="C669" s="40">
        <v>44818</v>
      </c>
      <c r="D669" s="40">
        <f>IF(C669="","",WORKDAY(C669,1,$U$33:$U$41))</f>
        <v>44819</v>
      </c>
      <c r="E669" s="40">
        <f>IF(C669="","",WORKDAY(C669,10,$U$33:$U$41))</f>
        <v>44832</v>
      </c>
      <c r="F669" s="40">
        <f>IF(C669="","",WORKDAY(C669,20,$U$33:$U$41))</f>
        <v>44846</v>
      </c>
      <c r="G669" s="40" t="str">
        <f t="shared" si="28"/>
        <v>Sep</v>
      </c>
      <c r="H669" s="124"/>
      <c r="I669" s="121">
        <v>44846</v>
      </c>
      <c r="J669" s="127" t="str">
        <f>IF(ISBLANK(I669),"",IF(I669&gt;F669,"No","Yes"))</f>
        <v>Yes</v>
      </c>
      <c r="K669" s="20"/>
      <c r="L669" s="103"/>
      <c r="M669" s="41" t="s">
        <v>72</v>
      </c>
      <c r="N669" s="20"/>
      <c r="O669" s="21" t="s">
        <v>113</v>
      </c>
      <c r="P669" s="19"/>
      <c r="Q669" s="49" t="s">
        <v>11</v>
      </c>
      <c r="R669" s="35"/>
      <c r="S669" s="19"/>
      <c r="Z669" s="30"/>
      <c r="AA669" s="30"/>
      <c r="AD669" s="30"/>
    </row>
    <row r="670" spans="1:30" s="23" customFormat="1" ht="30" customHeight="1" x14ac:dyDescent="0.25">
      <c r="A670" s="21" t="s">
        <v>784</v>
      </c>
      <c r="B670" s="35" t="s">
        <v>1611</v>
      </c>
      <c r="C670" s="40">
        <v>44818</v>
      </c>
      <c r="D670" s="40">
        <f>IF(C670="","",WORKDAY(C670,1,$U$33:$U$41))</f>
        <v>44819</v>
      </c>
      <c r="E670" s="40">
        <f>IF(C670="","",WORKDAY(C670,10,$U$33:$U$41))</f>
        <v>44832</v>
      </c>
      <c r="F670" s="40">
        <f>IF(C670="","",WORKDAY(C670,20,$U$33:$U$41))</f>
        <v>44846</v>
      </c>
      <c r="G670" s="40" t="str">
        <f t="shared" si="28"/>
        <v>Sep</v>
      </c>
      <c r="H670" s="124"/>
      <c r="I670" s="121">
        <v>44825</v>
      </c>
      <c r="J670" s="127" t="str">
        <f>IF(ISBLANK(I670),"",IF(I670&gt;F670,"No","Yes"))</f>
        <v>Yes</v>
      </c>
      <c r="K670" s="20"/>
      <c r="L670" s="103"/>
      <c r="M670" s="41" t="s">
        <v>72</v>
      </c>
      <c r="N670" s="20"/>
      <c r="O670" s="21" t="s">
        <v>112</v>
      </c>
      <c r="P670" s="19"/>
      <c r="Q670" s="49"/>
      <c r="R670" s="35"/>
      <c r="S670" s="19"/>
      <c r="Z670" s="30"/>
      <c r="AA670" s="30"/>
      <c r="AD670" s="30"/>
    </row>
    <row r="671" spans="1:30" s="23" customFormat="1" ht="30" customHeight="1" x14ac:dyDescent="0.25">
      <c r="A671" s="21" t="s">
        <v>785</v>
      </c>
      <c r="B671" s="35" t="s">
        <v>1612</v>
      </c>
      <c r="C671" s="40">
        <v>44818</v>
      </c>
      <c r="D671" s="40">
        <f>IF(C671="","",WORKDAY(C671,1,$U$33:$U$41))</f>
        <v>44819</v>
      </c>
      <c r="E671" s="40">
        <f>IF(C671="","",WORKDAY(C671,10,$U$33:$U$41))</f>
        <v>44832</v>
      </c>
      <c r="F671" s="40">
        <f>IF(C671="","",WORKDAY(C671,20,$U$33:$U$41))</f>
        <v>44846</v>
      </c>
      <c r="G671" s="40" t="str">
        <f t="shared" si="28"/>
        <v>Sep</v>
      </c>
      <c r="H671" s="124"/>
      <c r="I671" s="121">
        <v>44840</v>
      </c>
      <c r="J671" s="127" t="str">
        <f>IF(ISBLANK(I671),"",IF(I671&gt;F671,"No","Yes"))</f>
        <v>Yes</v>
      </c>
      <c r="K671" s="20"/>
      <c r="L671" s="103"/>
      <c r="M671" s="41" t="s">
        <v>72</v>
      </c>
      <c r="N671" s="20"/>
      <c r="O671" s="21" t="s">
        <v>113</v>
      </c>
      <c r="P671" s="19"/>
      <c r="Q671" s="49"/>
      <c r="R671" s="35" t="s">
        <v>1070</v>
      </c>
      <c r="S671" s="19"/>
      <c r="Z671" s="30"/>
      <c r="AA671" s="30"/>
      <c r="AD671" s="30"/>
    </row>
    <row r="672" spans="1:30" s="23" customFormat="1" ht="30" customHeight="1" x14ac:dyDescent="0.25">
      <c r="A672" s="21" t="s">
        <v>786</v>
      </c>
      <c r="B672" s="35" t="s">
        <v>1975</v>
      </c>
      <c r="C672" s="40">
        <v>44819</v>
      </c>
      <c r="D672" s="40">
        <f>IF(C672="","",WORKDAY(C672,1,$U$33:$U$41))</f>
        <v>44820</v>
      </c>
      <c r="E672" s="40">
        <f>IF(C672="","",WORKDAY(C672,10,$U$33:$U$41))</f>
        <v>44833</v>
      </c>
      <c r="F672" s="40">
        <f>IF(C672="","",WORKDAY(C672,20,$U$33:$U$41))</f>
        <v>44847</v>
      </c>
      <c r="G672" s="40" t="str">
        <f t="shared" si="28"/>
        <v>Sep</v>
      </c>
      <c r="H672" s="124"/>
      <c r="I672" s="121">
        <v>44847</v>
      </c>
      <c r="J672" s="127" t="str">
        <f>IF(ISBLANK(I672),"",IF(I672&gt;F672,"No","Yes"))</f>
        <v>Yes</v>
      </c>
      <c r="K672" s="20"/>
      <c r="L672" s="103"/>
      <c r="M672" s="41" t="s">
        <v>72</v>
      </c>
      <c r="N672" s="20"/>
      <c r="O672" s="21" t="s">
        <v>112</v>
      </c>
      <c r="P672" s="19"/>
      <c r="Q672" s="49"/>
      <c r="R672" s="35"/>
      <c r="S672" s="19"/>
      <c r="Z672" s="30"/>
      <c r="AA672" s="30"/>
      <c r="AD672" s="30"/>
    </row>
    <row r="673" spans="1:30" s="23" customFormat="1" ht="30" customHeight="1" x14ac:dyDescent="0.25">
      <c r="A673" s="21" t="s">
        <v>787</v>
      </c>
      <c r="B673" s="35" t="s">
        <v>1614</v>
      </c>
      <c r="C673" s="40">
        <v>44818</v>
      </c>
      <c r="D673" s="40">
        <f>IF(C673="","",WORKDAY(C673,1,$U$33:$U$41))</f>
        <v>44819</v>
      </c>
      <c r="E673" s="40">
        <f>IF(C673="","",WORKDAY(C673,10,$U$33:$U$41))</f>
        <v>44832</v>
      </c>
      <c r="F673" s="40">
        <f>IF(C673="","",WORKDAY(C673,20,$U$33:$U$41))</f>
        <v>44846</v>
      </c>
      <c r="G673" s="40" t="str">
        <f t="shared" si="28"/>
        <v>Sep</v>
      </c>
      <c r="H673" s="124"/>
      <c r="I673" s="121">
        <v>44832</v>
      </c>
      <c r="J673" s="127" t="str">
        <f>IF(ISBLANK(I673),"",IF(I673&gt;F673,"No","Yes"))</f>
        <v>Yes</v>
      </c>
      <c r="K673" s="20"/>
      <c r="L673" s="103"/>
      <c r="M673" s="41" t="s">
        <v>72</v>
      </c>
      <c r="N673" s="20"/>
      <c r="O673" s="21" t="s">
        <v>112</v>
      </c>
      <c r="P673" s="19"/>
      <c r="Q673" s="49"/>
      <c r="R673" s="35"/>
      <c r="S673" s="19"/>
      <c r="Z673" s="30"/>
      <c r="AA673" s="30"/>
      <c r="AD673" s="30"/>
    </row>
    <row r="674" spans="1:30" s="23" customFormat="1" ht="30" customHeight="1" x14ac:dyDescent="0.25">
      <c r="A674" s="21" t="s">
        <v>788</v>
      </c>
      <c r="B674" s="35" t="s">
        <v>1615</v>
      </c>
      <c r="C674" s="40">
        <v>44818</v>
      </c>
      <c r="D674" s="40">
        <f>IF(C674="","",WORKDAY(C674,1,$U$33:$U$41))</f>
        <v>44819</v>
      </c>
      <c r="E674" s="40">
        <f>IF(C674="","",WORKDAY(C674,10,$U$33:$U$41))</f>
        <v>44832</v>
      </c>
      <c r="F674" s="40">
        <f>IF(C674="","",WORKDAY(C674,20,$U$33:$U$41))</f>
        <v>44846</v>
      </c>
      <c r="G674" s="40" t="str">
        <f t="shared" si="28"/>
        <v>Sep</v>
      </c>
      <c r="H674" s="124"/>
      <c r="I674" s="121">
        <v>44838</v>
      </c>
      <c r="J674" s="127" t="str">
        <f>$J$678</f>
        <v>Yes</v>
      </c>
      <c r="K674" s="20"/>
      <c r="L674" s="103"/>
      <c r="M674" s="41" t="s">
        <v>72</v>
      </c>
      <c r="N674" s="20"/>
      <c r="O674" s="21" t="s">
        <v>114</v>
      </c>
      <c r="P674" s="19"/>
      <c r="Q674" s="49"/>
      <c r="R674" s="35"/>
      <c r="S674" s="19"/>
      <c r="Z674" s="30"/>
      <c r="AA674" s="30"/>
      <c r="AD674" s="30"/>
    </row>
    <row r="675" spans="1:30" s="23" customFormat="1" ht="30" customHeight="1" x14ac:dyDescent="0.25">
      <c r="A675" s="21" t="s">
        <v>789</v>
      </c>
      <c r="B675" s="35" t="s">
        <v>1616</v>
      </c>
      <c r="C675" s="40">
        <v>44819</v>
      </c>
      <c r="D675" s="40">
        <f>IF(C675="","",WORKDAY(C675,1,$U$33:$U$41))</f>
        <v>44820</v>
      </c>
      <c r="E675" s="40">
        <f>IF(C675="","",WORKDAY(C675,10,$U$33:$U$41))</f>
        <v>44833</v>
      </c>
      <c r="F675" s="40">
        <f>IF(C675="","",WORKDAY(C675,20,$U$33:$U$41))</f>
        <v>44847</v>
      </c>
      <c r="G675" s="40" t="str">
        <f t="shared" si="28"/>
        <v>Sep</v>
      </c>
      <c r="H675" s="124"/>
      <c r="I675" s="121">
        <v>44874</v>
      </c>
      <c r="J675" s="127" t="str">
        <f>IF(ISBLANK(I675),"",IF(I675&gt;F675,"No","Yes"))</f>
        <v>No</v>
      </c>
      <c r="K675" s="20"/>
      <c r="L675" s="103"/>
      <c r="M675" s="41" t="s">
        <v>72</v>
      </c>
      <c r="N675" s="20"/>
      <c r="O675" s="21" t="s">
        <v>114</v>
      </c>
      <c r="P675" s="19"/>
      <c r="Q675" s="49"/>
      <c r="R675" s="35"/>
      <c r="S675" s="19"/>
      <c r="Z675" s="30"/>
      <c r="AA675" s="30"/>
      <c r="AD675" s="30"/>
    </row>
    <row r="676" spans="1:30" s="23" customFormat="1" ht="30" customHeight="1" x14ac:dyDescent="0.25">
      <c r="A676" s="21" t="s">
        <v>790</v>
      </c>
      <c r="B676" s="35" t="s">
        <v>1618</v>
      </c>
      <c r="C676" s="40">
        <v>44820</v>
      </c>
      <c r="D676" s="40">
        <v>44823</v>
      </c>
      <c r="E676" s="40">
        <v>44834</v>
      </c>
      <c r="F676" s="40">
        <f>IF(C676="","",WORKDAY(C676,20,$U$33:$U$41))</f>
        <v>44848</v>
      </c>
      <c r="G676" s="40" t="str">
        <f t="shared" si="28"/>
        <v>Sep</v>
      </c>
      <c r="H676" s="124"/>
      <c r="I676" s="121">
        <v>44845</v>
      </c>
      <c r="J676" s="127" t="str">
        <f>IF(ISBLANK(I676),"",IF(I676&gt;F676,"No","Yes"))</f>
        <v>Yes</v>
      </c>
      <c r="K676" s="20"/>
      <c r="L676" s="103"/>
      <c r="M676" s="41" t="s">
        <v>72</v>
      </c>
      <c r="N676" s="20"/>
      <c r="O676" s="21" t="s">
        <v>8</v>
      </c>
      <c r="P676" s="19"/>
      <c r="Q676" s="49" t="s">
        <v>64</v>
      </c>
      <c r="R676" s="35"/>
      <c r="S676" s="19"/>
      <c r="Z676" s="30"/>
      <c r="AA676" s="30"/>
      <c r="AD676" s="30"/>
    </row>
    <row r="677" spans="1:30" s="23" customFormat="1" ht="30" customHeight="1" x14ac:dyDescent="0.25">
      <c r="A677" s="21" t="s">
        <v>791</v>
      </c>
      <c r="B677" s="35" t="s">
        <v>1617</v>
      </c>
      <c r="C677" s="40">
        <v>44819</v>
      </c>
      <c r="D677" s="40">
        <f>IF(C677="","",WORKDAY(C677,1,$U$33:$U$41))</f>
        <v>44820</v>
      </c>
      <c r="E677" s="40">
        <f>IF(C677="","",WORKDAY(C677,10,$U$33:$U$41))</f>
        <v>44833</v>
      </c>
      <c r="F677" s="40">
        <f>IF(C677="","",WORKDAY(C677,20,$U$33:$U$41))</f>
        <v>44847</v>
      </c>
      <c r="G677" s="40" t="str">
        <f t="shared" si="28"/>
        <v>Sep</v>
      </c>
      <c r="H677" s="124"/>
      <c r="I677" s="121">
        <v>44845</v>
      </c>
      <c r="J677" s="127" t="str">
        <f>IF(ISBLANK(I677),"",IF(I677&gt;F677,"No","Yes"))</f>
        <v>Yes</v>
      </c>
      <c r="K677" s="20"/>
      <c r="L677" s="103"/>
      <c r="M677" s="41" t="s">
        <v>72</v>
      </c>
      <c r="N677" s="20"/>
      <c r="O677" s="21" t="s">
        <v>112</v>
      </c>
      <c r="P677" s="19"/>
      <c r="Q677" s="49"/>
      <c r="R677" s="35"/>
      <c r="S677" s="19"/>
      <c r="Z677" s="30"/>
      <c r="AA677" s="30"/>
      <c r="AD677" s="30"/>
    </row>
    <row r="678" spans="1:30" s="23" customFormat="1" ht="30" customHeight="1" x14ac:dyDescent="0.25">
      <c r="A678" s="21" t="s">
        <v>792</v>
      </c>
      <c r="B678" s="35" t="s">
        <v>1624</v>
      </c>
      <c r="C678" s="40">
        <v>44820</v>
      </c>
      <c r="D678" s="40">
        <f>IF(C678="","",WORKDAY(C678,1,$U$33:$U$41))</f>
        <v>44823</v>
      </c>
      <c r="E678" s="40">
        <f>IF(C678="","",WORKDAY(C678,10,$U$33:$U$41))</f>
        <v>44834</v>
      </c>
      <c r="F678" s="40">
        <f>IF(C678="","",WORKDAY(C678,20,$U$33:$U$41))</f>
        <v>44848</v>
      </c>
      <c r="G678" s="40" t="str">
        <f t="shared" si="28"/>
        <v>Sep</v>
      </c>
      <c r="H678" s="124"/>
      <c r="I678" s="121">
        <v>44831</v>
      </c>
      <c r="J678" s="127" t="str">
        <f>IF(ISBLANK(I678),"",IF(I678&gt;F678,"No","Yes"))</f>
        <v>Yes</v>
      </c>
      <c r="K678" s="20"/>
      <c r="L678" s="103"/>
      <c r="M678" s="41" t="s">
        <v>72</v>
      </c>
      <c r="N678" s="20"/>
      <c r="O678" s="21" t="s">
        <v>112</v>
      </c>
      <c r="P678" s="19"/>
      <c r="Q678" s="49"/>
      <c r="R678" s="35"/>
      <c r="S678" s="19"/>
      <c r="Z678" s="30"/>
      <c r="AA678" s="30"/>
      <c r="AD678" s="30"/>
    </row>
    <row r="679" spans="1:30" s="23" customFormat="1" ht="30" customHeight="1" x14ac:dyDescent="0.25">
      <c r="A679" s="21" t="s">
        <v>793</v>
      </c>
      <c r="B679" s="35" t="s">
        <v>1976</v>
      </c>
      <c r="C679" s="40">
        <v>44820</v>
      </c>
      <c r="D679" s="40">
        <f>IF(C679="","",WORKDAY(C679,1,$U$33:$U$41))</f>
        <v>44823</v>
      </c>
      <c r="E679" s="40">
        <f>IF(C679="","",WORKDAY(C679,10,$U$33:$U$41))</f>
        <v>44834</v>
      </c>
      <c r="F679" s="40">
        <f>IF(C679="","",WORKDAY(C679,20,$U$33:$U$41))</f>
        <v>44848</v>
      </c>
      <c r="G679" s="40" t="str">
        <f t="shared" si="28"/>
        <v>Sep</v>
      </c>
      <c r="H679" s="124"/>
      <c r="I679" s="121">
        <v>44837</v>
      </c>
      <c r="J679" s="127" t="str">
        <f>IF(ISBLANK(I679),"",IF(I679&gt;F679,"No","Yes"))</f>
        <v>Yes</v>
      </c>
      <c r="K679" s="20"/>
      <c r="L679" s="103"/>
      <c r="M679" s="41" t="s">
        <v>72</v>
      </c>
      <c r="N679" s="20"/>
      <c r="O679" s="21" t="s">
        <v>113</v>
      </c>
      <c r="P679" s="19"/>
      <c r="Q679" s="49" t="s">
        <v>64</v>
      </c>
      <c r="R679" s="35"/>
      <c r="S679" s="19"/>
      <c r="Z679" s="30"/>
      <c r="AA679" s="30"/>
      <c r="AD679" s="30"/>
    </row>
    <row r="680" spans="1:30" s="23" customFormat="1" ht="30" customHeight="1" x14ac:dyDescent="0.25">
      <c r="A680" s="21" t="s">
        <v>794</v>
      </c>
      <c r="B680" s="35" t="s">
        <v>1619</v>
      </c>
      <c r="C680" s="40">
        <v>44820</v>
      </c>
      <c r="D680" s="40">
        <f>IF(C680="","",WORKDAY(C680,1,$U$33:$U$41))</f>
        <v>44823</v>
      </c>
      <c r="E680" s="40">
        <f>IF(C680="","",WORKDAY(C680,10,$U$33:$U$41))</f>
        <v>44834</v>
      </c>
      <c r="F680" s="40">
        <f>IF(C680="","",WORKDAY(C680,20,$U$33:$U$41))</f>
        <v>44848</v>
      </c>
      <c r="G680" s="40" t="str">
        <f t="shared" si="28"/>
        <v>Sep</v>
      </c>
      <c r="H680" s="124"/>
      <c r="I680" s="121">
        <v>44825</v>
      </c>
      <c r="J680" s="127" t="str">
        <f>IF(ISBLANK(I680),"",IF(I680&gt;F680,"No","Yes"))</f>
        <v>Yes</v>
      </c>
      <c r="K680" s="20"/>
      <c r="L680" s="103"/>
      <c r="M680" s="41" t="s">
        <v>72</v>
      </c>
      <c r="N680" s="20"/>
      <c r="O680" s="21" t="s">
        <v>112</v>
      </c>
      <c r="P680" s="19"/>
      <c r="Q680" s="49"/>
      <c r="R680" s="35"/>
      <c r="S680" s="19"/>
      <c r="Z680" s="30"/>
      <c r="AA680" s="30"/>
      <c r="AD680" s="30"/>
    </row>
    <row r="681" spans="1:30" s="23" customFormat="1" ht="30" customHeight="1" x14ac:dyDescent="0.25">
      <c r="A681" s="21" t="s">
        <v>795</v>
      </c>
      <c r="B681" s="35" t="s">
        <v>1621</v>
      </c>
      <c r="C681" s="40">
        <v>44820</v>
      </c>
      <c r="D681" s="40">
        <f>IF(C681="","",WORKDAY(C681,1,$U$33:$U$41))</f>
        <v>44823</v>
      </c>
      <c r="E681" s="40">
        <f>IF(C681="","",WORKDAY(C681,10,$U$33:$U$41))</f>
        <v>44834</v>
      </c>
      <c r="F681" s="40">
        <f>IF(C681="","",WORKDAY(C681,20,$U$33:$U$41))</f>
        <v>44848</v>
      </c>
      <c r="G681" s="40" t="str">
        <f t="shared" si="28"/>
        <v>Sep</v>
      </c>
      <c r="H681" s="124"/>
      <c r="I681" s="121">
        <v>44833</v>
      </c>
      <c r="J681" s="127" t="str">
        <f>IF(ISBLANK(I681),"",IF(I681&gt;F681,"No","Yes"))</f>
        <v>Yes</v>
      </c>
      <c r="K681" s="20"/>
      <c r="L681" s="103"/>
      <c r="M681" s="41" t="s">
        <v>72</v>
      </c>
      <c r="N681" s="20"/>
      <c r="O681" s="21" t="s">
        <v>112</v>
      </c>
      <c r="P681" s="19"/>
      <c r="Q681" s="49" t="s">
        <v>64</v>
      </c>
      <c r="R681" s="35"/>
      <c r="S681" s="19"/>
      <c r="Z681" s="30"/>
      <c r="AA681" s="30"/>
      <c r="AD681" s="30"/>
    </row>
    <row r="682" spans="1:30" s="23" customFormat="1" ht="30" customHeight="1" x14ac:dyDescent="0.25">
      <c r="A682" s="21" t="s">
        <v>796</v>
      </c>
      <c r="B682" s="35" t="s">
        <v>1620</v>
      </c>
      <c r="C682" s="40">
        <v>44824</v>
      </c>
      <c r="D682" s="40">
        <f>IF(C682="","",WORKDAY(C682,1,$U$33:$U$41))</f>
        <v>44825</v>
      </c>
      <c r="E682" s="40">
        <f>IF(C682="","",WORKDAY(C682,10,$U$33:$U$41))</f>
        <v>44838</v>
      </c>
      <c r="F682" s="40">
        <f>IF(C682="","",WORKDAY(C682,20,$U$33:$U$41))</f>
        <v>44852</v>
      </c>
      <c r="G682" s="40" t="str">
        <f t="shared" si="28"/>
        <v>Sep</v>
      </c>
      <c r="H682" s="124"/>
      <c r="I682" s="121">
        <v>44852</v>
      </c>
      <c r="J682" s="127" t="str">
        <f>IF(ISBLANK(I682),"",IF(I682&gt;F682,"No","Yes"))</f>
        <v>Yes</v>
      </c>
      <c r="K682" s="20"/>
      <c r="L682" s="103"/>
      <c r="M682" s="41" t="s">
        <v>72</v>
      </c>
      <c r="N682" s="20"/>
      <c r="O682" s="21" t="s">
        <v>112</v>
      </c>
      <c r="P682" s="19"/>
      <c r="Q682" s="49"/>
      <c r="R682" s="35"/>
      <c r="S682" s="19"/>
      <c r="Z682" s="30"/>
      <c r="AA682" s="30"/>
      <c r="AD682" s="30"/>
    </row>
    <row r="683" spans="1:30" s="23" customFormat="1" ht="30" customHeight="1" x14ac:dyDescent="0.25">
      <c r="A683" s="21" t="s">
        <v>797</v>
      </c>
      <c r="B683" s="35" t="s">
        <v>1622</v>
      </c>
      <c r="C683" s="40">
        <v>44824</v>
      </c>
      <c r="D683" s="40">
        <f>IF(C683="","",WORKDAY(C683,1,$U$33:$U$41))</f>
        <v>44825</v>
      </c>
      <c r="E683" s="40">
        <f>IF(C683="","",WORKDAY(C683,10,$U$33:$U$41))</f>
        <v>44838</v>
      </c>
      <c r="F683" s="40">
        <f>IF(C683="","",WORKDAY(C683,20,$U$33:$U$41))</f>
        <v>44852</v>
      </c>
      <c r="G683" s="40" t="str">
        <f t="shared" si="28"/>
        <v>Sep</v>
      </c>
      <c r="H683" s="124"/>
      <c r="I683" s="121">
        <v>44831</v>
      </c>
      <c r="J683" s="127" t="str">
        <f>IF(ISBLANK(I683),"",IF(I683&gt;F683,"No","Yes"))</f>
        <v>Yes</v>
      </c>
      <c r="K683" s="20"/>
      <c r="L683" s="103"/>
      <c r="M683" s="41" t="s">
        <v>72</v>
      </c>
      <c r="N683" s="20"/>
      <c r="O683" s="21" t="s">
        <v>112</v>
      </c>
      <c r="P683" s="19"/>
      <c r="Q683" s="49"/>
      <c r="R683" s="35"/>
      <c r="S683" s="19"/>
      <c r="Z683" s="30"/>
      <c r="AA683" s="30"/>
      <c r="AD683" s="30"/>
    </row>
    <row r="684" spans="1:30" s="23" customFormat="1" ht="30" customHeight="1" x14ac:dyDescent="0.25">
      <c r="A684" s="21" t="s">
        <v>798</v>
      </c>
      <c r="B684" s="35" t="s">
        <v>1623</v>
      </c>
      <c r="C684" s="40">
        <v>44824</v>
      </c>
      <c r="D684" s="40">
        <f>IF(C684="","",WORKDAY(C684,1,$U$33:$U$41))</f>
        <v>44825</v>
      </c>
      <c r="E684" s="40">
        <f>IF(C684="","",WORKDAY(C684,10,$U$33:$U$41))</f>
        <v>44838</v>
      </c>
      <c r="F684" s="40">
        <f>IF(C684="","",WORKDAY(C684,20,$U$33:$U$41))</f>
        <v>44852</v>
      </c>
      <c r="G684" s="40" t="str">
        <f t="shared" si="28"/>
        <v>Sep</v>
      </c>
      <c r="H684" s="124"/>
      <c r="I684" s="121">
        <v>44852</v>
      </c>
      <c r="J684" s="127" t="str">
        <f>IF(ISBLANK(I684),"",IF(I684&gt;F684,"No","Yes"))</f>
        <v>Yes</v>
      </c>
      <c r="K684" s="20"/>
      <c r="L684" s="103"/>
      <c r="M684" s="41" t="s">
        <v>72</v>
      </c>
      <c r="N684" s="20"/>
      <c r="O684" s="21" t="s">
        <v>113</v>
      </c>
      <c r="P684" s="19"/>
      <c r="Q684" s="49"/>
      <c r="R684" s="35" t="s">
        <v>1729</v>
      </c>
      <c r="S684" s="19"/>
      <c r="Z684" s="30"/>
      <c r="AA684" s="30"/>
      <c r="AD684" s="30"/>
    </row>
    <row r="685" spans="1:30" s="23" customFormat="1" ht="30" customHeight="1" x14ac:dyDescent="0.25">
      <c r="A685" s="21" t="s">
        <v>799</v>
      </c>
      <c r="B685" s="35" t="s">
        <v>1626</v>
      </c>
      <c r="C685" s="40">
        <v>44825</v>
      </c>
      <c r="D685" s="40">
        <f>IF(C685="","",WORKDAY(C685,1,$U$33:$U$41))</f>
        <v>44826</v>
      </c>
      <c r="E685" s="40">
        <f>IF(C685="","",WORKDAY(C685,10,$U$33:$U$41))</f>
        <v>44839</v>
      </c>
      <c r="F685" s="40">
        <f>IF(C685="","",WORKDAY(C685,20,$U$33:$U$41))</f>
        <v>44853</v>
      </c>
      <c r="G685" s="40" t="str">
        <f t="shared" si="28"/>
        <v>Sep</v>
      </c>
      <c r="H685" s="124"/>
      <c r="I685" s="121">
        <v>44826</v>
      </c>
      <c r="J685" s="127" t="str">
        <f>IF(ISBLANK(I685),"",IF(I685&gt;F685,"No","Yes"))</f>
        <v>Yes</v>
      </c>
      <c r="K685" s="20"/>
      <c r="L685" s="103"/>
      <c r="M685" s="41" t="s">
        <v>72</v>
      </c>
      <c r="N685" s="20"/>
      <c r="O685" s="21" t="s">
        <v>112</v>
      </c>
      <c r="P685" s="19"/>
      <c r="Q685" s="49"/>
      <c r="R685" s="35"/>
      <c r="S685" s="19"/>
      <c r="Z685" s="30"/>
      <c r="AA685" s="30"/>
      <c r="AD685" s="30"/>
    </row>
    <row r="686" spans="1:30" s="23" customFormat="1" ht="30" customHeight="1" x14ac:dyDescent="0.25">
      <c r="A686" s="21" t="s">
        <v>800</v>
      </c>
      <c r="B686" s="35" t="s">
        <v>1627</v>
      </c>
      <c r="C686" s="40">
        <v>44825</v>
      </c>
      <c r="D686" s="40">
        <f>IF(C686="","",WORKDAY(C686,1,$U$33:$U$41))</f>
        <v>44826</v>
      </c>
      <c r="E686" s="40">
        <f>IF(C686="","",WORKDAY(C686,10,$U$33:$U$41))</f>
        <v>44839</v>
      </c>
      <c r="F686" s="40">
        <f>IF(C686="","",WORKDAY(C686,20,$U$33:$U$41))</f>
        <v>44853</v>
      </c>
      <c r="G686" s="40" t="str">
        <f t="shared" si="28"/>
        <v>Sep</v>
      </c>
      <c r="H686" s="124"/>
      <c r="I686" s="121">
        <v>44893</v>
      </c>
      <c r="J686" s="127" t="str">
        <f>IF(ISBLANK(I686),"",IF(I686&gt;F686,"No","Yes"))</f>
        <v>No</v>
      </c>
      <c r="K686" s="20"/>
      <c r="L686" s="103"/>
      <c r="M686" s="41" t="s">
        <v>72</v>
      </c>
      <c r="N686" s="20"/>
      <c r="O686" s="21" t="s">
        <v>112</v>
      </c>
      <c r="P686" s="19"/>
      <c r="Q686" s="49"/>
      <c r="R686" s="35"/>
      <c r="S686" s="19"/>
      <c r="Z686" s="30"/>
      <c r="AA686" s="30"/>
      <c r="AD686" s="30"/>
    </row>
    <row r="687" spans="1:30" s="23" customFormat="1" ht="30" customHeight="1" x14ac:dyDescent="0.25">
      <c r="A687" s="21" t="s">
        <v>801</v>
      </c>
      <c r="B687" s="35" t="s">
        <v>1977</v>
      </c>
      <c r="C687" s="40">
        <v>44825</v>
      </c>
      <c r="D687" s="40">
        <f>IF(C687="","",WORKDAY(C687,1,$U$33:$U$41))</f>
        <v>44826</v>
      </c>
      <c r="E687" s="40">
        <f>IF(C687="","",WORKDAY(C687,10,$U$33:$U$41))</f>
        <v>44839</v>
      </c>
      <c r="F687" s="40">
        <f>IF(C687="","",WORKDAY(C687,20,$U$33:$U$41))</f>
        <v>44853</v>
      </c>
      <c r="G687" s="40" t="str">
        <f t="shared" si="28"/>
        <v>Sep</v>
      </c>
      <c r="H687" s="124"/>
      <c r="I687" s="121">
        <v>44853</v>
      </c>
      <c r="J687" s="127" t="str">
        <f>IF(ISBLANK(I687),"",IF(I687&gt;F687,"No","Yes"))</f>
        <v>Yes</v>
      </c>
      <c r="K687" s="20"/>
      <c r="L687" s="103"/>
      <c r="M687" s="41" t="s">
        <v>72</v>
      </c>
      <c r="N687" s="20"/>
      <c r="O687" s="21" t="s">
        <v>8</v>
      </c>
      <c r="P687" s="19"/>
      <c r="Q687" s="49" t="s">
        <v>17</v>
      </c>
      <c r="R687" s="35"/>
      <c r="S687" s="19"/>
      <c r="Z687" s="30"/>
      <c r="AA687" s="30"/>
      <c r="AD687" s="30"/>
    </row>
    <row r="688" spans="1:30" s="23" customFormat="1" ht="30" customHeight="1" x14ac:dyDescent="0.25">
      <c r="A688" s="21" t="s">
        <v>802</v>
      </c>
      <c r="B688" s="35" t="s">
        <v>1628</v>
      </c>
      <c r="C688" s="40">
        <v>44825</v>
      </c>
      <c r="D688" s="40">
        <f>IF(C688="","",WORKDAY(C688,1,$U$33:$U$41))</f>
        <v>44826</v>
      </c>
      <c r="E688" s="40">
        <f>IF(C688="","",WORKDAY(C688,10,$U$33:$U$41))</f>
        <v>44839</v>
      </c>
      <c r="F688" s="40">
        <f>IF(C688="","",WORKDAY(C688,20,$U$33:$U$41))</f>
        <v>44853</v>
      </c>
      <c r="G688" s="40" t="str">
        <f t="shared" si="28"/>
        <v>Sep</v>
      </c>
      <c r="H688" s="124"/>
      <c r="I688" s="121">
        <v>44847</v>
      </c>
      <c r="J688" s="127" t="str">
        <f>IF(ISBLANK(I688),"",IF(I688&gt;F688,"No","Yes"))</f>
        <v>Yes</v>
      </c>
      <c r="K688" s="20"/>
      <c r="L688" s="103"/>
      <c r="M688" s="41" t="s">
        <v>72</v>
      </c>
      <c r="N688" s="20"/>
      <c r="O688" s="21" t="s">
        <v>113</v>
      </c>
      <c r="P688" s="19"/>
      <c r="Q688" s="49"/>
      <c r="R688" s="35" t="s">
        <v>1699</v>
      </c>
      <c r="S688" s="19"/>
      <c r="Z688" s="30"/>
      <c r="AA688" s="30"/>
      <c r="AD688" s="30"/>
    </row>
    <row r="689" spans="1:30" s="23" customFormat="1" ht="30" customHeight="1" x14ac:dyDescent="0.25">
      <c r="A689" s="21" t="s">
        <v>803</v>
      </c>
      <c r="B689" s="35" t="s">
        <v>1629</v>
      </c>
      <c r="C689" s="40">
        <v>44826</v>
      </c>
      <c r="D689" s="40">
        <f>IF(C689="","",WORKDAY(C689,1,$U$33:$U$41))</f>
        <v>44827</v>
      </c>
      <c r="E689" s="40">
        <f>IF(C689="","",WORKDAY(C689,10,$U$33:$U$41))</f>
        <v>44840</v>
      </c>
      <c r="F689" s="40">
        <f>IF(C689="","",WORKDAY(C689,20,$U$33:$U$41))</f>
        <v>44854</v>
      </c>
      <c r="G689" s="40" t="str">
        <f t="shared" si="28"/>
        <v>Sep</v>
      </c>
      <c r="H689" s="124"/>
      <c r="I689" s="121">
        <v>44880</v>
      </c>
      <c r="J689" s="127" t="str">
        <f>IF(ISBLANK(I689),"",IF(I689&gt;F689,"No","Yes"))</f>
        <v>No</v>
      </c>
      <c r="K689" s="20"/>
      <c r="L689" s="103"/>
      <c r="M689" s="41" t="s">
        <v>72</v>
      </c>
      <c r="N689" s="20"/>
      <c r="O689" s="21" t="s">
        <v>114</v>
      </c>
      <c r="P689" s="19"/>
      <c r="Q689" s="49"/>
      <c r="R689" s="147"/>
      <c r="S689" s="19"/>
      <c r="Z689" s="30"/>
      <c r="AA689" s="30"/>
      <c r="AD689" s="30"/>
    </row>
    <row r="690" spans="1:30" s="23" customFormat="1" ht="30" customHeight="1" x14ac:dyDescent="0.25">
      <c r="A690" s="21" t="s">
        <v>804</v>
      </c>
      <c r="B690" s="35" t="s">
        <v>1630</v>
      </c>
      <c r="C690" s="40">
        <v>44826</v>
      </c>
      <c r="D690" s="40">
        <f>IF(C690="","",WORKDAY(C690,1,$U$33:$U$41))</f>
        <v>44827</v>
      </c>
      <c r="E690" s="40">
        <f>IF(C690="","",WORKDAY(C690,10,$U$33:$U$41))</f>
        <v>44840</v>
      </c>
      <c r="F690" s="40">
        <f>IF(C690="","",WORKDAY(C690,20,$U$33:$U$41))</f>
        <v>44854</v>
      </c>
      <c r="G690" s="40" t="str">
        <f t="shared" si="28"/>
        <v>Sep</v>
      </c>
      <c r="H690" s="124"/>
      <c r="I690" s="121">
        <v>44834</v>
      </c>
      <c r="J690" s="127" t="str">
        <f>IF(ISBLANK(I690),"",IF(I690&gt;F690,"No","Yes"))</f>
        <v>Yes</v>
      </c>
      <c r="K690" s="20"/>
      <c r="L690" s="103"/>
      <c r="M690" s="41" t="s">
        <v>72</v>
      </c>
      <c r="N690" s="20"/>
      <c r="O690" s="21" t="s">
        <v>113</v>
      </c>
      <c r="P690" s="19"/>
      <c r="Q690" s="49"/>
      <c r="R690" s="35" t="s">
        <v>1070</v>
      </c>
      <c r="S690" s="19"/>
      <c r="Z690" s="30"/>
      <c r="AA690" s="30"/>
      <c r="AD690" s="30"/>
    </row>
    <row r="691" spans="1:30" s="23" customFormat="1" ht="30" customHeight="1" x14ac:dyDescent="0.25">
      <c r="A691" s="21" t="s">
        <v>805</v>
      </c>
      <c r="B691" s="35" t="s">
        <v>1631</v>
      </c>
      <c r="C691" s="40">
        <v>44826</v>
      </c>
      <c r="D691" s="40">
        <f>IF(C691="","",WORKDAY(C691,1,$U$33:$U$41))</f>
        <v>44827</v>
      </c>
      <c r="E691" s="40">
        <f>IF(C691="","",WORKDAY(C691,10,$U$33:$U$41))</f>
        <v>44840</v>
      </c>
      <c r="F691" s="40">
        <f>IF(C691="","",WORKDAY(C691,20,$U$33:$U$41))</f>
        <v>44854</v>
      </c>
      <c r="G691" s="40" t="str">
        <f t="shared" si="28"/>
        <v>Sep</v>
      </c>
      <c r="H691" s="124"/>
      <c r="I691" s="121">
        <v>44827</v>
      </c>
      <c r="J691" s="127" t="str">
        <f>IF(ISBLANK(I691),"",IF(I691&gt;F691,"No","Yes"))</f>
        <v>Yes</v>
      </c>
      <c r="K691" s="20"/>
      <c r="L691" s="103"/>
      <c r="M691" s="41" t="s">
        <v>72</v>
      </c>
      <c r="N691" s="20"/>
      <c r="O691" s="21" t="s">
        <v>114</v>
      </c>
      <c r="P691" s="19"/>
      <c r="Q691" s="49" t="s">
        <v>64</v>
      </c>
      <c r="R691" s="35"/>
      <c r="S691" s="19"/>
      <c r="Z691" s="30"/>
      <c r="AA691" s="30"/>
      <c r="AD691" s="30"/>
    </row>
    <row r="692" spans="1:30" s="23" customFormat="1" ht="30" customHeight="1" x14ac:dyDescent="0.25">
      <c r="A692" s="21" t="s">
        <v>806</v>
      </c>
      <c r="B692" s="35" t="s">
        <v>1632</v>
      </c>
      <c r="C692" s="40">
        <v>44827</v>
      </c>
      <c r="D692" s="40">
        <f>IF(C692="","",WORKDAY(C692,1,$U$33:$U$41))</f>
        <v>44830</v>
      </c>
      <c r="E692" s="40">
        <f>IF(C692="","",WORKDAY(C692,10,$U$33:$U$41))</f>
        <v>44841</v>
      </c>
      <c r="F692" s="40">
        <f>IF(C692="","",WORKDAY(C692,20,$U$33:$U$41))</f>
        <v>44855</v>
      </c>
      <c r="G692" s="40" t="str">
        <f t="shared" si="28"/>
        <v>Sep</v>
      </c>
      <c r="H692" s="124"/>
      <c r="I692" s="121">
        <v>44853</v>
      </c>
      <c r="J692" s="127" t="str">
        <f>IF(ISBLANK(I692),"",IF(I692&gt;F692,"No","Yes"))</f>
        <v>Yes</v>
      </c>
      <c r="K692" s="20"/>
      <c r="L692" s="103"/>
      <c r="M692" s="41" t="s">
        <v>72</v>
      </c>
      <c r="N692" s="20"/>
      <c r="O692" s="21" t="s">
        <v>112</v>
      </c>
      <c r="P692" s="19"/>
      <c r="Q692" s="49"/>
      <c r="R692" s="35"/>
      <c r="S692" s="19"/>
      <c r="Z692" s="30"/>
      <c r="AA692" s="30"/>
      <c r="AD692" s="30"/>
    </row>
    <row r="693" spans="1:30" s="23" customFormat="1" ht="30" customHeight="1" x14ac:dyDescent="0.25">
      <c r="A693" s="21" t="s">
        <v>807</v>
      </c>
      <c r="B693" s="35" t="s">
        <v>1633</v>
      </c>
      <c r="C693" s="40">
        <v>44827</v>
      </c>
      <c r="D693" s="40">
        <f>IF(C693="","",WORKDAY(C693,1,$U$33:$U$41))</f>
        <v>44830</v>
      </c>
      <c r="E693" s="40">
        <f>IF(C693="","",WORKDAY(C693,10,$U$33:$U$41))</f>
        <v>44841</v>
      </c>
      <c r="F693" s="40">
        <f>IF(C693="","",WORKDAY(C693,20,$U$33:$U$41))</f>
        <v>44855</v>
      </c>
      <c r="G693" s="40" t="str">
        <f t="shared" si="28"/>
        <v>Sep</v>
      </c>
      <c r="H693" s="124"/>
      <c r="I693" s="121">
        <v>44853</v>
      </c>
      <c r="J693" s="127" t="str">
        <f>IF(ISBLANK(I693),"",IF(I693&gt;F693,"No","Yes"))</f>
        <v>Yes</v>
      </c>
      <c r="K693" s="20"/>
      <c r="L693" s="103"/>
      <c r="M693" s="41" t="s">
        <v>72</v>
      </c>
      <c r="N693" s="20"/>
      <c r="O693" s="21" t="s">
        <v>112</v>
      </c>
      <c r="P693" s="19"/>
      <c r="Q693" s="49"/>
      <c r="R693" s="35"/>
      <c r="S693" s="19"/>
      <c r="Z693" s="30"/>
      <c r="AA693" s="30"/>
      <c r="AD693" s="30"/>
    </row>
    <row r="694" spans="1:30" s="23" customFormat="1" ht="30" customHeight="1" x14ac:dyDescent="0.25">
      <c r="A694" s="21" t="s">
        <v>808</v>
      </c>
      <c r="B694" s="35" t="s">
        <v>1634</v>
      </c>
      <c r="C694" s="40">
        <v>44827</v>
      </c>
      <c r="D694" s="40">
        <f>IF(C694="","",WORKDAY(C694,1,$U$33:$U$41))</f>
        <v>44830</v>
      </c>
      <c r="E694" s="40">
        <f>IF(C694="","",WORKDAY(C694,10,$U$33:$U$41))</f>
        <v>44841</v>
      </c>
      <c r="F694" s="40">
        <f>IF(C694="","",WORKDAY(C694,20,$U$33:$U$41))</f>
        <v>44855</v>
      </c>
      <c r="G694" s="40" t="str">
        <f t="shared" si="28"/>
        <v>Sep</v>
      </c>
      <c r="H694" s="124"/>
      <c r="I694" s="121">
        <v>44851</v>
      </c>
      <c r="J694" s="127" t="str">
        <f>IF(ISBLANK(I694),"",IF(I694&gt;F694,"No","Yes"))</f>
        <v>Yes</v>
      </c>
      <c r="K694" s="20"/>
      <c r="L694" s="103"/>
      <c r="M694" s="41" t="s">
        <v>72</v>
      </c>
      <c r="N694" s="20"/>
      <c r="O694" s="21" t="s">
        <v>113</v>
      </c>
      <c r="P694" s="19"/>
      <c r="Q694" s="49"/>
      <c r="R694" s="35"/>
      <c r="S694" s="19"/>
      <c r="Z694" s="30"/>
      <c r="AA694" s="30"/>
      <c r="AD694" s="30"/>
    </row>
    <row r="695" spans="1:30" s="23" customFormat="1" ht="30" customHeight="1" x14ac:dyDescent="0.25">
      <c r="A695" s="21" t="s">
        <v>809</v>
      </c>
      <c r="B695" s="35" t="s">
        <v>1638</v>
      </c>
      <c r="C695" s="40">
        <v>44827</v>
      </c>
      <c r="D695" s="40">
        <f>IF(C695="","",WORKDAY(C695,1,$U$33:$U$41))</f>
        <v>44830</v>
      </c>
      <c r="E695" s="40">
        <f>IF(C695="","",WORKDAY(C695,10,$U$33:$U$41))</f>
        <v>44841</v>
      </c>
      <c r="F695" s="40">
        <f>IF(C695="","",WORKDAY(C695,20,$U$33:$U$41))</f>
        <v>44855</v>
      </c>
      <c r="G695" s="40" t="str">
        <f t="shared" si="28"/>
        <v>Sep</v>
      </c>
      <c r="H695" s="124"/>
      <c r="I695" s="121">
        <v>44886</v>
      </c>
      <c r="J695" s="127" t="str">
        <f>IF(ISBLANK(I695),"",IF(I695&gt;F695,"No","Yes"))</f>
        <v>No</v>
      </c>
      <c r="K695" s="20"/>
      <c r="L695" s="103"/>
      <c r="M695" s="41" t="s">
        <v>72</v>
      </c>
      <c r="N695" s="20"/>
      <c r="O695" s="21" t="s">
        <v>112</v>
      </c>
      <c r="P695" s="19"/>
      <c r="Q695" s="49"/>
      <c r="R695" s="35"/>
      <c r="S695" s="19"/>
      <c r="Z695" s="30"/>
      <c r="AA695" s="30"/>
      <c r="AD695" s="30"/>
    </row>
    <row r="696" spans="1:30" s="23" customFormat="1" ht="30" customHeight="1" x14ac:dyDescent="0.25">
      <c r="A696" s="21" t="s">
        <v>810</v>
      </c>
      <c r="B696" s="35" t="s">
        <v>1635</v>
      </c>
      <c r="C696" s="40">
        <v>44828</v>
      </c>
      <c r="D696" s="40">
        <f>IF(C696="","",WORKDAY(C696,1,$U$33:$U$41))</f>
        <v>44830</v>
      </c>
      <c r="E696" s="40">
        <f>IF(C696="","",WORKDAY(C696,10,$U$33:$U$41))</f>
        <v>44841</v>
      </c>
      <c r="F696" s="40">
        <f>IF(C696="","",WORKDAY(C696,20,$U$33:$U$41))</f>
        <v>44855</v>
      </c>
      <c r="G696" s="40" t="str">
        <f t="shared" si="28"/>
        <v>Sep</v>
      </c>
      <c r="H696" s="124"/>
      <c r="I696" s="121">
        <v>44831</v>
      </c>
      <c r="J696" s="127" t="str">
        <f>IF(ISBLANK(I696),"",IF(I696&gt;F696,"No","Yes"))</f>
        <v>Yes</v>
      </c>
      <c r="K696" s="20"/>
      <c r="L696" s="103"/>
      <c r="M696" s="41" t="s">
        <v>72</v>
      </c>
      <c r="N696" s="20"/>
      <c r="O696" s="21" t="s">
        <v>112</v>
      </c>
      <c r="P696" s="19"/>
      <c r="Q696" s="49"/>
      <c r="R696" s="35"/>
      <c r="S696" s="19"/>
      <c r="Z696" s="30"/>
      <c r="AA696" s="30"/>
      <c r="AD696" s="30"/>
    </row>
    <row r="697" spans="1:30" s="23" customFormat="1" ht="30" customHeight="1" x14ac:dyDescent="0.25">
      <c r="A697" s="21" t="s">
        <v>811</v>
      </c>
      <c r="B697" s="35" t="s">
        <v>1637</v>
      </c>
      <c r="C697" s="40">
        <v>44830</v>
      </c>
      <c r="D697" s="40">
        <f>IF(C697="","",WORKDAY(C697,1,$U$33:$U$41))</f>
        <v>44831</v>
      </c>
      <c r="E697" s="40">
        <f>IF(C697="","",WORKDAY(C697,10,$U$33:$U$41))</f>
        <v>44844</v>
      </c>
      <c r="F697" s="40">
        <f>IF(C697="","",WORKDAY(C697,20,$U$33:$U$41))</f>
        <v>44858</v>
      </c>
      <c r="G697" s="40" t="str">
        <f t="shared" si="28"/>
        <v>Sep</v>
      </c>
      <c r="H697" s="124"/>
      <c r="I697" s="121">
        <v>44943</v>
      </c>
      <c r="J697" s="127" t="str">
        <f>IF(ISBLANK(I697),"",IF(I697&gt;F697,"No","Yes"))</f>
        <v>No</v>
      </c>
      <c r="K697" s="20"/>
      <c r="L697" s="103"/>
      <c r="M697" s="41" t="s">
        <v>72</v>
      </c>
      <c r="N697" s="20"/>
      <c r="O697" s="21" t="s">
        <v>112</v>
      </c>
      <c r="P697" s="19"/>
      <c r="Q697" s="49"/>
      <c r="R697" s="35"/>
      <c r="S697" s="19"/>
      <c r="Z697" s="30"/>
      <c r="AA697" s="30"/>
      <c r="AD697" s="30"/>
    </row>
    <row r="698" spans="1:30" s="23" customFormat="1" ht="30" customHeight="1" x14ac:dyDescent="0.25">
      <c r="A698" s="21" t="s">
        <v>812</v>
      </c>
      <c r="B698" s="35" t="s">
        <v>1646</v>
      </c>
      <c r="C698" s="40">
        <v>44830</v>
      </c>
      <c r="D698" s="40">
        <f>IF(C698="","",WORKDAY(C698,1,$U$33:$U$41))</f>
        <v>44831</v>
      </c>
      <c r="E698" s="40">
        <f>IF(C698="","",WORKDAY(C698,10,$U$33:$U$41))</f>
        <v>44844</v>
      </c>
      <c r="F698" s="40">
        <f>IF(C698="","",WORKDAY(C698,20,$U$33:$U$41))</f>
        <v>44858</v>
      </c>
      <c r="G698" s="40" t="str">
        <f t="shared" si="28"/>
        <v>Sep</v>
      </c>
      <c r="H698" s="124"/>
      <c r="I698" s="121">
        <v>44858</v>
      </c>
      <c r="J698" s="127" t="str">
        <f>IF(ISBLANK(I698),"",IF(I698&gt;F698,"No","Yes"))</f>
        <v>Yes</v>
      </c>
      <c r="K698" s="20"/>
      <c r="L698" s="103"/>
      <c r="M698" s="41" t="s">
        <v>72</v>
      </c>
      <c r="N698" s="20"/>
      <c r="O698" s="21" t="s">
        <v>113</v>
      </c>
      <c r="P698" s="19"/>
      <c r="Q698" s="49"/>
      <c r="R698" s="35"/>
      <c r="S698" s="19"/>
      <c r="Z698" s="30"/>
      <c r="AA698" s="30"/>
      <c r="AD698" s="30"/>
    </row>
    <row r="699" spans="1:30" s="23" customFormat="1" ht="30" customHeight="1" x14ac:dyDescent="0.25">
      <c r="A699" s="21" t="s">
        <v>813</v>
      </c>
      <c r="B699" s="35" t="s">
        <v>1639</v>
      </c>
      <c r="C699" s="40">
        <v>44831</v>
      </c>
      <c r="D699" s="40">
        <f>IF(C699="","",WORKDAY(C699,1,$U$33:$U$41))</f>
        <v>44832</v>
      </c>
      <c r="E699" s="40">
        <f>IF(C699="","",WORKDAY(C699,10,$U$33:$U$41))</f>
        <v>44845</v>
      </c>
      <c r="F699" s="40">
        <f>IF(C699="","",WORKDAY(C699,20,$U$33:$U$41))</f>
        <v>44859</v>
      </c>
      <c r="G699" s="40" t="str">
        <f t="shared" si="28"/>
        <v>Sep</v>
      </c>
      <c r="H699" s="124"/>
      <c r="I699" s="121">
        <v>44844</v>
      </c>
      <c r="J699" s="127" t="str">
        <f>IF(ISBLANK(I699),"",IF(I699&gt;F699,"No","Yes"))</f>
        <v>Yes</v>
      </c>
      <c r="K699" s="20"/>
      <c r="L699" s="103"/>
      <c r="M699" s="41" t="s">
        <v>72</v>
      </c>
      <c r="N699" s="20"/>
      <c r="O699" s="21" t="s">
        <v>113</v>
      </c>
      <c r="P699" s="19"/>
      <c r="Q699" s="49"/>
      <c r="R699" s="35" t="s">
        <v>1070</v>
      </c>
      <c r="S699" s="19"/>
      <c r="Z699" s="30"/>
      <c r="AA699" s="30"/>
      <c r="AD699" s="30"/>
    </row>
    <row r="700" spans="1:30" s="23" customFormat="1" ht="30" customHeight="1" x14ac:dyDescent="0.25">
      <c r="A700" s="21" t="s">
        <v>814</v>
      </c>
      <c r="B700" s="35" t="s">
        <v>1640</v>
      </c>
      <c r="C700" s="40">
        <v>44825</v>
      </c>
      <c r="D700" s="40">
        <f>IF(C700="","",WORKDAY(C700,1,$U$33:$U$41))</f>
        <v>44826</v>
      </c>
      <c r="E700" s="40">
        <f>IF(C700="","",WORKDAY(C700,10,$U$33:$U$41))</f>
        <v>44839</v>
      </c>
      <c r="F700" s="40">
        <f>IF(C700="","",WORKDAY(C700,20,$U$33:$U$41))</f>
        <v>44853</v>
      </c>
      <c r="G700" s="40" t="str">
        <f t="shared" si="28"/>
        <v>Sep</v>
      </c>
      <c r="H700" s="124"/>
      <c r="I700" s="121">
        <v>44837</v>
      </c>
      <c r="J700" s="127" t="str">
        <f>IF(ISBLANK(I700),"",IF(I700&gt;F700,"No","Yes"))</f>
        <v>Yes</v>
      </c>
      <c r="K700" s="20"/>
      <c r="L700" s="103"/>
      <c r="M700" s="41" t="s">
        <v>72</v>
      </c>
      <c r="N700" s="20"/>
      <c r="O700" s="21" t="s">
        <v>113</v>
      </c>
      <c r="P700" s="19"/>
      <c r="Q700" s="49"/>
      <c r="R700" s="35"/>
      <c r="S700" s="19"/>
      <c r="Z700" s="30"/>
      <c r="AA700" s="30"/>
      <c r="AD700" s="30"/>
    </row>
    <row r="701" spans="1:30" s="23" customFormat="1" ht="30" customHeight="1" x14ac:dyDescent="0.25">
      <c r="A701" s="21" t="s">
        <v>815</v>
      </c>
      <c r="B701" s="35" t="s">
        <v>1641</v>
      </c>
      <c r="C701" s="40">
        <v>44832</v>
      </c>
      <c r="D701" s="40">
        <f>IF(C701="","",WORKDAY(C701,1,$U$33:$U$41))</f>
        <v>44833</v>
      </c>
      <c r="E701" s="40">
        <f>IF(C701="","",WORKDAY(C701,10,$U$33:$U$41))</f>
        <v>44846</v>
      </c>
      <c r="F701" s="40">
        <f>IF(C701="","",WORKDAY(C701,20,$U$33:$U$41))</f>
        <v>44860</v>
      </c>
      <c r="G701" s="40" t="str">
        <f t="shared" si="28"/>
        <v>Sep</v>
      </c>
      <c r="H701" s="124"/>
      <c r="I701" s="121">
        <v>44846</v>
      </c>
      <c r="J701" s="127" t="str">
        <f>IF(ISBLANK(I701),"",IF(I701&gt;F701,"No","Yes"))</f>
        <v>Yes</v>
      </c>
      <c r="K701" s="20"/>
      <c r="L701" s="103"/>
      <c r="M701" s="41" t="s">
        <v>72</v>
      </c>
      <c r="N701" s="20"/>
      <c r="O701" s="21" t="s">
        <v>112</v>
      </c>
      <c r="P701" s="19"/>
      <c r="Q701" s="49"/>
      <c r="R701" s="35"/>
      <c r="S701" s="19"/>
      <c r="Z701" s="30"/>
      <c r="AA701" s="30"/>
      <c r="AD701" s="30"/>
    </row>
    <row r="702" spans="1:30" s="23" customFormat="1" ht="30" customHeight="1" x14ac:dyDescent="0.25">
      <c r="A702" s="21" t="s">
        <v>816</v>
      </c>
      <c r="B702" s="35" t="s">
        <v>1643</v>
      </c>
      <c r="C702" s="40">
        <v>44832</v>
      </c>
      <c r="D702" s="40">
        <f>IF(C702="","",WORKDAY(C702,1,$U$33:$U$41))</f>
        <v>44833</v>
      </c>
      <c r="E702" s="40">
        <f>IF(C702="","",WORKDAY(C702,10,$U$33:$U$41))</f>
        <v>44846</v>
      </c>
      <c r="F702" s="40">
        <f>IF(C702="","",WORKDAY(C702,20,$U$33:$U$41))</f>
        <v>44860</v>
      </c>
      <c r="G702" s="40" t="str">
        <f t="shared" si="28"/>
        <v>Sep</v>
      </c>
      <c r="H702" s="124"/>
      <c r="I702" s="121">
        <v>44844</v>
      </c>
      <c r="J702" s="127" t="str">
        <f>IF(ISBLANK(I702),"",IF(I702&gt;F702,"No","Yes"))</f>
        <v>Yes</v>
      </c>
      <c r="K702" s="20"/>
      <c r="L702" s="103"/>
      <c r="M702" s="41" t="s">
        <v>72</v>
      </c>
      <c r="N702" s="20"/>
      <c r="O702" s="21" t="s">
        <v>112</v>
      </c>
      <c r="P702" s="19"/>
      <c r="Q702" s="49"/>
      <c r="R702" s="35"/>
      <c r="S702" s="19"/>
      <c r="Z702" s="30"/>
      <c r="AA702" s="30"/>
      <c r="AD702" s="30"/>
    </row>
    <row r="703" spans="1:30" s="23" customFormat="1" ht="30" customHeight="1" x14ac:dyDescent="0.25">
      <c r="A703" s="21" t="s">
        <v>817</v>
      </c>
      <c r="B703" s="35" t="s">
        <v>1644</v>
      </c>
      <c r="C703" s="40">
        <v>44832</v>
      </c>
      <c r="D703" s="40">
        <f>IF(C703="","",WORKDAY(C703,1,$U$33:$U$41))</f>
        <v>44833</v>
      </c>
      <c r="E703" s="40">
        <f>IF(C703="","",WORKDAY(C703,10,$U$33:$U$41))</f>
        <v>44846</v>
      </c>
      <c r="F703" s="40">
        <f>IF(C703="","",WORKDAY(C703,20,$U$33:$U$41))</f>
        <v>44860</v>
      </c>
      <c r="G703" s="40" t="str">
        <f t="shared" si="28"/>
        <v>Sep</v>
      </c>
      <c r="H703" s="124"/>
      <c r="I703" s="121">
        <v>44837</v>
      </c>
      <c r="J703" s="127" t="str">
        <f>IF(ISBLANK(I703),"",IF(I703&gt;F703,"No","Yes"))</f>
        <v>Yes</v>
      </c>
      <c r="K703" s="20"/>
      <c r="L703" s="103"/>
      <c r="M703" s="41" t="s">
        <v>72</v>
      </c>
      <c r="N703" s="20"/>
      <c r="O703" s="21" t="s">
        <v>113</v>
      </c>
      <c r="P703" s="19"/>
      <c r="Q703" s="49"/>
      <c r="R703" s="35"/>
      <c r="S703" s="19"/>
      <c r="Z703" s="30"/>
      <c r="AA703" s="30"/>
      <c r="AD703" s="30"/>
    </row>
    <row r="704" spans="1:30" s="23" customFormat="1" ht="30" customHeight="1" x14ac:dyDescent="0.25">
      <c r="A704" s="21" t="s">
        <v>818</v>
      </c>
      <c r="B704" s="35" t="s">
        <v>1645</v>
      </c>
      <c r="C704" s="40">
        <v>44832</v>
      </c>
      <c r="D704" s="40">
        <f>IF(C704="","",WORKDAY(C704,1,$U$33:$U$41))</f>
        <v>44833</v>
      </c>
      <c r="E704" s="40">
        <f>IF(C704="","",WORKDAY(C704,10,$U$33:$U$41))</f>
        <v>44846</v>
      </c>
      <c r="F704" s="40">
        <f>IF(C704="","",WORKDAY(C704,20,$U$33:$U$41))</f>
        <v>44860</v>
      </c>
      <c r="G704" s="40" t="str">
        <f t="shared" si="28"/>
        <v>Sep</v>
      </c>
      <c r="H704" s="124"/>
      <c r="I704" s="121">
        <v>44860</v>
      </c>
      <c r="J704" s="127" t="str">
        <f>IF(ISBLANK(I704),"",IF(I704&gt;F704,"No","Yes"))</f>
        <v>Yes</v>
      </c>
      <c r="K704" s="20"/>
      <c r="L704" s="103"/>
      <c r="M704" s="41" t="s">
        <v>72</v>
      </c>
      <c r="N704" s="20"/>
      <c r="O704" s="21" t="s">
        <v>113</v>
      </c>
      <c r="P704" s="19"/>
      <c r="Q704" s="49"/>
      <c r="R704" s="35"/>
      <c r="S704" s="19"/>
      <c r="Z704" s="30"/>
      <c r="AA704" s="30"/>
      <c r="AD704" s="30"/>
    </row>
    <row r="705" spans="1:30" s="23" customFormat="1" ht="30" customHeight="1" x14ac:dyDescent="0.25">
      <c r="A705" s="21" t="s">
        <v>819</v>
      </c>
      <c r="B705" s="35" t="s">
        <v>1647</v>
      </c>
      <c r="C705" s="40">
        <v>44833</v>
      </c>
      <c r="D705" s="40">
        <f>IF(C705="","",WORKDAY(C705,1,$U$33:$U$41))</f>
        <v>44834</v>
      </c>
      <c r="E705" s="40">
        <f>IF(C705="","",WORKDAY(C705,10,$U$33:$U$41))</f>
        <v>44847</v>
      </c>
      <c r="F705" s="40">
        <f>IF(C705="","",WORKDAY(C705,20,$U$33:$U$41))</f>
        <v>44861</v>
      </c>
      <c r="G705" s="40" t="str">
        <f t="shared" si="28"/>
        <v>Sep</v>
      </c>
      <c r="H705" s="124"/>
      <c r="I705" s="121">
        <v>44859</v>
      </c>
      <c r="J705" s="127" t="str">
        <f>IF(ISBLANK(I705),"",IF(I705&gt;F705,"No","Yes"))</f>
        <v>Yes</v>
      </c>
      <c r="K705" s="20"/>
      <c r="L705" s="103"/>
      <c r="M705" s="41" t="s">
        <v>72</v>
      </c>
      <c r="N705" s="20"/>
      <c r="O705" s="21" t="s">
        <v>112</v>
      </c>
      <c r="P705" s="19"/>
      <c r="Q705" s="49"/>
      <c r="R705" s="35"/>
      <c r="S705" s="19"/>
      <c r="Z705" s="30"/>
      <c r="AA705" s="30"/>
      <c r="AD705" s="30"/>
    </row>
    <row r="706" spans="1:30" s="23" customFormat="1" ht="30" customHeight="1" x14ac:dyDescent="0.25">
      <c r="A706" s="21" t="s">
        <v>820</v>
      </c>
      <c r="B706" s="35" t="s">
        <v>1648</v>
      </c>
      <c r="C706" s="40">
        <v>44834</v>
      </c>
      <c r="D706" s="40">
        <f>IF(C706="","",WORKDAY(C706,1,$U$33:$U$41))</f>
        <v>44837</v>
      </c>
      <c r="E706" s="40">
        <f>IF(C706="","",WORKDAY(C706,10,$U$33:$U$41))</f>
        <v>44848</v>
      </c>
      <c r="F706" s="40">
        <f>IF(C706="","",WORKDAY(C706,20,$U$33:$U$41))</f>
        <v>44862</v>
      </c>
      <c r="G706" s="40" t="str">
        <f t="shared" ref="G706:G769" si="29">IF(ISBLANK(C706),"",TEXT(C706,"mmm"))</f>
        <v>Sep</v>
      </c>
      <c r="H706" s="124"/>
      <c r="I706" s="121">
        <v>44859</v>
      </c>
      <c r="J706" s="127" t="str">
        <f>IF(ISBLANK(I706),"",IF(I706&gt;F706,"No","Yes"))</f>
        <v>Yes</v>
      </c>
      <c r="K706" s="20"/>
      <c r="L706" s="103"/>
      <c r="M706" s="41" t="s">
        <v>72</v>
      </c>
      <c r="N706" s="20"/>
      <c r="O706" s="21" t="s">
        <v>112</v>
      </c>
      <c r="P706" s="19"/>
      <c r="Q706" s="49"/>
      <c r="R706" s="35"/>
      <c r="S706" s="19"/>
      <c r="Z706" s="30"/>
      <c r="AA706" s="30"/>
      <c r="AD706" s="30"/>
    </row>
    <row r="707" spans="1:30" s="23" customFormat="1" ht="30" customHeight="1" x14ac:dyDescent="0.25">
      <c r="A707" s="21" t="s">
        <v>821</v>
      </c>
      <c r="B707" s="35" t="s">
        <v>1208</v>
      </c>
      <c r="C707" s="40">
        <v>44835</v>
      </c>
      <c r="D707" s="40">
        <f>IF(C707="","",WORKDAY(C707,1,$U$33:$U$41))</f>
        <v>44837</v>
      </c>
      <c r="E707" s="40">
        <f>IF(C707="","",WORKDAY(C707,10,$U$33:$U$41))</f>
        <v>44848</v>
      </c>
      <c r="F707" s="40">
        <f>IF(C707="","",WORKDAY(C707,20,$U$33:$U$41))</f>
        <v>44862</v>
      </c>
      <c r="G707" s="40" t="str">
        <f t="shared" si="29"/>
        <v>Oct</v>
      </c>
      <c r="H707" s="124"/>
      <c r="I707" s="121">
        <v>44837</v>
      </c>
      <c r="J707" s="127" t="str">
        <f>IF(ISBLANK(I707),"",IF(I707&gt;F707,"No","Yes"))</f>
        <v>Yes</v>
      </c>
      <c r="K707" s="20"/>
      <c r="L707" s="103"/>
      <c r="M707" s="41" t="s">
        <v>72</v>
      </c>
      <c r="N707" s="20"/>
      <c r="O707" s="21" t="s">
        <v>8</v>
      </c>
      <c r="P707" s="19"/>
      <c r="Q707" s="49" t="s">
        <v>56</v>
      </c>
      <c r="R707" s="35"/>
      <c r="S707" s="19"/>
      <c r="Z707" s="30"/>
      <c r="AA707" s="30"/>
      <c r="AD707" s="30"/>
    </row>
    <row r="708" spans="1:30" s="23" customFormat="1" ht="30" customHeight="1" x14ac:dyDescent="0.25">
      <c r="A708" s="21" t="s">
        <v>822</v>
      </c>
      <c r="B708" s="35" t="s">
        <v>1649</v>
      </c>
      <c r="C708" s="40">
        <v>44837</v>
      </c>
      <c r="D708" s="40">
        <f>IF(C708="","",WORKDAY(C708,1,$U$33:$U$41))</f>
        <v>44838</v>
      </c>
      <c r="E708" s="40">
        <f>IF(C708="","",WORKDAY(C708,10,$U$33:$U$41))</f>
        <v>44851</v>
      </c>
      <c r="F708" s="40">
        <f>IF(C708="","",WORKDAY(C708,20,$U$33:$U$41))</f>
        <v>44865</v>
      </c>
      <c r="G708" s="40" t="str">
        <f t="shared" si="29"/>
        <v>Oct</v>
      </c>
      <c r="H708" s="124"/>
      <c r="I708" s="121">
        <v>44845</v>
      </c>
      <c r="J708" s="127" t="str">
        <f>IF(ISBLANK(I708),"",IF(I708&gt;F708,"No","Yes"))</f>
        <v>Yes</v>
      </c>
      <c r="K708" s="20"/>
      <c r="L708" s="103"/>
      <c r="M708" s="41" t="s">
        <v>72</v>
      </c>
      <c r="N708" s="20"/>
      <c r="O708" s="21" t="s">
        <v>113</v>
      </c>
      <c r="P708" s="19"/>
      <c r="Q708" s="49"/>
      <c r="R708" s="35" t="s">
        <v>1070</v>
      </c>
      <c r="S708" s="19"/>
      <c r="Z708" s="30"/>
      <c r="AA708" s="30"/>
      <c r="AD708" s="30"/>
    </row>
    <row r="709" spans="1:30" s="23" customFormat="1" ht="30" customHeight="1" x14ac:dyDescent="0.25">
      <c r="A709" s="21" t="s">
        <v>823</v>
      </c>
      <c r="B709" s="35" t="s">
        <v>1650</v>
      </c>
      <c r="C709" s="40">
        <v>44838</v>
      </c>
      <c r="D709" s="40">
        <f>IF(C709="","",WORKDAY(C709,1,$U$33:$U$41))</f>
        <v>44839</v>
      </c>
      <c r="E709" s="40">
        <f>IF(C709="","",WORKDAY(C709,10,$U$33:$U$41))</f>
        <v>44852</v>
      </c>
      <c r="F709" s="40">
        <f>IF(C709="","",WORKDAY(C709,20,$U$33:$U$41))</f>
        <v>44866</v>
      </c>
      <c r="G709" s="40" t="str">
        <f t="shared" si="29"/>
        <v>Oct</v>
      </c>
      <c r="H709" s="124"/>
      <c r="I709" s="121">
        <v>44841</v>
      </c>
      <c r="J709" s="127" t="str">
        <f>IF(ISBLANK(I709),"",IF(I709&gt;F709,"No","Yes"))</f>
        <v>Yes</v>
      </c>
      <c r="K709" s="20"/>
      <c r="L709" s="103"/>
      <c r="M709" s="41" t="s">
        <v>72</v>
      </c>
      <c r="N709" s="20"/>
      <c r="O709" s="21" t="s">
        <v>114</v>
      </c>
      <c r="P709" s="19"/>
      <c r="Q709" s="49"/>
      <c r="R709" s="35"/>
      <c r="S709" s="19"/>
      <c r="Z709" s="30"/>
      <c r="AA709" s="30"/>
      <c r="AD709" s="30"/>
    </row>
    <row r="710" spans="1:30" s="23" customFormat="1" ht="30" customHeight="1" x14ac:dyDescent="0.25">
      <c r="A710" s="21" t="s">
        <v>824</v>
      </c>
      <c r="B710" s="35" t="s">
        <v>1651</v>
      </c>
      <c r="C710" s="40">
        <v>44838</v>
      </c>
      <c r="D710" s="40">
        <f>IF(C710="","",WORKDAY(C710,1,$U$33:$U$41))</f>
        <v>44839</v>
      </c>
      <c r="E710" s="40">
        <f>IF(C710="","",WORKDAY(C710,10,$U$33:$U$41))</f>
        <v>44852</v>
      </c>
      <c r="F710" s="40">
        <f>IF(C710="","",WORKDAY(C710,20,$U$33:$U$41))</f>
        <v>44866</v>
      </c>
      <c r="G710" s="40" t="str">
        <f t="shared" si="29"/>
        <v>Oct</v>
      </c>
      <c r="H710" s="124"/>
      <c r="I710" s="121">
        <v>44845</v>
      </c>
      <c r="J710" s="127" t="str">
        <f>IF(ISBLANK(I710),"",IF(I710&gt;F710,"No","Yes"))</f>
        <v>Yes</v>
      </c>
      <c r="K710" s="20"/>
      <c r="L710" s="103"/>
      <c r="M710" s="41" t="s">
        <v>72</v>
      </c>
      <c r="N710" s="20"/>
      <c r="O710" s="21" t="s">
        <v>112</v>
      </c>
      <c r="P710" s="19"/>
      <c r="Q710" s="49"/>
      <c r="R710" s="35"/>
      <c r="S710" s="19"/>
      <c r="Z710" s="30"/>
      <c r="AA710" s="30"/>
      <c r="AD710" s="30"/>
    </row>
    <row r="711" spans="1:30" s="23" customFormat="1" ht="30" customHeight="1" x14ac:dyDescent="0.25">
      <c r="A711" s="21" t="s">
        <v>825</v>
      </c>
      <c r="B711" s="35" t="s">
        <v>1652</v>
      </c>
      <c r="C711" s="40">
        <v>44838</v>
      </c>
      <c r="D711" s="40">
        <f>IF(C711="","",WORKDAY(C711,1,$U$33:$U$41))</f>
        <v>44839</v>
      </c>
      <c r="E711" s="40">
        <f>IF(C711="","",WORKDAY(C711,10,$U$33:$U$41))</f>
        <v>44852</v>
      </c>
      <c r="F711" s="40">
        <f>IF(C711="","",WORKDAY(C711,20,$U$33:$U$41))</f>
        <v>44866</v>
      </c>
      <c r="G711" s="40" t="str">
        <f t="shared" si="29"/>
        <v>Oct</v>
      </c>
      <c r="H711" s="124"/>
      <c r="I711" s="121">
        <v>44943</v>
      </c>
      <c r="J711" s="127" t="str">
        <f>IF(ISBLANK(I711),"",IF(I711&gt;F711,"No","Yes"))</f>
        <v>No</v>
      </c>
      <c r="K711" s="20"/>
      <c r="L711" s="103"/>
      <c r="M711" s="41" t="s">
        <v>72</v>
      </c>
      <c r="N711" s="20"/>
      <c r="O711" s="21" t="s">
        <v>112</v>
      </c>
      <c r="P711" s="19"/>
      <c r="Q711" s="49"/>
      <c r="R711" s="35"/>
      <c r="S711" s="19"/>
      <c r="Z711" s="30"/>
      <c r="AA711" s="30"/>
      <c r="AD711" s="30"/>
    </row>
    <row r="712" spans="1:30" s="23" customFormat="1" ht="30" customHeight="1" x14ac:dyDescent="0.25">
      <c r="A712" s="21" t="s">
        <v>826</v>
      </c>
      <c r="B712" s="76" t="s">
        <v>1653</v>
      </c>
      <c r="C712" s="40">
        <v>44838</v>
      </c>
      <c r="D712" s="40">
        <f>IF(C712="","",WORKDAY(C712,1,$U$33:$U$41))</f>
        <v>44839</v>
      </c>
      <c r="E712" s="40">
        <f>IF(C712="","",WORKDAY(C712,10,$U$33:$U$41))</f>
        <v>44852</v>
      </c>
      <c r="F712" s="40">
        <f>IF(C712="","",WORKDAY(C712,20,$U$33:$U$41))</f>
        <v>44866</v>
      </c>
      <c r="G712" s="40" t="str">
        <f t="shared" si="29"/>
        <v>Oct</v>
      </c>
      <c r="H712" s="125"/>
      <c r="I712" s="121">
        <v>44858</v>
      </c>
      <c r="J712" s="127" t="str">
        <f>IF(ISBLANK(I712),"",IF(I712&gt;F712,"No","Yes"))</f>
        <v>Yes</v>
      </c>
      <c r="K712" s="81"/>
      <c r="L712" s="113"/>
      <c r="M712" s="80" t="s">
        <v>72</v>
      </c>
      <c r="N712" s="81"/>
      <c r="O712" s="75" t="s">
        <v>113</v>
      </c>
      <c r="P712" s="39"/>
      <c r="Q712" s="39"/>
      <c r="R712" s="76" t="s">
        <v>1070</v>
      </c>
      <c r="S712" s="19"/>
      <c r="Z712" s="30"/>
      <c r="AA712" s="30"/>
      <c r="AD712" s="30"/>
    </row>
    <row r="713" spans="1:30" s="23" customFormat="1" ht="30" customHeight="1" x14ac:dyDescent="0.25">
      <c r="A713" s="21" t="s">
        <v>827</v>
      </c>
      <c r="B713" s="35" t="s">
        <v>1654</v>
      </c>
      <c r="C713" s="40">
        <v>44839</v>
      </c>
      <c r="D713" s="40">
        <f>IF(C713="","",WORKDAY(C713,1,$U$33:$U$41))</f>
        <v>44840</v>
      </c>
      <c r="E713" s="40">
        <f>IF(C713="","",WORKDAY(C713,10,$U$33:$U$41))</f>
        <v>44853</v>
      </c>
      <c r="F713" s="40">
        <f>IF(C713="","",WORKDAY(C713,20,$U$33:$U$41))</f>
        <v>44867</v>
      </c>
      <c r="G713" s="40" t="str">
        <f t="shared" si="29"/>
        <v>Oct</v>
      </c>
      <c r="H713" s="124"/>
      <c r="I713" s="121">
        <v>44853</v>
      </c>
      <c r="J713" s="127" t="str">
        <f>IF(ISBLANK(I713),"",IF(I713&gt;F713,"No","Yes"))</f>
        <v>Yes</v>
      </c>
      <c r="K713" s="20"/>
      <c r="L713" s="103"/>
      <c r="M713" s="41" t="s">
        <v>72</v>
      </c>
      <c r="N713" s="20"/>
      <c r="O713" s="21" t="s">
        <v>112</v>
      </c>
      <c r="P713" s="19"/>
      <c r="Q713" s="49"/>
      <c r="R713" s="76"/>
      <c r="S713" s="19"/>
      <c r="Z713" s="30"/>
      <c r="AA713" s="30"/>
      <c r="AD713" s="30"/>
    </row>
    <row r="714" spans="1:30" s="23" customFormat="1" ht="30" customHeight="1" x14ac:dyDescent="0.25">
      <c r="A714" s="21" t="s">
        <v>828</v>
      </c>
      <c r="B714" s="35" t="s">
        <v>1655</v>
      </c>
      <c r="C714" s="40">
        <v>44838</v>
      </c>
      <c r="D714" s="40">
        <f>IF(C714="","",WORKDAY(C714,1,$U$33:$U$41))</f>
        <v>44839</v>
      </c>
      <c r="E714" s="40">
        <f>IF(C714="","",WORKDAY(C714,10,$U$33:$U$41))</f>
        <v>44852</v>
      </c>
      <c r="F714" s="40">
        <f>IF(C714="","",WORKDAY(C714,20,$U$33:$U$41))</f>
        <v>44866</v>
      </c>
      <c r="G714" s="40" t="str">
        <f t="shared" si="29"/>
        <v>Oct</v>
      </c>
      <c r="H714" s="124"/>
      <c r="I714" s="121">
        <v>44846</v>
      </c>
      <c r="J714" s="127" t="str">
        <f>IF(ISBLANK(I714),"",IF(I714&gt;F714,"No","Yes"))</f>
        <v>Yes</v>
      </c>
      <c r="K714" s="20"/>
      <c r="L714" s="103"/>
      <c r="M714" s="41" t="s">
        <v>72</v>
      </c>
      <c r="N714" s="20"/>
      <c r="O714" s="21" t="s">
        <v>114</v>
      </c>
      <c r="P714" s="19"/>
      <c r="Q714" s="49"/>
      <c r="R714" s="35"/>
      <c r="S714" s="19"/>
      <c r="Z714" s="30"/>
      <c r="AA714" s="30"/>
      <c r="AD714" s="30"/>
    </row>
    <row r="715" spans="1:30" s="23" customFormat="1" ht="30" customHeight="1" x14ac:dyDescent="0.25">
      <c r="A715" s="21" t="s">
        <v>829</v>
      </c>
      <c r="B715" s="35" t="s">
        <v>1656</v>
      </c>
      <c r="C715" s="40">
        <v>44839</v>
      </c>
      <c r="D715" s="40">
        <f>IF(C715="","",WORKDAY(C715,1,$U$33:$U$41))</f>
        <v>44840</v>
      </c>
      <c r="E715" s="40">
        <f>IF(C715="","",WORKDAY(C715,10,$U$33:$U$41))</f>
        <v>44853</v>
      </c>
      <c r="F715" s="40">
        <f>IF(C715="","",WORKDAY(C715,20,$U$33:$U$41))</f>
        <v>44867</v>
      </c>
      <c r="G715" s="40" t="str">
        <f t="shared" si="29"/>
        <v>Oct</v>
      </c>
      <c r="H715" s="124"/>
      <c r="I715" s="121">
        <v>44853</v>
      </c>
      <c r="J715" s="127" t="str">
        <f>IF(ISBLANK(I715),"",IF(I715&gt;F715,"No","Yes"))</f>
        <v>Yes</v>
      </c>
      <c r="K715" s="20"/>
      <c r="L715" s="103"/>
      <c r="M715" s="41" t="s">
        <v>72</v>
      </c>
      <c r="N715" s="20"/>
      <c r="O715" s="21" t="s">
        <v>112</v>
      </c>
      <c r="P715" s="19"/>
      <c r="Q715" s="49"/>
      <c r="R715" s="35"/>
      <c r="S715" s="19"/>
      <c r="Z715" s="30"/>
      <c r="AA715" s="30"/>
      <c r="AD715" s="30"/>
    </row>
    <row r="716" spans="1:30" s="23" customFormat="1" ht="30" customHeight="1" x14ac:dyDescent="0.25">
      <c r="A716" s="21" t="s">
        <v>830</v>
      </c>
      <c r="B716" s="35" t="s">
        <v>1657</v>
      </c>
      <c r="C716" s="40">
        <v>44840</v>
      </c>
      <c r="D716" s="40">
        <f>IF(C716="","",WORKDAY(C716,1,$U$33:$U$41))</f>
        <v>44841</v>
      </c>
      <c r="E716" s="40">
        <f>IF(C716="","",WORKDAY(C716,10,$U$33:$U$41))</f>
        <v>44854</v>
      </c>
      <c r="F716" s="40">
        <f>IF(C716="","",WORKDAY(C716,20,$U$33:$U$41))</f>
        <v>44868</v>
      </c>
      <c r="G716" s="40" t="str">
        <f t="shared" si="29"/>
        <v>Oct</v>
      </c>
      <c r="H716" s="124"/>
      <c r="I716" s="121">
        <v>44893</v>
      </c>
      <c r="J716" s="127" t="str">
        <f>IF(ISBLANK(I716),"",IF(I716&gt;F716,"No","Yes"))</f>
        <v>No</v>
      </c>
      <c r="K716" s="20"/>
      <c r="L716" s="103"/>
      <c r="M716" s="41" t="s">
        <v>72</v>
      </c>
      <c r="N716" s="20"/>
      <c r="O716" s="21" t="s">
        <v>112</v>
      </c>
      <c r="P716" s="19"/>
      <c r="Q716" s="49"/>
      <c r="R716" s="35" t="s">
        <v>1729</v>
      </c>
      <c r="S716" s="19"/>
      <c r="Z716" s="30"/>
      <c r="AA716" s="30"/>
      <c r="AD716" s="30"/>
    </row>
    <row r="717" spans="1:30" s="23" customFormat="1" ht="30" customHeight="1" x14ac:dyDescent="0.25">
      <c r="A717" s="21" t="s">
        <v>831</v>
      </c>
      <c r="B717" s="35" t="s">
        <v>1658</v>
      </c>
      <c r="C717" s="40">
        <v>44840</v>
      </c>
      <c r="D717" s="40">
        <f>IF(C717="","",WORKDAY(C717,1,$U$33:$U$41))</f>
        <v>44841</v>
      </c>
      <c r="E717" s="40">
        <f>IF(C717="","",WORKDAY(C717,10,$U$33:$U$41))</f>
        <v>44854</v>
      </c>
      <c r="F717" s="40">
        <f>IF(C717="","",WORKDAY(C717,20,$U$33:$U$41))</f>
        <v>44868</v>
      </c>
      <c r="G717" s="40" t="str">
        <f t="shared" si="29"/>
        <v>Oct</v>
      </c>
      <c r="H717" s="124"/>
      <c r="I717" s="121">
        <v>44846</v>
      </c>
      <c r="J717" s="127" t="str">
        <f>IF(ISBLANK(I717),"",IF(I717&gt;F717,"No","Yes"))</f>
        <v>Yes</v>
      </c>
      <c r="K717" s="20"/>
      <c r="L717" s="103"/>
      <c r="M717" s="41" t="s">
        <v>72</v>
      </c>
      <c r="N717" s="20"/>
      <c r="O717" s="21" t="s">
        <v>112</v>
      </c>
      <c r="P717" s="19"/>
      <c r="Q717" s="49"/>
      <c r="R717" s="35"/>
      <c r="S717" s="19"/>
      <c r="Z717" s="30"/>
      <c r="AA717" s="30"/>
      <c r="AD717" s="30"/>
    </row>
    <row r="718" spans="1:30" s="23" customFormat="1" ht="30" customHeight="1" x14ac:dyDescent="0.25">
      <c r="A718" s="21" t="s">
        <v>832</v>
      </c>
      <c r="B718" s="35" t="s">
        <v>1659</v>
      </c>
      <c r="C718" s="40">
        <v>44840</v>
      </c>
      <c r="D718" s="40">
        <f>IF(C718="","",WORKDAY(C718,1,$U$33:$U$41))</f>
        <v>44841</v>
      </c>
      <c r="E718" s="40">
        <f>IF(C718="","",WORKDAY(C718,10,$U$33:$U$41))</f>
        <v>44854</v>
      </c>
      <c r="F718" s="40">
        <f>IF(C718="","",WORKDAY(C718,20,$U$33:$U$41))</f>
        <v>44868</v>
      </c>
      <c r="G718" s="40" t="str">
        <f t="shared" si="29"/>
        <v>Oct</v>
      </c>
      <c r="H718" s="124"/>
      <c r="I718" s="121">
        <v>44868</v>
      </c>
      <c r="J718" s="127" t="str">
        <f>IF(ISBLANK(I718),"",IF(I718&gt;F718,"No","Yes"))</f>
        <v>Yes</v>
      </c>
      <c r="K718" s="20"/>
      <c r="L718" s="103"/>
      <c r="M718" s="41" t="s">
        <v>72</v>
      </c>
      <c r="N718" s="20"/>
      <c r="O718" s="21" t="s">
        <v>112</v>
      </c>
      <c r="P718" s="19"/>
      <c r="Q718" s="49"/>
      <c r="R718" s="35"/>
      <c r="S718" s="19"/>
      <c r="Z718" s="30"/>
      <c r="AA718" s="30"/>
      <c r="AD718" s="30"/>
    </row>
    <row r="719" spans="1:30" s="23" customFormat="1" ht="30" customHeight="1" x14ac:dyDescent="0.25">
      <c r="A719" s="21" t="s">
        <v>833</v>
      </c>
      <c r="B719" s="35" t="s">
        <v>1660</v>
      </c>
      <c r="C719" s="40">
        <v>44840</v>
      </c>
      <c r="D719" s="40">
        <f>IF(C719="","",WORKDAY(C719,1,$U$33:$U$41))</f>
        <v>44841</v>
      </c>
      <c r="E719" s="40">
        <f>IF(C719="","",WORKDAY(C719,10,$U$33:$U$41))</f>
        <v>44854</v>
      </c>
      <c r="F719" s="40">
        <f>IF(C719="","",WORKDAY(C719,20,$U$33:$U$41))</f>
        <v>44868</v>
      </c>
      <c r="G719" s="40" t="str">
        <f t="shared" si="29"/>
        <v>Oct</v>
      </c>
      <c r="H719" s="124"/>
      <c r="I719" s="121">
        <v>44844</v>
      </c>
      <c r="J719" s="127" t="str">
        <f>IF(ISBLANK(I719),"",IF(I719&gt;F719,"No","Yes"))</f>
        <v>Yes</v>
      </c>
      <c r="K719" s="20"/>
      <c r="L719" s="103"/>
      <c r="M719" s="41" t="s">
        <v>72</v>
      </c>
      <c r="N719" s="20"/>
      <c r="O719" s="21" t="s">
        <v>114</v>
      </c>
      <c r="P719" s="19"/>
      <c r="Q719" s="49"/>
      <c r="R719" s="35"/>
      <c r="S719" s="19"/>
      <c r="Z719" s="30"/>
      <c r="AA719" s="30"/>
      <c r="AD719" s="30"/>
    </row>
    <row r="720" spans="1:30" s="23" customFormat="1" ht="30" customHeight="1" x14ac:dyDescent="0.25">
      <c r="A720" s="21" t="s">
        <v>834</v>
      </c>
      <c r="B720" s="35" t="s">
        <v>1661</v>
      </c>
      <c r="C720" s="40">
        <v>44841</v>
      </c>
      <c r="D720" s="40">
        <f>IF(C720="","",WORKDAY(C720,1,$U$33:$U$41))</f>
        <v>44844</v>
      </c>
      <c r="E720" s="40">
        <f>IF(C720="","",WORKDAY(C720,10,$U$33:$U$41))</f>
        <v>44855</v>
      </c>
      <c r="F720" s="40">
        <f>IF(C720="","",WORKDAY(C720,20,$U$33:$U$41))</f>
        <v>44869</v>
      </c>
      <c r="G720" s="40" t="str">
        <f t="shared" si="29"/>
        <v>Oct</v>
      </c>
      <c r="H720" s="124"/>
      <c r="I720" s="121">
        <v>44855</v>
      </c>
      <c r="J720" s="127" t="str">
        <f>IF(ISBLANK(I720),"",IF(I720&gt;F720,"No","Yes"))</f>
        <v>Yes</v>
      </c>
      <c r="K720" s="20"/>
      <c r="L720" s="103"/>
      <c r="M720" s="41" t="s">
        <v>72</v>
      </c>
      <c r="N720" s="20"/>
      <c r="O720" s="21" t="s">
        <v>112</v>
      </c>
      <c r="P720" s="19"/>
      <c r="Q720" s="49"/>
      <c r="R720" s="35"/>
      <c r="S720" s="19"/>
      <c r="Z720" s="30"/>
      <c r="AA720" s="30"/>
      <c r="AD720" s="30"/>
    </row>
    <row r="721" spans="1:30" s="23" customFormat="1" ht="30" customHeight="1" x14ac:dyDescent="0.25">
      <c r="A721" s="21" t="s">
        <v>835</v>
      </c>
      <c r="B721" s="35" t="s">
        <v>1662</v>
      </c>
      <c r="C721" s="40">
        <v>44843</v>
      </c>
      <c r="D721" s="40">
        <f>IF(C721="","",WORKDAY(C721,1,$U$33:$U$41))</f>
        <v>44844</v>
      </c>
      <c r="E721" s="40">
        <f>IF(C721="","",WORKDAY(C721,10,$U$33:$U$41))</f>
        <v>44855</v>
      </c>
      <c r="F721" s="40">
        <f>IF(C721="","",WORKDAY(C721,20,$U$33:$U$41))</f>
        <v>44869</v>
      </c>
      <c r="G721" s="40" t="str">
        <f t="shared" si="29"/>
        <v>Oct</v>
      </c>
      <c r="H721" s="124"/>
      <c r="I721" s="121">
        <v>44851</v>
      </c>
      <c r="J721" s="127" t="str">
        <f>IF(ISBLANK(I721),"",IF(I721&gt;F721,"No","Yes"))</f>
        <v>Yes</v>
      </c>
      <c r="K721" s="20"/>
      <c r="L721" s="103"/>
      <c r="M721" s="41" t="s">
        <v>72</v>
      </c>
      <c r="N721" s="20"/>
      <c r="O721" s="21" t="s">
        <v>112</v>
      </c>
      <c r="P721" s="19"/>
      <c r="Q721" s="49"/>
      <c r="R721" s="35"/>
      <c r="S721" s="19"/>
      <c r="Z721" s="30"/>
      <c r="AA721" s="30"/>
      <c r="AD721" s="30"/>
    </row>
    <row r="722" spans="1:30" s="23" customFormat="1" ht="30" customHeight="1" x14ac:dyDescent="0.25">
      <c r="A722" s="21" t="s">
        <v>836</v>
      </c>
      <c r="B722" s="35" t="s">
        <v>1663</v>
      </c>
      <c r="C722" s="40">
        <v>44844</v>
      </c>
      <c r="D722" s="40">
        <f>IF(C722="","",WORKDAY(C722,1,$U$33:$U$41))</f>
        <v>44845</v>
      </c>
      <c r="E722" s="40">
        <f>IF(C722="","",WORKDAY(C722,10,$U$33:$U$41))</f>
        <v>44858</v>
      </c>
      <c r="F722" s="40">
        <f>IF(C722="","",WORKDAY(C722,20,$U$33:$U$41))</f>
        <v>44872</v>
      </c>
      <c r="G722" s="40" t="str">
        <f t="shared" si="29"/>
        <v>Oct</v>
      </c>
      <c r="H722" s="124"/>
      <c r="I722" s="121">
        <v>44847</v>
      </c>
      <c r="J722" s="127" t="str">
        <f>IF(ISBLANK(I722),"",IF(I722&gt;F722,"No","Yes"))</f>
        <v>Yes</v>
      </c>
      <c r="K722" s="20"/>
      <c r="L722" s="103"/>
      <c r="M722" s="41" t="s">
        <v>72</v>
      </c>
      <c r="N722" s="20"/>
      <c r="O722" s="21" t="s">
        <v>112</v>
      </c>
      <c r="P722" s="19"/>
      <c r="Q722" s="49"/>
      <c r="R722" s="35"/>
      <c r="S722" s="19"/>
      <c r="Z722" s="30"/>
      <c r="AA722" s="30"/>
      <c r="AD722" s="30"/>
    </row>
    <row r="723" spans="1:30" s="23" customFormat="1" ht="30" customHeight="1" x14ac:dyDescent="0.25">
      <c r="A723" s="21" t="s">
        <v>837</v>
      </c>
      <c r="B723" s="35" t="s">
        <v>1978</v>
      </c>
      <c r="C723" s="40">
        <v>44844</v>
      </c>
      <c r="D723" s="40">
        <f>IF(C723="","",WORKDAY(C723,1,$U$33:$U$41))</f>
        <v>44845</v>
      </c>
      <c r="E723" s="40">
        <f>IF(C723="","",WORKDAY(C723,10,$U$33:$U$41))</f>
        <v>44858</v>
      </c>
      <c r="F723" s="40">
        <f>IF(C723="","",WORKDAY(C723,20,$U$33:$U$41))</f>
        <v>44872</v>
      </c>
      <c r="G723" s="40" t="str">
        <f t="shared" si="29"/>
        <v>Oct</v>
      </c>
      <c r="H723" s="124"/>
      <c r="I723" s="121">
        <v>44848</v>
      </c>
      <c r="J723" s="127" t="str">
        <f>IF(ISBLANK(I723),"",IF(I723&gt;F723,"No","Yes"))</f>
        <v>Yes</v>
      </c>
      <c r="K723" s="20"/>
      <c r="L723" s="103"/>
      <c r="M723" s="41" t="s">
        <v>72</v>
      </c>
      <c r="N723" s="20"/>
      <c r="O723" s="21" t="s">
        <v>112</v>
      </c>
      <c r="P723" s="19"/>
      <c r="Q723" s="49"/>
      <c r="R723" s="35"/>
      <c r="S723" s="19"/>
      <c r="Z723" s="30"/>
      <c r="AA723" s="30"/>
      <c r="AD723" s="30"/>
    </row>
    <row r="724" spans="1:30" s="23" customFormat="1" ht="30" customHeight="1" x14ac:dyDescent="0.25">
      <c r="A724" s="21" t="s">
        <v>838</v>
      </c>
      <c r="B724" s="35" t="s">
        <v>1664</v>
      </c>
      <c r="C724" s="40">
        <v>44844</v>
      </c>
      <c r="D724" s="40">
        <f>IF(C724="","",WORKDAY(C724,1,$U$33:$U$41))</f>
        <v>44845</v>
      </c>
      <c r="E724" s="40">
        <f>IF(C724="","",WORKDAY(C724,10,$U$33:$U$41))</f>
        <v>44858</v>
      </c>
      <c r="F724" s="40">
        <f>IF(C724="","",WORKDAY(C724,20,$U$33:$U$41))</f>
        <v>44872</v>
      </c>
      <c r="G724" s="40" t="str">
        <f t="shared" si="29"/>
        <v>Oct</v>
      </c>
      <c r="H724" s="124"/>
      <c r="I724" s="121">
        <v>44872</v>
      </c>
      <c r="J724" s="127" t="str">
        <f>IF(ISBLANK(I724),"",IF(I724&gt;F724,"No","Yes"))</f>
        <v>Yes</v>
      </c>
      <c r="K724" s="20"/>
      <c r="L724" s="103"/>
      <c r="M724" s="41" t="s">
        <v>72</v>
      </c>
      <c r="N724" s="20"/>
      <c r="O724" s="21" t="s">
        <v>112</v>
      </c>
      <c r="P724" s="19"/>
      <c r="Q724" s="49"/>
      <c r="R724" s="35"/>
      <c r="S724" s="19"/>
      <c r="Z724" s="30"/>
      <c r="AA724" s="30"/>
      <c r="AD724" s="30"/>
    </row>
    <row r="725" spans="1:30" s="23" customFormat="1" ht="30" customHeight="1" x14ac:dyDescent="0.25">
      <c r="A725" s="21" t="s">
        <v>839</v>
      </c>
      <c r="B725" s="35" t="s">
        <v>1665</v>
      </c>
      <c r="C725" s="40">
        <v>44844</v>
      </c>
      <c r="D725" s="40">
        <f>IF(C725="","",WORKDAY(C725,1,$U$33:$U$41))</f>
        <v>44845</v>
      </c>
      <c r="E725" s="40">
        <f>IF(C725="","",WORKDAY(C725,10,$U$33:$U$41))</f>
        <v>44858</v>
      </c>
      <c r="F725" s="40">
        <f>IF(C725="","",WORKDAY(C725,20,$U$33:$U$41))</f>
        <v>44872</v>
      </c>
      <c r="G725" s="40" t="str">
        <f t="shared" si="29"/>
        <v>Oct</v>
      </c>
      <c r="H725" s="124"/>
      <c r="I725" s="121">
        <v>44858</v>
      </c>
      <c r="J725" s="127" t="str">
        <f>IF(ISBLANK(I725),"",IF(I725&gt;F725,"No","Yes"))</f>
        <v>Yes</v>
      </c>
      <c r="K725" s="20"/>
      <c r="L725" s="103"/>
      <c r="M725" s="41" t="s">
        <v>72</v>
      </c>
      <c r="N725" s="20"/>
      <c r="O725" s="21" t="s">
        <v>112</v>
      </c>
      <c r="P725" s="19"/>
      <c r="Q725" s="49"/>
      <c r="R725" s="35"/>
      <c r="S725" s="19"/>
      <c r="Z725" s="30"/>
      <c r="AA725" s="30"/>
      <c r="AD725" s="30"/>
    </row>
    <row r="726" spans="1:30" s="23" customFormat="1" ht="30" customHeight="1" x14ac:dyDescent="0.25">
      <c r="A726" s="21" t="s">
        <v>840</v>
      </c>
      <c r="B726" s="35" t="s">
        <v>1666</v>
      </c>
      <c r="C726" s="40">
        <v>44844</v>
      </c>
      <c r="D726" s="40">
        <f>IF(C726="","",WORKDAY(C726,1,$U$33:$U$41))</f>
        <v>44845</v>
      </c>
      <c r="E726" s="40">
        <f>IF(C726="","",WORKDAY(C726,10,$U$33:$U$41))</f>
        <v>44858</v>
      </c>
      <c r="F726" s="40">
        <f>IF(C726="","",WORKDAY(C726,20,$U$33:$U$41))</f>
        <v>44872</v>
      </c>
      <c r="G726" s="40" t="str">
        <f t="shared" si="29"/>
        <v>Oct</v>
      </c>
      <c r="H726" s="124"/>
      <c r="I726" s="121">
        <v>44875</v>
      </c>
      <c r="J726" s="127" t="str">
        <f>IF(ISBLANK(I726),"",IF(I726&gt;F726,"No","Yes"))</f>
        <v>No</v>
      </c>
      <c r="K726" s="20"/>
      <c r="L726" s="103"/>
      <c r="M726" s="41" t="s">
        <v>72</v>
      </c>
      <c r="N726" s="20"/>
      <c r="O726" s="21" t="s">
        <v>112</v>
      </c>
      <c r="P726" s="19"/>
      <c r="Q726" s="49"/>
      <c r="R726" s="35"/>
      <c r="S726" s="19"/>
      <c r="Z726" s="30"/>
      <c r="AA726" s="30"/>
      <c r="AD726" s="30"/>
    </row>
    <row r="727" spans="1:30" s="23" customFormat="1" ht="30" customHeight="1" x14ac:dyDescent="0.25">
      <c r="A727" s="21" t="s">
        <v>841</v>
      </c>
      <c r="B727" s="35" t="s">
        <v>1667</v>
      </c>
      <c r="C727" s="40">
        <v>44845</v>
      </c>
      <c r="D727" s="40">
        <f>IF(C727="","",WORKDAY(C727,1,$U$33:$U$41))</f>
        <v>44846</v>
      </c>
      <c r="E727" s="40">
        <f>IF(C727="","",WORKDAY(C727,10,$U$33:$U$41))</f>
        <v>44859</v>
      </c>
      <c r="F727" s="40">
        <f>IF(C727="","",WORKDAY(C727,20,$U$33:$U$41))</f>
        <v>44873</v>
      </c>
      <c r="G727" s="40" t="str">
        <f t="shared" si="29"/>
        <v>Oct</v>
      </c>
      <c r="H727" s="124"/>
      <c r="I727" s="121">
        <v>44881</v>
      </c>
      <c r="J727" s="127" t="str">
        <f>IF(ISBLANK(I727),"",IF(I727&gt;F727,"No","Yes"))</f>
        <v>No</v>
      </c>
      <c r="K727" s="20"/>
      <c r="L727" s="103"/>
      <c r="M727" s="41" t="s">
        <v>72</v>
      </c>
      <c r="N727" s="20"/>
      <c r="O727" s="21" t="s">
        <v>114</v>
      </c>
      <c r="P727" s="19"/>
      <c r="Q727" s="49"/>
      <c r="R727" s="35"/>
      <c r="S727" s="19"/>
      <c r="Z727" s="30"/>
      <c r="AA727" s="30"/>
      <c r="AD727" s="30"/>
    </row>
    <row r="728" spans="1:30" s="23" customFormat="1" ht="30" customHeight="1" x14ac:dyDescent="0.25">
      <c r="A728" s="21" t="s">
        <v>842</v>
      </c>
      <c r="B728" s="35" t="s">
        <v>1979</v>
      </c>
      <c r="C728" s="40">
        <v>44845</v>
      </c>
      <c r="D728" s="40">
        <f>IF(C728="","",WORKDAY(C728,1,$U$33:$U$41))</f>
        <v>44846</v>
      </c>
      <c r="E728" s="40">
        <f>IF(C728="","",WORKDAY(C728,10,$U$33:$U$41))</f>
        <v>44859</v>
      </c>
      <c r="F728" s="40">
        <f>IF(C728="","",WORKDAY(C728,20,$U$33:$U$41))</f>
        <v>44873</v>
      </c>
      <c r="G728" s="40" t="str">
        <f t="shared" si="29"/>
        <v>Oct</v>
      </c>
      <c r="H728" s="124"/>
      <c r="I728" s="121">
        <v>44845</v>
      </c>
      <c r="J728" s="127" t="str">
        <f>IF(ISBLANK(I728),"",IF(I728&gt;F728,"No","Yes"))</f>
        <v>Yes</v>
      </c>
      <c r="K728" s="20"/>
      <c r="L728" s="103"/>
      <c r="M728" s="41" t="s">
        <v>72</v>
      </c>
      <c r="N728" s="20"/>
      <c r="O728" s="21" t="s">
        <v>113</v>
      </c>
      <c r="P728" s="19"/>
      <c r="Q728" s="49" t="s">
        <v>64</v>
      </c>
      <c r="R728" s="35"/>
      <c r="S728" s="19"/>
      <c r="Z728" s="30"/>
      <c r="AA728" s="30"/>
      <c r="AD728" s="30"/>
    </row>
    <row r="729" spans="1:30" s="23" customFormat="1" ht="30" customHeight="1" x14ac:dyDescent="0.25">
      <c r="A729" s="21" t="s">
        <v>843</v>
      </c>
      <c r="B729" s="35" t="s">
        <v>1668</v>
      </c>
      <c r="C729" s="40">
        <v>44845</v>
      </c>
      <c r="D729" s="40">
        <f>IF(C729="","",WORKDAY(C729,1,$U$33:$U$41))</f>
        <v>44846</v>
      </c>
      <c r="E729" s="40">
        <f>IF(C729="","",WORKDAY(C729,10,$U$33:$U$41))</f>
        <v>44859</v>
      </c>
      <c r="F729" s="40">
        <f>IF(C729="","",WORKDAY(C729,20,$U$33:$U$41))</f>
        <v>44873</v>
      </c>
      <c r="G729" s="40" t="str">
        <f t="shared" si="29"/>
        <v>Oct</v>
      </c>
      <c r="H729" s="124"/>
      <c r="I729" s="121">
        <v>44845</v>
      </c>
      <c r="J729" s="127" t="str">
        <f>IF(ISBLANK(I729),"",IF(I729&gt;F729,"No","Yes"))</f>
        <v>Yes</v>
      </c>
      <c r="K729" s="20"/>
      <c r="L729" s="103"/>
      <c r="M729" s="41" t="s">
        <v>72</v>
      </c>
      <c r="N729" s="20"/>
      <c r="O729" s="21" t="s">
        <v>112</v>
      </c>
      <c r="P729" s="19"/>
      <c r="Q729" s="49"/>
      <c r="R729" s="35"/>
      <c r="S729" s="19"/>
      <c r="Z729" s="30"/>
      <c r="AA729" s="30"/>
      <c r="AD729" s="30"/>
    </row>
    <row r="730" spans="1:30" s="23" customFormat="1" ht="30" customHeight="1" x14ac:dyDescent="0.25">
      <c r="A730" s="21" t="s">
        <v>844</v>
      </c>
      <c r="B730" s="35" t="s">
        <v>1669</v>
      </c>
      <c r="C730" s="40">
        <v>44845</v>
      </c>
      <c r="D730" s="40">
        <f>IF(C730="","",WORKDAY(C730,1,$U$33:$U$41))</f>
        <v>44846</v>
      </c>
      <c r="E730" s="40">
        <f>IF(C730="","",WORKDAY(C730,10,$U$33:$U$41))</f>
        <v>44859</v>
      </c>
      <c r="F730" s="40">
        <f>IF(C730="","",WORKDAY(C730,20,$U$33:$U$41))</f>
        <v>44873</v>
      </c>
      <c r="G730" s="40" t="str">
        <f t="shared" si="29"/>
        <v>Oct</v>
      </c>
      <c r="H730" s="124"/>
      <c r="I730" s="121">
        <v>44846</v>
      </c>
      <c r="J730" s="127" t="str">
        <f>IF(ISBLANK(I730),"",IF(I730&gt;F730,"No","Yes"))</f>
        <v>Yes</v>
      </c>
      <c r="K730" s="20"/>
      <c r="L730" s="103"/>
      <c r="M730" s="41" t="s">
        <v>72</v>
      </c>
      <c r="N730" s="20"/>
      <c r="O730" s="21" t="s">
        <v>113</v>
      </c>
      <c r="P730" s="19"/>
      <c r="Q730" s="49"/>
      <c r="R730" s="35" t="s">
        <v>1070</v>
      </c>
      <c r="S730" s="19"/>
      <c r="Z730" s="30"/>
      <c r="AA730" s="30"/>
      <c r="AD730" s="30"/>
    </row>
    <row r="731" spans="1:30" s="23" customFormat="1" ht="30" customHeight="1" x14ac:dyDescent="0.25">
      <c r="A731" s="21" t="s">
        <v>845</v>
      </c>
      <c r="B731" s="35" t="s">
        <v>1670</v>
      </c>
      <c r="C731" s="40">
        <v>44846</v>
      </c>
      <c r="D731" s="40">
        <f>IF(C731="","",WORKDAY(C731,1,$U$33:$U$41))</f>
        <v>44847</v>
      </c>
      <c r="E731" s="40">
        <f>IF(C731="","",WORKDAY(C731,10,$U$33:$U$41))</f>
        <v>44860</v>
      </c>
      <c r="F731" s="40">
        <f>IF(C731="","",WORKDAY(C731,20,$U$33:$U$41))</f>
        <v>44874</v>
      </c>
      <c r="G731" s="40" t="str">
        <f t="shared" si="29"/>
        <v>Oct</v>
      </c>
      <c r="H731" s="124"/>
      <c r="I731" s="121">
        <v>44875</v>
      </c>
      <c r="J731" s="127" t="str">
        <f>IF(ISBLANK(I731),"",IF(I731&gt;F731,"No","Yes"))</f>
        <v>No</v>
      </c>
      <c r="K731" s="20"/>
      <c r="L731" s="103"/>
      <c r="M731" s="41" t="s">
        <v>72</v>
      </c>
      <c r="N731" s="20"/>
      <c r="O731" s="21" t="s">
        <v>112</v>
      </c>
      <c r="P731" s="19"/>
      <c r="Q731" s="49"/>
      <c r="R731" s="35"/>
      <c r="S731" s="19"/>
      <c r="Z731" s="30"/>
      <c r="AA731" s="30"/>
      <c r="AD731" s="30"/>
    </row>
    <row r="732" spans="1:30" s="23" customFormat="1" ht="30" customHeight="1" x14ac:dyDescent="0.25">
      <c r="A732" s="21" t="s">
        <v>846</v>
      </c>
      <c r="B732" s="35" t="s">
        <v>1671</v>
      </c>
      <c r="C732" s="40">
        <v>44847</v>
      </c>
      <c r="D732" s="40">
        <f>IF(C732="","",WORKDAY(C732,1,$U$33:$U$41))</f>
        <v>44848</v>
      </c>
      <c r="E732" s="40">
        <f>IF(C732="","",WORKDAY(C732,10,$U$33:$U$41))</f>
        <v>44861</v>
      </c>
      <c r="F732" s="40">
        <f>IF(C732="","",WORKDAY(C732,20,$U$33:$U$41))</f>
        <v>44875</v>
      </c>
      <c r="G732" s="40" t="str">
        <f t="shared" si="29"/>
        <v>Oct</v>
      </c>
      <c r="H732" s="124"/>
      <c r="I732" s="121">
        <v>44853</v>
      </c>
      <c r="J732" s="127" t="str">
        <f>IF(ISBLANK(I732),"",IF(I732&gt;F732,"No","Yes"))</f>
        <v>Yes</v>
      </c>
      <c r="K732" s="20"/>
      <c r="L732" s="103"/>
      <c r="M732" s="41" t="s">
        <v>72</v>
      </c>
      <c r="N732" s="20"/>
      <c r="O732" s="21" t="s">
        <v>8</v>
      </c>
      <c r="P732" s="19"/>
      <c r="Q732" s="49" t="s">
        <v>56</v>
      </c>
      <c r="R732" s="35"/>
      <c r="S732" s="19"/>
      <c r="Z732" s="30"/>
      <c r="AA732" s="30"/>
      <c r="AD732" s="30"/>
    </row>
    <row r="733" spans="1:30" s="23" customFormat="1" ht="30" customHeight="1" x14ac:dyDescent="0.25">
      <c r="A733" s="21" t="s">
        <v>847</v>
      </c>
      <c r="B733" s="35" t="s">
        <v>1672</v>
      </c>
      <c r="C733" s="40">
        <v>44848</v>
      </c>
      <c r="D733" s="40">
        <f>IF(C733="","",WORKDAY(C733,1,$U$33:$U$41))</f>
        <v>44851</v>
      </c>
      <c r="E733" s="40">
        <f>IF(C733="","",WORKDAY(C733,10,$U$33:$U$41))</f>
        <v>44862</v>
      </c>
      <c r="F733" s="40">
        <f>IF(C733="","",WORKDAY(C733,20,$U$33:$U$41))</f>
        <v>44876</v>
      </c>
      <c r="G733" s="40" t="str">
        <f t="shared" si="29"/>
        <v>Oct</v>
      </c>
      <c r="H733" s="124"/>
      <c r="I733" s="121">
        <v>44859</v>
      </c>
      <c r="J733" s="127" t="str">
        <f>IF(ISBLANK(I733),"",IF(I733&gt;F733,"No","Yes"))</f>
        <v>Yes</v>
      </c>
      <c r="K733" s="20"/>
      <c r="L733" s="103"/>
      <c r="M733" s="41" t="s">
        <v>72</v>
      </c>
      <c r="N733" s="20"/>
      <c r="O733" s="21" t="s">
        <v>113</v>
      </c>
      <c r="P733" s="19"/>
      <c r="Q733" s="49"/>
      <c r="R733" s="35"/>
      <c r="S733" s="19"/>
      <c r="Z733" s="30"/>
      <c r="AA733" s="30"/>
      <c r="AD733" s="30"/>
    </row>
    <row r="734" spans="1:30" s="23" customFormat="1" ht="30" customHeight="1" x14ac:dyDescent="0.25">
      <c r="A734" s="21" t="s">
        <v>848</v>
      </c>
      <c r="B734" s="35" t="s">
        <v>1673</v>
      </c>
      <c r="C734" s="40">
        <v>44848</v>
      </c>
      <c r="D734" s="40">
        <f>IF(C734="","",WORKDAY(C734,1,$U$33:$U$41))</f>
        <v>44851</v>
      </c>
      <c r="E734" s="40">
        <f>IF(C734="","",WORKDAY(C734,10,$U$33:$U$41))</f>
        <v>44862</v>
      </c>
      <c r="F734" s="40">
        <f>IF(C734="","",WORKDAY(C734,20,$U$33:$U$41))</f>
        <v>44876</v>
      </c>
      <c r="G734" s="40" t="str">
        <f t="shared" si="29"/>
        <v>Oct</v>
      </c>
      <c r="H734" s="124"/>
      <c r="I734" s="121">
        <v>44873</v>
      </c>
      <c r="J734" s="127" t="str">
        <f>IF(ISBLANK(I734),"",IF(I734&gt;F734,"No","Yes"))</f>
        <v>Yes</v>
      </c>
      <c r="K734" s="20"/>
      <c r="L734" s="103"/>
      <c r="M734" s="41" t="s">
        <v>72</v>
      </c>
      <c r="N734" s="20"/>
      <c r="O734" s="21" t="s">
        <v>112</v>
      </c>
      <c r="P734" s="19"/>
      <c r="Q734" s="49"/>
      <c r="R734" s="35"/>
      <c r="S734" s="19"/>
      <c r="Z734" s="30"/>
      <c r="AA734" s="30"/>
      <c r="AD734" s="30"/>
    </row>
    <row r="735" spans="1:30" s="23" customFormat="1" ht="30" customHeight="1" x14ac:dyDescent="0.25">
      <c r="A735" s="21" t="s">
        <v>849</v>
      </c>
      <c r="B735" s="35" t="s">
        <v>1674</v>
      </c>
      <c r="C735" s="40">
        <v>44850</v>
      </c>
      <c r="D735" s="40">
        <f>IF(C735="","",WORKDAY(C735,1,$U$33:$U$41))</f>
        <v>44851</v>
      </c>
      <c r="E735" s="40">
        <f>IF(C735="","",WORKDAY(C735,10,$U$33:$U$41))</f>
        <v>44862</v>
      </c>
      <c r="F735" s="40">
        <f>IF(C735="","",WORKDAY(C735,20,$U$33:$U$41))</f>
        <v>44876</v>
      </c>
      <c r="G735" s="40" t="str">
        <f t="shared" si="29"/>
        <v>Oct</v>
      </c>
      <c r="H735" s="124"/>
      <c r="I735" s="121">
        <v>44855</v>
      </c>
      <c r="J735" s="127" t="str">
        <f>IF(ISBLANK(I735),"",IF(I735&gt;F735,"No","Yes"))</f>
        <v>Yes</v>
      </c>
      <c r="K735" s="20"/>
      <c r="L735" s="103"/>
      <c r="M735" s="41" t="s">
        <v>72</v>
      </c>
      <c r="N735" s="20"/>
      <c r="O735" s="21" t="s">
        <v>112</v>
      </c>
      <c r="P735" s="19"/>
      <c r="Q735" s="49"/>
      <c r="R735" s="35"/>
      <c r="S735" s="19"/>
      <c r="Z735" s="30"/>
      <c r="AA735" s="30"/>
      <c r="AD735" s="30"/>
    </row>
    <row r="736" spans="1:30" s="23" customFormat="1" ht="30" customHeight="1" x14ac:dyDescent="0.25">
      <c r="A736" s="21" t="s">
        <v>850</v>
      </c>
      <c r="B736" s="35" t="s">
        <v>1675</v>
      </c>
      <c r="C736" s="40">
        <v>44851</v>
      </c>
      <c r="D736" s="40">
        <f>IF(C736="","",WORKDAY(C736,1,$U$33:$U$41))</f>
        <v>44852</v>
      </c>
      <c r="E736" s="40">
        <f>IF(C736="","",WORKDAY(C736,10,$U$33:$U$41))</f>
        <v>44865</v>
      </c>
      <c r="F736" s="40">
        <f>IF(C736="","",WORKDAY(C736,20,$U$33:$U$41))</f>
        <v>44879</v>
      </c>
      <c r="G736" s="40" t="str">
        <f t="shared" si="29"/>
        <v>Oct</v>
      </c>
      <c r="H736" s="124"/>
      <c r="I736" s="121"/>
      <c r="J736" s="127" t="str">
        <f>IF(ISBLANK(I736),"",IF(I736&gt;F736,"No","Yes"))</f>
        <v/>
      </c>
      <c r="K736" s="20"/>
      <c r="L736" s="103"/>
      <c r="M736" s="41" t="s">
        <v>74</v>
      </c>
      <c r="N736" s="20"/>
      <c r="O736" s="21" t="s">
        <v>18</v>
      </c>
      <c r="P736" s="19"/>
      <c r="Q736" s="49"/>
      <c r="R736" s="35"/>
      <c r="S736" s="19"/>
      <c r="Z736" s="30"/>
      <c r="AA736" s="30"/>
      <c r="AD736" s="30"/>
    </row>
    <row r="737" spans="1:30" s="23" customFormat="1" ht="30" customHeight="1" x14ac:dyDescent="0.25">
      <c r="A737" s="21" t="s">
        <v>851</v>
      </c>
      <c r="B737" s="35" t="s">
        <v>1676</v>
      </c>
      <c r="C737" s="40">
        <v>44851</v>
      </c>
      <c r="D737" s="40">
        <f>IF(C737="","",WORKDAY(C737,1,$U$33:$U$41))</f>
        <v>44852</v>
      </c>
      <c r="E737" s="40">
        <f>IF(C737="","",WORKDAY(C737,10,$U$33:$U$41))</f>
        <v>44865</v>
      </c>
      <c r="F737" s="40">
        <f>IF(C737="","",WORKDAY(C737,20,$U$33:$U$41))</f>
        <v>44879</v>
      </c>
      <c r="G737" s="40" t="str">
        <f t="shared" si="29"/>
        <v>Oct</v>
      </c>
      <c r="H737" s="124"/>
      <c r="I737" s="121">
        <v>44852</v>
      </c>
      <c r="J737" s="127" t="str">
        <f>IF(ISBLANK(I737),"",IF(I737&gt;F737,"No","Yes"))</f>
        <v>Yes</v>
      </c>
      <c r="K737" s="20"/>
      <c r="L737" s="103"/>
      <c r="M737" s="41" t="s">
        <v>72</v>
      </c>
      <c r="N737" s="20"/>
      <c r="O737" s="21" t="s">
        <v>8</v>
      </c>
      <c r="P737" s="19"/>
      <c r="Q737" s="49" t="s">
        <v>17</v>
      </c>
      <c r="R737" s="35"/>
      <c r="S737" s="19"/>
      <c r="Z737" s="30"/>
      <c r="AA737" s="30"/>
      <c r="AD737" s="30"/>
    </row>
    <row r="738" spans="1:30" s="23" customFormat="1" ht="30" customHeight="1" x14ac:dyDescent="0.25">
      <c r="A738" s="21" t="s">
        <v>852</v>
      </c>
      <c r="B738" s="35" t="s">
        <v>1677</v>
      </c>
      <c r="C738" s="40">
        <v>44851</v>
      </c>
      <c r="D738" s="40">
        <f>IF(C738="","",WORKDAY(C738,1,$U$33:$U$41))</f>
        <v>44852</v>
      </c>
      <c r="E738" s="40">
        <f>IF(C738="","",WORKDAY(C738,10,$U$33:$U$41))</f>
        <v>44865</v>
      </c>
      <c r="F738" s="40">
        <f>IF(C738="","",WORKDAY(C738,20,$U$33:$U$41))</f>
        <v>44879</v>
      </c>
      <c r="G738" s="40" t="str">
        <f t="shared" si="29"/>
        <v>Oct</v>
      </c>
      <c r="H738" s="124"/>
      <c r="I738" s="121">
        <v>44852</v>
      </c>
      <c r="J738" s="127" t="str">
        <f>IF(ISBLANK(I738),"",IF(I738&gt;F738,"No","Yes"))</f>
        <v>Yes</v>
      </c>
      <c r="K738" s="20"/>
      <c r="L738" s="103"/>
      <c r="M738" s="41" t="s">
        <v>72</v>
      </c>
      <c r="N738" s="20"/>
      <c r="O738" s="21" t="s">
        <v>114</v>
      </c>
      <c r="P738" s="19"/>
      <c r="Q738" s="49"/>
      <c r="R738" s="35"/>
      <c r="S738" s="19"/>
      <c r="Z738" s="30"/>
      <c r="AA738" s="30"/>
      <c r="AD738" s="30"/>
    </row>
    <row r="739" spans="1:30" s="23" customFormat="1" ht="30" customHeight="1" x14ac:dyDescent="0.25">
      <c r="A739" s="21" t="s">
        <v>853</v>
      </c>
      <c r="B739" s="35" t="s">
        <v>1678</v>
      </c>
      <c r="C739" s="40">
        <v>44851</v>
      </c>
      <c r="D739" s="40">
        <f>IF(C739="","",WORKDAY(C739,1,$U$33:$U$41))</f>
        <v>44852</v>
      </c>
      <c r="E739" s="40">
        <f>IF(C739="","",WORKDAY(C739,10,$U$33:$U$41))</f>
        <v>44865</v>
      </c>
      <c r="F739" s="40">
        <f>IF(C739="","",WORKDAY(C739,20,$U$33:$U$41))</f>
        <v>44879</v>
      </c>
      <c r="G739" s="40" t="str">
        <f t="shared" si="29"/>
        <v>Oct</v>
      </c>
      <c r="H739" s="124"/>
      <c r="I739" s="121"/>
      <c r="J739" s="127" t="str">
        <f>IF(ISBLANK(I739),"",IF(I739&gt;F739,"No","Yes"))</f>
        <v/>
      </c>
      <c r="K739" s="20"/>
      <c r="L739" s="103"/>
      <c r="M739" s="41" t="s">
        <v>74</v>
      </c>
      <c r="N739" s="20"/>
      <c r="O739" s="21" t="s">
        <v>18</v>
      </c>
      <c r="P739" s="19"/>
      <c r="Q739" s="49"/>
      <c r="R739" s="35"/>
      <c r="S739" s="19"/>
      <c r="Z739" s="30"/>
      <c r="AA739" s="30"/>
      <c r="AD739" s="30"/>
    </row>
    <row r="740" spans="1:30" s="23" customFormat="1" ht="30" customHeight="1" x14ac:dyDescent="0.25">
      <c r="A740" s="21" t="s">
        <v>854</v>
      </c>
      <c r="B740" s="35" t="s">
        <v>1679</v>
      </c>
      <c r="C740" s="40">
        <v>44852</v>
      </c>
      <c r="D740" s="40">
        <f>IF(C740="","",WORKDAY(C740,1,$U$33:$U$41))</f>
        <v>44853</v>
      </c>
      <c r="E740" s="40">
        <f>IF(C740="","",WORKDAY(C740,10,$U$33:$U$41))</f>
        <v>44866</v>
      </c>
      <c r="F740" s="40">
        <f>IF(C740="","",WORKDAY(C740,20,$U$33:$U$41))</f>
        <v>44880</v>
      </c>
      <c r="G740" s="40" t="str">
        <f t="shared" si="29"/>
        <v>Oct</v>
      </c>
      <c r="H740" s="124"/>
      <c r="I740" s="121">
        <v>44873</v>
      </c>
      <c r="J740" s="127" t="str">
        <f>IF(ISBLANK(I740),"",IF(I740&gt;F740,"No","Yes"))</f>
        <v>Yes</v>
      </c>
      <c r="K740" s="20"/>
      <c r="L740" s="103"/>
      <c r="M740" s="41" t="s">
        <v>72</v>
      </c>
      <c r="N740" s="20"/>
      <c r="O740" s="21" t="s">
        <v>112</v>
      </c>
      <c r="P740" s="19"/>
      <c r="Q740" s="49"/>
      <c r="R740" s="35"/>
      <c r="S740" s="19"/>
      <c r="Z740" s="30"/>
      <c r="AA740" s="30"/>
      <c r="AD740" s="30"/>
    </row>
    <row r="741" spans="1:30" s="23" customFormat="1" ht="30" customHeight="1" x14ac:dyDescent="0.25">
      <c r="A741" s="21" t="s">
        <v>855</v>
      </c>
      <c r="B741" s="35" t="s">
        <v>1680</v>
      </c>
      <c r="C741" s="40">
        <v>44852</v>
      </c>
      <c r="D741" s="40">
        <f>IF(C741="","",WORKDAY(C741,1,$U$33:$U$41))</f>
        <v>44853</v>
      </c>
      <c r="E741" s="40">
        <f>IF(C741="","",WORKDAY(C741,10,$U$33:$U$41))</f>
        <v>44866</v>
      </c>
      <c r="F741" s="40">
        <f>IF(C741="","",WORKDAY(C741,20,$U$33:$U$41))</f>
        <v>44880</v>
      </c>
      <c r="G741" s="40" t="str">
        <f t="shared" si="29"/>
        <v>Oct</v>
      </c>
      <c r="H741" s="124"/>
      <c r="I741" s="121">
        <v>44852</v>
      </c>
      <c r="J741" s="127" t="str">
        <f>IF(ISBLANK(I741),"",IF(I741&gt;F741,"No","Yes"))</f>
        <v>Yes</v>
      </c>
      <c r="K741" s="20"/>
      <c r="L741" s="103"/>
      <c r="M741" s="41" t="s">
        <v>72</v>
      </c>
      <c r="N741" s="20"/>
      <c r="O741" s="21" t="s">
        <v>114</v>
      </c>
      <c r="P741" s="19"/>
      <c r="Q741" s="49"/>
      <c r="R741" s="35"/>
      <c r="S741" s="19"/>
      <c r="Z741" s="30"/>
      <c r="AA741" s="30"/>
      <c r="AD741" s="30"/>
    </row>
    <row r="742" spans="1:30" s="23" customFormat="1" ht="30" customHeight="1" x14ac:dyDescent="0.25">
      <c r="A742" s="21" t="s">
        <v>856</v>
      </c>
      <c r="B742" s="35" t="s">
        <v>1681</v>
      </c>
      <c r="C742" s="40">
        <v>44852</v>
      </c>
      <c r="D742" s="40">
        <f>IF(C742="","",WORKDAY(C742,1,$U$33:$U$41))</f>
        <v>44853</v>
      </c>
      <c r="E742" s="40">
        <f>IF(C742="","",WORKDAY(C742,10,$U$33:$U$41))</f>
        <v>44866</v>
      </c>
      <c r="F742" s="40">
        <f>IF(C742="","",WORKDAY(C742,20,$U$33:$U$41))</f>
        <v>44880</v>
      </c>
      <c r="G742" s="40" t="str">
        <f t="shared" si="29"/>
        <v>Oct</v>
      </c>
      <c r="H742" s="124"/>
      <c r="I742" s="121">
        <v>44853</v>
      </c>
      <c r="J742" s="127" t="str">
        <f>IF(ISBLANK(I742),"",IF(I742&gt;F742,"No","Yes"))</f>
        <v>Yes</v>
      </c>
      <c r="K742" s="20"/>
      <c r="L742" s="103"/>
      <c r="M742" s="41" t="s">
        <v>72</v>
      </c>
      <c r="N742" s="20"/>
      <c r="O742" s="21" t="s">
        <v>114</v>
      </c>
      <c r="P742" s="19"/>
      <c r="Q742" s="49"/>
      <c r="R742" s="35"/>
      <c r="S742" s="19"/>
      <c r="Z742" s="30"/>
      <c r="AA742" s="30"/>
      <c r="AD742" s="30"/>
    </row>
    <row r="743" spans="1:30" s="23" customFormat="1" ht="30" customHeight="1" x14ac:dyDescent="0.25">
      <c r="A743" s="21" t="s">
        <v>857</v>
      </c>
      <c r="B743" s="35" t="s">
        <v>1809</v>
      </c>
      <c r="C743" s="40">
        <v>44852</v>
      </c>
      <c r="D743" s="40">
        <f>IF(C743="","",WORKDAY(C743,1,$U$33:$U$41))</f>
        <v>44853</v>
      </c>
      <c r="E743" s="40">
        <v>44866</v>
      </c>
      <c r="F743" s="40">
        <f>IF(C743="","",WORKDAY(C743,20,$U$33:$U$41))</f>
        <v>44880</v>
      </c>
      <c r="G743" s="40" t="str">
        <f t="shared" si="29"/>
        <v>Oct</v>
      </c>
      <c r="H743" s="124"/>
      <c r="I743" s="121">
        <v>44874</v>
      </c>
      <c r="J743" s="127" t="str">
        <f>IF(ISBLANK(I743),"",IF(I743&gt;F743,"No","Yes"))</f>
        <v>Yes</v>
      </c>
      <c r="K743" s="20"/>
      <c r="L743" s="103"/>
      <c r="M743" s="41" t="s">
        <v>72</v>
      </c>
      <c r="N743" s="20"/>
      <c r="O743" s="21" t="s">
        <v>112</v>
      </c>
      <c r="P743" s="19"/>
      <c r="Q743" s="49"/>
      <c r="R743" s="35"/>
      <c r="S743" s="19"/>
      <c r="Z743" s="30"/>
      <c r="AA743" s="30"/>
      <c r="AD743" s="30"/>
    </row>
    <row r="744" spans="1:30" s="23" customFormat="1" ht="30" customHeight="1" x14ac:dyDescent="0.25">
      <c r="A744" s="21" t="s">
        <v>858</v>
      </c>
      <c r="B744" s="35" t="s">
        <v>1682</v>
      </c>
      <c r="C744" s="40">
        <v>44852</v>
      </c>
      <c r="D744" s="40">
        <f>IF(C744="","",WORKDAY(C744,1,$U$33:$U$41))</f>
        <v>44853</v>
      </c>
      <c r="E744" s="40">
        <f>IF(C744="","",WORKDAY(C744,10,$U$33:$U$41))</f>
        <v>44866</v>
      </c>
      <c r="F744" s="40">
        <f>IF(C744="","",WORKDAY(C744,20,$U$33:$U$41))</f>
        <v>44880</v>
      </c>
      <c r="G744" s="40" t="str">
        <f t="shared" si="29"/>
        <v>Oct</v>
      </c>
      <c r="H744" s="124"/>
      <c r="I744" s="121">
        <v>44853</v>
      </c>
      <c r="J744" s="127" t="str">
        <f>IF(ISBLANK(I744),"",IF(I744&gt;F744,"No","Yes"))</f>
        <v>Yes</v>
      </c>
      <c r="K744" s="20"/>
      <c r="L744" s="103"/>
      <c r="M744" s="41" t="s">
        <v>72</v>
      </c>
      <c r="N744" s="20"/>
      <c r="O744" s="21" t="s">
        <v>112</v>
      </c>
      <c r="P744" s="19"/>
      <c r="Q744" s="49"/>
      <c r="R744" s="35"/>
      <c r="S744" s="19"/>
      <c r="Z744" s="30"/>
      <c r="AA744" s="30"/>
      <c r="AD744" s="30"/>
    </row>
    <row r="745" spans="1:30" s="23" customFormat="1" ht="30" customHeight="1" x14ac:dyDescent="0.25">
      <c r="A745" s="21" t="s">
        <v>859</v>
      </c>
      <c r="B745" s="35" t="s">
        <v>1810</v>
      </c>
      <c r="C745" s="40">
        <v>44853</v>
      </c>
      <c r="D745" s="40">
        <f>IF(C745="","",WORKDAY(C745,1,$U$33:$U$41))</f>
        <v>44854</v>
      </c>
      <c r="E745" s="40">
        <f>IF(C745="","",WORKDAY(C745,10,$U$33:$U$41))</f>
        <v>44867</v>
      </c>
      <c r="F745" s="40">
        <f>IF(C745="","",WORKDAY(C745,20,$U$33:$U$41))</f>
        <v>44881</v>
      </c>
      <c r="G745" s="40" t="str">
        <f t="shared" si="29"/>
        <v>Oct</v>
      </c>
      <c r="H745" s="124"/>
      <c r="I745" s="121"/>
      <c r="J745" s="127" t="str">
        <f>IF(ISBLANK(I745),"",IF(I745&gt;F745,"No","Yes"))</f>
        <v/>
      </c>
      <c r="K745" s="20"/>
      <c r="L745" s="103"/>
      <c r="M745" s="41" t="s">
        <v>74</v>
      </c>
      <c r="N745" s="20"/>
      <c r="O745" s="21" t="s">
        <v>18</v>
      </c>
      <c r="P745" s="19"/>
      <c r="Q745" s="49"/>
      <c r="R745" s="35"/>
      <c r="S745" s="19"/>
      <c r="Z745" s="30"/>
      <c r="AA745" s="30"/>
      <c r="AD745" s="30"/>
    </row>
    <row r="746" spans="1:30" s="23" customFormat="1" ht="30" customHeight="1" x14ac:dyDescent="0.25">
      <c r="A746" s="21" t="s">
        <v>860</v>
      </c>
      <c r="B746" s="35" t="s">
        <v>1683</v>
      </c>
      <c r="C746" s="40">
        <v>44854</v>
      </c>
      <c r="D746" s="40">
        <f>IF(C746="","",WORKDAY(C746,1,$U$33:$U$41))</f>
        <v>44855</v>
      </c>
      <c r="E746" s="40">
        <f>IF(C746="","",WORKDAY(C746,10,$U$33:$U$41))</f>
        <v>44868</v>
      </c>
      <c r="F746" s="40">
        <f>IF(C746="","",WORKDAY(C746,20,$U$33:$U$41))</f>
        <v>44882</v>
      </c>
      <c r="G746" s="40" t="str">
        <f t="shared" si="29"/>
        <v>Oct</v>
      </c>
      <c r="H746" s="124"/>
      <c r="I746" s="121">
        <v>45002</v>
      </c>
      <c r="J746" s="127" t="str">
        <f>IF(ISBLANK(I746),"",IF(I746&gt;F746,"No","Yes"))</f>
        <v>No</v>
      </c>
      <c r="K746" s="20"/>
      <c r="L746" s="103"/>
      <c r="M746" s="41" t="s">
        <v>72</v>
      </c>
      <c r="N746" s="20"/>
      <c r="O746" s="21" t="s">
        <v>112</v>
      </c>
      <c r="P746" s="19"/>
      <c r="Q746" s="49"/>
      <c r="R746" s="35"/>
      <c r="S746" s="19"/>
      <c r="Z746" s="30"/>
      <c r="AA746" s="30"/>
      <c r="AD746" s="30"/>
    </row>
    <row r="747" spans="1:30" s="23" customFormat="1" ht="30" customHeight="1" x14ac:dyDescent="0.25">
      <c r="A747" s="21" t="s">
        <v>861</v>
      </c>
      <c r="B747" s="35" t="s">
        <v>1684</v>
      </c>
      <c r="C747" s="40">
        <v>44854</v>
      </c>
      <c r="D747" s="40">
        <f>IF(C747="","",WORKDAY(C747,1,$U$33:$U$41))</f>
        <v>44855</v>
      </c>
      <c r="E747" s="40">
        <f>IF(C747="","",WORKDAY(C747,10,$U$33:$U$41))</f>
        <v>44868</v>
      </c>
      <c r="F747" s="40">
        <f>IF(C747="","",WORKDAY(C747,20,$U$33:$U$41))</f>
        <v>44882</v>
      </c>
      <c r="G747" s="40" t="str">
        <f t="shared" si="29"/>
        <v>Oct</v>
      </c>
      <c r="H747" s="124"/>
      <c r="I747" s="121">
        <v>44970</v>
      </c>
      <c r="J747" s="127" t="str">
        <f>IF(ISBLANK(I747),"",IF(I747&gt;F747,"No","Yes"))</f>
        <v>No</v>
      </c>
      <c r="K747" s="20"/>
      <c r="L747" s="103"/>
      <c r="M747" s="41" t="s">
        <v>72</v>
      </c>
      <c r="N747" s="20"/>
      <c r="O747" s="21" t="s">
        <v>114</v>
      </c>
      <c r="P747" s="19"/>
      <c r="Q747" s="49"/>
      <c r="R747" s="35"/>
      <c r="S747" s="19"/>
      <c r="Z747" s="30"/>
      <c r="AA747" s="30"/>
      <c r="AD747" s="30"/>
    </row>
    <row r="748" spans="1:30" s="23" customFormat="1" ht="30" customHeight="1" x14ac:dyDescent="0.25">
      <c r="A748" s="21" t="s">
        <v>862</v>
      </c>
      <c r="B748" s="35" t="s">
        <v>1685</v>
      </c>
      <c r="C748" s="40">
        <v>44855</v>
      </c>
      <c r="D748" s="40">
        <f>IF(C748="","",WORKDAY(C748,1,$U$33:$U$41))</f>
        <v>44858</v>
      </c>
      <c r="E748" s="40">
        <f>IF(C748="","",WORKDAY(C748,10,$U$33:$U$41))</f>
        <v>44869</v>
      </c>
      <c r="F748" s="40">
        <f>IF(C748="","",WORKDAY(C748,20,$U$33:$U$41))</f>
        <v>44883</v>
      </c>
      <c r="G748" s="40" t="str">
        <f t="shared" si="29"/>
        <v>Oct</v>
      </c>
      <c r="H748" s="124"/>
      <c r="I748" s="121">
        <v>44855</v>
      </c>
      <c r="J748" s="127" t="str">
        <f>IF(ISBLANK(I748),"",IF(I748&gt;F748,"No","Yes"))</f>
        <v>Yes</v>
      </c>
      <c r="K748" s="20"/>
      <c r="L748" s="103"/>
      <c r="M748" s="41" t="s">
        <v>72</v>
      </c>
      <c r="N748" s="20"/>
      <c r="O748" s="21" t="s">
        <v>114</v>
      </c>
      <c r="P748" s="19"/>
      <c r="Q748" s="49" t="s">
        <v>64</v>
      </c>
      <c r="R748" s="35"/>
      <c r="S748" s="19"/>
      <c r="Z748" s="30"/>
      <c r="AA748" s="30"/>
      <c r="AD748" s="30"/>
    </row>
    <row r="749" spans="1:30" s="23" customFormat="1" ht="30" customHeight="1" x14ac:dyDescent="0.25">
      <c r="A749" s="21" t="s">
        <v>863</v>
      </c>
      <c r="B749" s="35" t="s">
        <v>1811</v>
      </c>
      <c r="C749" s="40">
        <v>44858</v>
      </c>
      <c r="D749" s="40">
        <f>IF(C749="","",WORKDAY(C749,1,$U$33:$U$41))</f>
        <v>44859</v>
      </c>
      <c r="E749" s="40">
        <f>IF(C749="","",WORKDAY(C749,10,$U$33:$U$41))</f>
        <v>44872</v>
      </c>
      <c r="F749" s="40">
        <f>IF(C749="","",WORKDAY(C749,20,$U$33:$U$41))</f>
        <v>44886</v>
      </c>
      <c r="G749" s="40" t="str">
        <f t="shared" si="29"/>
        <v>Oct</v>
      </c>
      <c r="H749" s="124"/>
      <c r="I749" s="121">
        <v>44872</v>
      </c>
      <c r="J749" s="127" t="s">
        <v>115</v>
      </c>
      <c r="K749" s="20"/>
      <c r="L749" s="103"/>
      <c r="M749" s="41" t="s">
        <v>72</v>
      </c>
      <c r="N749" s="20"/>
      <c r="O749" s="21" t="s">
        <v>112</v>
      </c>
      <c r="P749" s="19"/>
      <c r="Q749" s="49"/>
      <c r="R749" s="35"/>
      <c r="S749" s="19"/>
      <c r="Z749" s="30"/>
      <c r="AA749" s="30"/>
      <c r="AD749" s="30"/>
    </row>
    <row r="750" spans="1:30" s="23" customFormat="1" ht="30" customHeight="1" x14ac:dyDescent="0.25">
      <c r="A750" s="21" t="s">
        <v>864</v>
      </c>
      <c r="B750" s="35" t="s">
        <v>1812</v>
      </c>
      <c r="C750" s="40">
        <v>44858</v>
      </c>
      <c r="D750" s="40">
        <f>IF(C750="","",WORKDAY(C750,1,$U$33:$U$41))</f>
        <v>44859</v>
      </c>
      <c r="E750" s="40">
        <f>IF(C750="","",WORKDAY(C750,10,$U$33:$U$41))</f>
        <v>44872</v>
      </c>
      <c r="F750" s="40">
        <f>IF(C750="","",WORKDAY(C750,20,$U$33:$U$41))</f>
        <v>44886</v>
      </c>
      <c r="G750" s="40" t="str">
        <f t="shared" si="29"/>
        <v>Oct</v>
      </c>
      <c r="H750" s="124"/>
      <c r="I750" s="121">
        <v>44872</v>
      </c>
      <c r="J750" s="127" t="str">
        <f>IF(ISBLANK(I750),"",IF(I750&gt;F750,"No","Yes"))</f>
        <v>Yes</v>
      </c>
      <c r="K750" s="20"/>
      <c r="L750" s="103"/>
      <c r="M750" s="41" t="s">
        <v>72</v>
      </c>
      <c r="N750" s="20"/>
      <c r="O750" s="21" t="s">
        <v>112</v>
      </c>
      <c r="P750" s="19"/>
      <c r="Q750" s="49"/>
      <c r="R750" s="35"/>
      <c r="S750" s="19"/>
      <c r="Z750" s="30"/>
      <c r="AA750" s="30"/>
      <c r="AD750" s="30"/>
    </row>
    <row r="751" spans="1:30" s="23" customFormat="1" ht="30" customHeight="1" x14ac:dyDescent="0.25">
      <c r="A751" s="21" t="s">
        <v>865</v>
      </c>
      <c r="B751" s="35" t="s">
        <v>1686</v>
      </c>
      <c r="C751" s="40">
        <v>44858</v>
      </c>
      <c r="D751" s="40">
        <f>IF(C751="","",WORKDAY(C751,1,$U$33:$U$41))</f>
        <v>44859</v>
      </c>
      <c r="E751" s="40">
        <f>IF(C751="","",WORKDAY(C751,10,$U$33:$U$41))</f>
        <v>44872</v>
      </c>
      <c r="F751" s="40">
        <f>IF(C751="","",WORKDAY(C751,20,$U$33:$U$41))</f>
        <v>44886</v>
      </c>
      <c r="G751" s="40" t="str">
        <f t="shared" si="29"/>
        <v>Oct</v>
      </c>
      <c r="H751" s="124"/>
      <c r="I751" s="121">
        <v>44862</v>
      </c>
      <c r="J751" s="127" t="str">
        <f>IF(ISBLANK(I751),"",IF(I751&gt;F751,"No","Yes"))</f>
        <v>Yes</v>
      </c>
      <c r="K751" s="20"/>
      <c r="L751" s="103"/>
      <c r="M751" s="41" t="s">
        <v>72</v>
      </c>
      <c r="N751" s="20"/>
      <c r="O751" s="21" t="s">
        <v>112</v>
      </c>
      <c r="P751" s="19"/>
      <c r="Q751" s="49"/>
      <c r="R751" s="35"/>
      <c r="S751" s="19"/>
      <c r="Z751" s="30"/>
      <c r="AA751" s="30"/>
      <c r="AD751" s="30"/>
    </row>
    <row r="752" spans="1:30" s="23" customFormat="1" ht="30" customHeight="1" x14ac:dyDescent="0.25">
      <c r="A752" s="21" t="s">
        <v>866</v>
      </c>
      <c r="B752" s="35" t="s">
        <v>1980</v>
      </c>
      <c r="C752" s="40">
        <v>44858</v>
      </c>
      <c r="D752" s="40">
        <f>IF(C752="","",WORKDAY(C752,1,$U$33:$U$41))</f>
        <v>44859</v>
      </c>
      <c r="E752" s="40">
        <f>IF(C752="","",WORKDAY(C752,10,$U$33:$U$41))</f>
        <v>44872</v>
      </c>
      <c r="F752" s="40">
        <f>IF(C752="","",WORKDAY(C752,20,$U$33:$U$41))</f>
        <v>44886</v>
      </c>
      <c r="G752" s="40" t="str">
        <f t="shared" si="29"/>
        <v>Oct</v>
      </c>
      <c r="H752" s="124"/>
      <c r="I752" s="121">
        <v>44883</v>
      </c>
      <c r="J752" s="127" t="str">
        <f>IF(ISBLANK(I752),"",IF(I752&gt;F752,"No","Yes"))</f>
        <v>Yes</v>
      </c>
      <c r="K752" s="20"/>
      <c r="L752" s="103"/>
      <c r="M752" s="41" t="s">
        <v>72</v>
      </c>
      <c r="N752" s="20"/>
      <c r="O752" s="21" t="s">
        <v>112</v>
      </c>
      <c r="P752" s="19"/>
      <c r="Q752" s="49"/>
      <c r="R752" s="35"/>
      <c r="S752" s="19"/>
      <c r="Z752" s="30"/>
      <c r="AA752" s="30"/>
      <c r="AD752" s="30"/>
    </row>
    <row r="753" spans="1:30" s="23" customFormat="1" ht="30" customHeight="1" x14ac:dyDescent="0.25">
      <c r="A753" s="21" t="s">
        <v>867</v>
      </c>
      <c r="B753" s="35" t="s">
        <v>1687</v>
      </c>
      <c r="C753" s="40">
        <v>44858</v>
      </c>
      <c r="D753" s="40">
        <f>IF(C753="","",WORKDAY(C753,1,$U$33:$U$41))</f>
        <v>44859</v>
      </c>
      <c r="E753" s="40">
        <f>IF(C753="","",WORKDAY(C753,10,$U$33:$U$41))</f>
        <v>44872</v>
      </c>
      <c r="F753" s="40">
        <f>IF(C753="","",WORKDAY(C753,20,$U$33:$U$41))</f>
        <v>44886</v>
      </c>
      <c r="G753" s="40" t="str">
        <f t="shared" si="29"/>
        <v>Oct</v>
      </c>
      <c r="H753" s="124"/>
      <c r="I753" s="121">
        <v>44886</v>
      </c>
      <c r="J753" s="127" t="str">
        <f>IF(ISBLANK(I753),"",IF(I753&gt;F753,"No","Yes"))</f>
        <v>Yes</v>
      </c>
      <c r="K753" s="20"/>
      <c r="L753" s="103"/>
      <c r="M753" s="41" t="s">
        <v>72</v>
      </c>
      <c r="N753" s="20"/>
      <c r="O753" s="21" t="s">
        <v>112</v>
      </c>
      <c r="P753" s="19"/>
      <c r="Q753" s="49"/>
      <c r="R753" s="35"/>
      <c r="S753" s="19"/>
      <c r="Z753" s="30"/>
      <c r="AA753" s="30"/>
      <c r="AD753" s="30"/>
    </row>
    <row r="754" spans="1:30" s="23" customFormat="1" ht="30" customHeight="1" x14ac:dyDescent="0.25">
      <c r="A754" s="21" t="s">
        <v>868</v>
      </c>
      <c r="B754" s="35" t="s">
        <v>1813</v>
      </c>
      <c r="C754" s="40">
        <v>44859</v>
      </c>
      <c r="D754" s="40">
        <f>IF(C754="","",WORKDAY(C754,1,$U$33:$U$41))</f>
        <v>44860</v>
      </c>
      <c r="E754" s="40">
        <f>IF(C754="","",WORKDAY(C754,10,$U$33:$U$41))</f>
        <v>44873</v>
      </c>
      <c r="F754" s="40">
        <f>IF(C754="","",WORKDAY(C754,20,$U$33:$U$41))</f>
        <v>44887</v>
      </c>
      <c r="G754" s="40" t="str">
        <f t="shared" si="29"/>
        <v>Oct</v>
      </c>
      <c r="H754" s="124"/>
      <c r="I754" s="121">
        <v>44887</v>
      </c>
      <c r="J754" s="127" t="str">
        <f>IF(ISBLANK(I754),"",IF(I754&gt;F754,"No","Yes"))</f>
        <v>Yes</v>
      </c>
      <c r="K754" s="20"/>
      <c r="L754" s="103"/>
      <c r="M754" s="41" t="s">
        <v>72</v>
      </c>
      <c r="N754" s="20"/>
      <c r="O754" s="21" t="s">
        <v>112</v>
      </c>
      <c r="P754" s="19"/>
      <c r="Q754" s="49"/>
      <c r="R754" s="35"/>
      <c r="S754" s="19"/>
      <c r="Z754" s="30"/>
      <c r="AA754" s="30"/>
      <c r="AD754" s="30"/>
    </row>
    <row r="755" spans="1:30" s="23" customFormat="1" ht="30" customHeight="1" x14ac:dyDescent="0.25">
      <c r="A755" s="21" t="s">
        <v>869</v>
      </c>
      <c r="B755" s="35" t="s">
        <v>1814</v>
      </c>
      <c r="C755" s="40">
        <v>44859</v>
      </c>
      <c r="D755" s="40">
        <f>IF(C755="","",WORKDAY(C755,1,$U$33:$U$41))</f>
        <v>44860</v>
      </c>
      <c r="E755" s="40">
        <f>IF(C755="","",WORKDAY(C755,10,$U$33:$U$41))</f>
        <v>44873</v>
      </c>
      <c r="F755" s="40">
        <f>IF(C755="","",WORKDAY(C755,20,$U$33:$U$41))</f>
        <v>44887</v>
      </c>
      <c r="G755" s="40" t="str">
        <f t="shared" si="29"/>
        <v>Oct</v>
      </c>
      <c r="H755" s="124"/>
      <c r="I755" s="121">
        <v>44887</v>
      </c>
      <c r="J755" s="127" t="str">
        <f>IF(ISBLANK(I755),"",IF(I755&gt;F755,"No","Yes"))</f>
        <v>Yes</v>
      </c>
      <c r="K755" s="20"/>
      <c r="L755" s="103"/>
      <c r="M755" s="41" t="s">
        <v>72</v>
      </c>
      <c r="N755" s="20"/>
      <c r="O755" s="21" t="s">
        <v>112</v>
      </c>
      <c r="P755" s="19"/>
      <c r="Q755" s="49"/>
      <c r="R755" s="35"/>
      <c r="S755" s="19"/>
      <c r="Z755" s="30"/>
      <c r="AA755" s="30"/>
      <c r="AD755" s="30"/>
    </row>
    <row r="756" spans="1:30" s="23" customFormat="1" ht="30" customHeight="1" x14ac:dyDescent="0.25">
      <c r="A756" s="21" t="s">
        <v>870</v>
      </c>
      <c r="B756" s="35" t="s">
        <v>1688</v>
      </c>
      <c r="C756" s="40">
        <v>44860</v>
      </c>
      <c r="D756" s="40">
        <f>IF(C756="","",WORKDAY(C756,1,$U$33:$U$41))</f>
        <v>44861</v>
      </c>
      <c r="E756" s="40">
        <f>IF(C756="","",WORKDAY(C756,10,$U$33:$U$41))</f>
        <v>44874</v>
      </c>
      <c r="F756" s="40">
        <f>IF(C756="","",WORKDAY(C756,20,$U$33:$U$41))</f>
        <v>44888</v>
      </c>
      <c r="G756" s="40" t="str">
        <f t="shared" si="29"/>
        <v>Oct</v>
      </c>
      <c r="H756" s="124"/>
      <c r="I756" s="121">
        <v>44862</v>
      </c>
      <c r="J756" s="127" t="str">
        <f>IF(ISBLANK(I756),"",IF(I756&gt;F756,"No","Yes"))</f>
        <v>Yes</v>
      </c>
      <c r="K756" s="20"/>
      <c r="L756" s="103"/>
      <c r="M756" s="41" t="s">
        <v>72</v>
      </c>
      <c r="N756" s="20"/>
      <c r="O756" s="21" t="s">
        <v>113</v>
      </c>
      <c r="P756" s="19"/>
      <c r="Q756" s="49"/>
      <c r="R756" s="35" t="s">
        <v>1070</v>
      </c>
      <c r="S756" s="19"/>
      <c r="Z756" s="30"/>
      <c r="AA756" s="30"/>
      <c r="AD756" s="30"/>
    </row>
    <row r="757" spans="1:30" s="23" customFormat="1" ht="30" customHeight="1" x14ac:dyDescent="0.25">
      <c r="A757" s="21" t="s">
        <v>871</v>
      </c>
      <c r="B757" s="35" t="s">
        <v>1815</v>
      </c>
      <c r="C757" s="40">
        <v>44860</v>
      </c>
      <c r="D757" s="40">
        <f>IF(C757="","",WORKDAY(C757,1,$U$33:$U$41))</f>
        <v>44861</v>
      </c>
      <c r="E757" s="40">
        <f>IF(C757="","",WORKDAY(C757,10,$U$33:$U$41))</f>
        <v>44874</v>
      </c>
      <c r="F757" s="40">
        <f>IF(C757="","",WORKDAY(C757,20,$U$33:$U$41))</f>
        <v>44888</v>
      </c>
      <c r="G757" s="40" t="str">
        <f t="shared" si="29"/>
        <v>Oct</v>
      </c>
      <c r="H757" s="124"/>
      <c r="I757" s="121"/>
      <c r="J757" s="127" t="str">
        <f>IF(ISBLANK(I757),"",IF(I757&gt;F757,"No","Yes"))</f>
        <v/>
      </c>
      <c r="K757" s="20"/>
      <c r="L757" s="103"/>
      <c r="M757" s="41" t="s">
        <v>74</v>
      </c>
      <c r="N757" s="20"/>
      <c r="O757" s="21" t="s">
        <v>18</v>
      </c>
      <c r="P757" s="19"/>
      <c r="Q757" s="49"/>
      <c r="R757" s="35"/>
      <c r="S757" s="19"/>
      <c r="Z757" s="30"/>
      <c r="AA757" s="30"/>
      <c r="AD757" s="30"/>
    </row>
    <row r="758" spans="1:30" s="23" customFormat="1" ht="30" customHeight="1" x14ac:dyDescent="0.25">
      <c r="A758" s="21" t="s">
        <v>872</v>
      </c>
      <c r="B758" s="35" t="s">
        <v>1816</v>
      </c>
      <c r="C758" s="40">
        <v>44862</v>
      </c>
      <c r="D758" s="40">
        <f>IF(C758="","",WORKDAY(C758,1,$U$33:$U$41))</f>
        <v>44865</v>
      </c>
      <c r="E758" s="40">
        <f>IF(C758="","",WORKDAY(C758,10,$U$33:$U$41))</f>
        <v>44876</v>
      </c>
      <c r="F758" s="40">
        <f>IF(C758="","",WORKDAY(C758,20,$U$33:$U$41))</f>
        <v>44890</v>
      </c>
      <c r="G758" s="40" t="str">
        <f t="shared" si="29"/>
        <v>Oct</v>
      </c>
      <c r="H758" s="124"/>
      <c r="I758" s="121">
        <v>44890</v>
      </c>
      <c r="J758" s="127" t="str">
        <f>IF(ISBLANK(I758),"",IF(I758&gt;F758,"No","Yes"))</f>
        <v>Yes</v>
      </c>
      <c r="K758" s="20"/>
      <c r="L758" s="103"/>
      <c r="M758" s="41" t="s">
        <v>72</v>
      </c>
      <c r="N758" s="20"/>
      <c r="O758" s="21" t="s">
        <v>112</v>
      </c>
      <c r="P758" s="19"/>
      <c r="Q758" s="49"/>
      <c r="R758" s="35"/>
      <c r="S758" s="19"/>
      <c r="Z758" s="30"/>
      <c r="AA758" s="30"/>
      <c r="AD758" s="30"/>
    </row>
    <row r="759" spans="1:30" s="23" customFormat="1" ht="30" customHeight="1" x14ac:dyDescent="0.25">
      <c r="A759" s="21" t="s">
        <v>873</v>
      </c>
      <c r="B759" s="35" t="s">
        <v>1817</v>
      </c>
      <c r="C759" s="40">
        <v>44862</v>
      </c>
      <c r="D759" s="40">
        <f>IF(C759="","",WORKDAY(C759,1,$U$33:$U$41))</f>
        <v>44865</v>
      </c>
      <c r="E759" s="40">
        <f>IF(C759="","",WORKDAY(C759,10,$U$33:$U$41))</f>
        <v>44876</v>
      </c>
      <c r="F759" s="40">
        <f>IF(C759="","",WORKDAY(C759,20,$U$33:$U$41))</f>
        <v>44890</v>
      </c>
      <c r="G759" s="40" t="str">
        <f t="shared" si="29"/>
        <v>Oct</v>
      </c>
      <c r="H759" s="124"/>
      <c r="I759" s="121">
        <v>44881</v>
      </c>
      <c r="J759" s="127" t="str">
        <f>IF(ISBLANK(I759),"",IF(I759&gt;F759,"No","Yes"))</f>
        <v>Yes</v>
      </c>
      <c r="K759" s="20"/>
      <c r="L759" s="103"/>
      <c r="M759" s="41" t="s">
        <v>72</v>
      </c>
      <c r="N759" s="20"/>
      <c r="O759" s="21" t="s">
        <v>112</v>
      </c>
      <c r="P759" s="19"/>
      <c r="Q759" s="49" t="s">
        <v>64</v>
      </c>
      <c r="R759" s="35"/>
      <c r="S759" s="19"/>
      <c r="Z759" s="30"/>
      <c r="AA759" s="30"/>
      <c r="AD759" s="30"/>
    </row>
    <row r="760" spans="1:30" s="23" customFormat="1" ht="30" customHeight="1" x14ac:dyDescent="0.25">
      <c r="A760" s="21" t="s">
        <v>874</v>
      </c>
      <c r="B760" s="35" t="s">
        <v>1981</v>
      </c>
      <c r="C760" s="40">
        <v>44862</v>
      </c>
      <c r="D760" s="40">
        <f>IF(C760="","",WORKDAY(C760,1,$U$33:$U$41))</f>
        <v>44865</v>
      </c>
      <c r="E760" s="40">
        <f>IF(C760="","",WORKDAY(C760,10,$U$33:$U$41))</f>
        <v>44876</v>
      </c>
      <c r="F760" s="40">
        <f>IF(C760="","",WORKDAY(C760,20,$U$33:$U$41))</f>
        <v>44890</v>
      </c>
      <c r="G760" s="40" t="str">
        <f t="shared" si="29"/>
        <v>Oct</v>
      </c>
      <c r="H760" s="124"/>
      <c r="I760" s="121">
        <v>44867</v>
      </c>
      <c r="J760" s="127" t="str">
        <f>IF(ISBLANK(I760),"",IF(I760&gt;F760,"No","Yes"))</f>
        <v>Yes</v>
      </c>
      <c r="K760" s="20"/>
      <c r="L760" s="103"/>
      <c r="M760" s="41" t="s">
        <v>72</v>
      </c>
      <c r="N760" s="20"/>
      <c r="O760" s="21" t="s">
        <v>112</v>
      </c>
      <c r="P760" s="19"/>
      <c r="Q760" s="49"/>
      <c r="R760" s="35"/>
      <c r="S760" s="19"/>
      <c r="Z760" s="30"/>
      <c r="AA760" s="30"/>
      <c r="AD760" s="30"/>
    </row>
    <row r="761" spans="1:30" s="23" customFormat="1" ht="30" customHeight="1" x14ac:dyDescent="0.25">
      <c r="A761" s="21" t="s">
        <v>875</v>
      </c>
      <c r="B761" s="35" t="s">
        <v>1818</v>
      </c>
      <c r="C761" s="40">
        <v>44862</v>
      </c>
      <c r="D761" s="40">
        <f>IF(C761="","",WORKDAY(C761,1,$U$33:$U$41))</f>
        <v>44865</v>
      </c>
      <c r="E761" s="40">
        <f>IF(C761="","",WORKDAY(C761,10,$U$33:$U$41))</f>
        <v>44876</v>
      </c>
      <c r="F761" s="40">
        <f>IF(C761="","",WORKDAY(C761,20,$U$33:$U$41))</f>
        <v>44890</v>
      </c>
      <c r="G761" s="40" t="str">
        <f t="shared" si="29"/>
        <v>Oct</v>
      </c>
      <c r="H761" s="124"/>
      <c r="I761" s="121">
        <v>44880</v>
      </c>
      <c r="J761" s="127" t="str">
        <f>IF(ISBLANK(I761),"",IF(I761&gt;F761,"No","Yes"))</f>
        <v>Yes</v>
      </c>
      <c r="K761" s="20"/>
      <c r="L761" s="103"/>
      <c r="M761" s="41" t="s">
        <v>72</v>
      </c>
      <c r="N761" s="20"/>
      <c r="O761" s="21" t="s">
        <v>112</v>
      </c>
      <c r="P761" s="19"/>
      <c r="Q761" s="49"/>
      <c r="R761" s="35"/>
      <c r="S761" s="19"/>
      <c r="Z761" s="30"/>
      <c r="AA761" s="30"/>
      <c r="AD761" s="30"/>
    </row>
    <row r="762" spans="1:30" s="23" customFormat="1" ht="30" customHeight="1" x14ac:dyDescent="0.25">
      <c r="A762" s="21" t="s">
        <v>876</v>
      </c>
      <c r="B762" s="35" t="s">
        <v>1819</v>
      </c>
      <c r="C762" s="40">
        <v>44862</v>
      </c>
      <c r="D762" s="40">
        <f>IF(C762="","",WORKDAY(C762,1,$U$33:$U$41))</f>
        <v>44865</v>
      </c>
      <c r="E762" s="40">
        <f>IF(C762="","",WORKDAY(C762,10,$U$33:$U$41))</f>
        <v>44876</v>
      </c>
      <c r="F762" s="40">
        <f>IF(C762="","",WORKDAY(C762,20,$U$33:$U$41))</f>
        <v>44890</v>
      </c>
      <c r="G762" s="40" t="str">
        <f t="shared" si="29"/>
        <v>Oct</v>
      </c>
      <c r="H762" s="124"/>
      <c r="I762" s="121">
        <v>44865</v>
      </c>
      <c r="J762" s="127" t="str">
        <f>IF(ISBLANK(I762),"",IF(I762&gt;F762,"No","Yes"))</f>
        <v>Yes</v>
      </c>
      <c r="K762" s="20"/>
      <c r="L762" s="103"/>
      <c r="M762" s="41" t="s">
        <v>72</v>
      </c>
      <c r="N762" s="20"/>
      <c r="O762" s="21" t="s">
        <v>112</v>
      </c>
      <c r="P762" s="19"/>
      <c r="Q762" s="49"/>
      <c r="R762" s="35"/>
      <c r="S762" s="19"/>
      <c r="Z762" s="30"/>
      <c r="AA762" s="30"/>
      <c r="AD762" s="30"/>
    </row>
    <row r="763" spans="1:30" s="23" customFormat="1" ht="30" customHeight="1" x14ac:dyDescent="0.25">
      <c r="A763" s="21" t="s">
        <v>877</v>
      </c>
      <c r="B763" s="35" t="s">
        <v>1690</v>
      </c>
      <c r="C763" s="40">
        <v>44862</v>
      </c>
      <c r="D763" s="40">
        <f>IF(C763="","",WORKDAY(C763,1,$U$33:$U$41))</f>
        <v>44865</v>
      </c>
      <c r="E763" s="40">
        <f>IF(C763="","",WORKDAY(C763,10,$U$33:$U$41))</f>
        <v>44876</v>
      </c>
      <c r="F763" s="40">
        <f>IF(C763="","",WORKDAY(C763,20,$U$33:$U$41))</f>
        <v>44890</v>
      </c>
      <c r="G763" s="40" t="str">
        <f t="shared" si="29"/>
        <v>Oct</v>
      </c>
      <c r="H763" s="124"/>
      <c r="I763" s="121">
        <v>44880</v>
      </c>
      <c r="J763" s="127" t="str">
        <f>IF(ISBLANK(I763),"",IF(I763&gt;F763,"No","Yes"))</f>
        <v>Yes</v>
      </c>
      <c r="K763" s="20"/>
      <c r="L763" s="103"/>
      <c r="M763" s="41" t="s">
        <v>72</v>
      </c>
      <c r="N763" s="20"/>
      <c r="O763" s="21" t="s">
        <v>113</v>
      </c>
      <c r="P763" s="19"/>
      <c r="Q763" s="49"/>
      <c r="R763" s="35"/>
      <c r="S763" s="19"/>
      <c r="Z763" s="30"/>
      <c r="AA763" s="30"/>
      <c r="AD763" s="30"/>
    </row>
    <row r="764" spans="1:30" s="23" customFormat="1" ht="30" customHeight="1" x14ac:dyDescent="0.25">
      <c r="A764" s="21" t="s">
        <v>878</v>
      </c>
      <c r="B764" s="35" t="s">
        <v>1691</v>
      </c>
      <c r="C764" s="40">
        <v>44864</v>
      </c>
      <c r="D764" s="40">
        <f>IF(C764="","",WORKDAY(C764,1,$U$33:$U$41))</f>
        <v>44865</v>
      </c>
      <c r="E764" s="40">
        <f>IF(C764="","",WORKDAY(C764,10,$U$33:$U$41))</f>
        <v>44876</v>
      </c>
      <c r="F764" s="40">
        <f>IF(C764="","",WORKDAY(C764,20,$U$33:$U$41))</f>
        <v>44890</v>
      </c>
      <c r="G764" s="40" t="str">
        <f t="shared" si="29"/>
        <v>Oct</v>
      </c>
      <c r="H764" s="124"/>
      <c r="I764" s="121">
        <v>44864</v>
      </c>
      <c r="J764" s="127" t="str">
        <f>IF(ISBLANK(I764),"",IF(I764&gt;F764,"No","Yes"))</f>
        <v>Yes</v>
      </c>
      <c r="K764" s="20"/>
      <c r="L764" s="103"/>
      <c r="M764" s="41" t="s">
        <v>72</v>
      </c>
      <c r="N764" s="20"/>
      <c r="O764" s="21" t="s">
        <v>114</v>
      </c>
      <c r="P764" s="19"/>
      <c r="Q764" s="49" t="s">
        <v>64</v>
      </c>
      <c r="R764" s="35"/>
      <c r="S764" s="19"/>
      <c r="Z764" s="30"/>
      <c r="AA764" s="30"/>
      <c r="AD764" s="30"/>
    </row>
    <row r="765" spans="1:30" s="23" customFormat="1" ht="30" customHeight="1" x14ac:dyDescent="0.25">
      <c r="A765" s="21" t="s">
        <v>879</v>
      </c>
      <c r="B765" s="35" t="s">
        <v>1692</v>
      </c>
      <c r="C765" s="40">
        <v>44865</v>
      </c>
      <c r="D765" s="40">
        <f>IF(C765="","",WORKDAY(C765,1,$U$33:$U$41))</f>
        <v>44866</v>
      </c>
      <c r="E765" s="40">
        <f>IF(C765="","",WORKDAY(C765,10,$U$33:$U$41))</f>
        <v>44879</v>
      </c>
      <c r="F765" s="40">
        <f>IF(C765="","",WORKDAY(C765,20,$U$33:$U$41))</f>
        <v>44893</v>
      </c>
      <c r="G765" s="40" t="str">
        <f t="shared" si="29"/>
        <v>Oct</v>
      </c>
      <c r="H765" s="124"/>
      <c r="I765" s="121">
        <v>44879</v>
      </c>
      <c r="J765" s="127" t="str">
        <f>IF(ISBLANK(I765),"",IF(I765&gt;F765,"No","Yes"))</f>
        <v>Yes</v>
      </c>
      <c r="K765" s="20"/>
      <c r="L765" s="103"/>
      <c r="M765" s="41" t="s">
        <v>72</v>
      </c>
      <c r="N765" s="20"/>
      <c r="O765" s="21" t="s">
        <v>113</v>
      </c>
      <c r="P765" s="19"/>
      <c r="Q765" s="49"/>
      <c r="R765" s="35" t="s">
        <v>1070</v>
      </c>
      <c r="S765" s="19"/>
      <c r="Z765" s="30"/>
      <c r="AA765" s="30"/>
      <c r="AD765" s="30"/>
    </row>
    <row r="766" spans="1:30" s="23" customFormat="1" ht="30" customHeight="1" x14ac:dyDescent="0.25">
      <c r="A766" s="21" t="s">
        <v>880</v>
      </c>
      <c r="B766" s="35" t="s">
        <v>1820</v>
      </c>
      <c r="C766" s="40">
        <v>44862</v>
      </c>
      <c r="D766" s="40">
        <f>IF(C766="","",WORKDAY(C766,1,$U$33:$U$41))</f>
        <v>44865</v>
      </c>
      <c r="E766" s="40">
        <f>IF(C766="","",WORKDAY(C766,10,$U$33:$U$41))</f>
        <v>44876</v>
      </c>
      <c r="F766" s="40">
        <f>IF(C766="","",WORKDAY(C766,20,$U$33:$U$41))</f>
        <v>44890</v>
      </c>
      <c r="G766" s="40" t="str">
        <f t="shared" si="29"/>
        <v>Oct</v>
      </c>
      <c r="H766" s="124"/>
      <c r="I766" s="121">
        <v>44908</v>
      </c>
      <c r="J766" s="127" t="str">
        <f>IF(ISBLANK(I766),"",IF(I766&gt;F766,"No","Yes"))</f>
        <v>No</v>
      </c>
      <c r="K766" s="20"/>
      <c r="L766" s="103"/>
      <c r="M766" s="41" t="s">
        <v>72</v>
      </c>
      <c r="N766" s="20"/>
      <c r="O766" s="21" t="s">
        <v>112</v>
      </c>
      <c r="P766" s="19"/>
      <c r="Q766" s="49"/>
      <c r="R766" s="35"/>
      <c r="S766" s="19"/>
      <c r="Z766" s="30"/>
      <c r="AA766" s="30"/>
      <c r="AD766" s="30"/>
    </row>
    <row r="767" spans="1:30" s="23" customFormat="1" ht="30" customHeight="1" x14ac:dyDescent="0.25">
      <c r="A767" s="21" t="s">
        <v>881</v>
      </c>
      <c r="B767" s="35" t="s">
        <v>1693</v>
      </c>
      <c r="C767" s="40">
        <v>44865</v>
      </c>
      <c r="D767" s="40">
        <f>IF(C767="","",WORKDAY(C767,1,$U$33:$U$41))</f>
        <v>44866</v>
      </c>
      <c r="E767" s="40">
        <f>IF(C767="","",WORKDAY(C767,10,$U$33:$U$41))</f>
        <v>44879</v>
      </c>
      <c r="F767" s="40">
        <f>IF(C767="","",WORKDAY(C767,20,$U$33:$U$41))</f>
        <v>44893</v>
      </c>
      <c r="G767" s="40" t="str">
        <f t="shared" si="29"/>
        <v>Oct</v>
      </c>
      <c r="H767" s="124"/>
      <c r="I767" s="121">
        <v>44876</v>
      </c>
      <c r="J767" s="127" t="str">
        <f>IF(ISBLANK(I767),"",IF(I767&gt;F767,"No","Yes"))</f>
        <v>Yes</v>
      </c>
      <c r="K767" s="20"/>
      <c r="L767" s="103"/>
      <c r="M767" s="41" t="s">
        <v>72</v>
      </c>
      <c r="N767" s="20"/>
      <c r="O767" s="21" t="s">
        <v>112</v>
      </c>
      <c r="P767" s="19"/>
      <c r="Q767" s="49"/>
      <c r="R767" s="35"/>
      <c r="S767" s="19"/>
      <c r="Z767" s="30"/>
      <c r="AA767" s="30"/>
      <c r="AD767" s="30"/>
    </row>
    <row r="768" spans="1:30" s="23" customFormat="1" ht="30" customHeight="1" x14ac:dyDescent="0.25">
      <c r="A768" s="21" t="s">
        <v>882</v>
      </c>
      <c r="B768" s="35" t="s">
        <v>1694</v>
      </c>
      <c r="C768" s="40">
        <v>44865</v>
      </c>
      <c r="D768" s="40">
        <f>IF(C768="","",WORKDAY(C768,1,$U$33:$U$41))</f>
        <v>44866</v>
      </c>
      <c r="E768" s="40">
        <f>IF(C768="","",WORKDAY(C768,10,$U$33:$U$41))</f>
        <v>44879</v>
      </c>
      <c r="F768" s="40">
        <f>IF(C768="","",WORKDAY(C768,20,$U$33:$U$41))</f>
        <v>44893</v>
      </c>
      <c r="G768" s="40" t="str">
        <f t="shared" si="29"/>
        <v>Oct</v>
      </c>
      <c r="H768" s="124"/>
      <c r="I768" s="121">
        <v>44880</v>
      </c>
      <c r="J768" s="127" t="str">
        <f>IF(ISBLANK(I768),"",IF(I768&gt;F768,"No","Yes"))</f>
        <v>Yes</v>
      </c>
      <c r="K768" s="20"/>
      <c r="L768" s="103"/>
      <c r="M768" s="41" t="s">
        <v>72</v>
      </c>
      <c r="N768" s="20"/>
      <c r="O768" s="21" t="s">
        <v>112</v>
      </c>
      <c r="P768" s="19"/>
      <c r="Q768" s="49"/>
      <c r="R768" s="35"/>
      <c r="S768" s="19"/>
      <c r="Z768" s="30"/>
      <c r="AA768" s="30"/>
      <c r="AD768" s="30"/>
    </row>
    <row r="769" spans="1:30" s="23" customFormat="1" ht="30" customHeight="1" x14ac:dyDescent="0.25">
      <c r="A769" s="21" t="s">
        <v>883</v>
      </c>
      <c r="B769" s="35" t="s">
        <v>1821</v>
      </c>
      <c r="C769" s="40">
        <v>44865</v>
      </c>
      <c r="D769" s="40">
        <f>IF(C769="","",WORKDAY(C769,1,$U$33:$U$41))</f>
        <v>44866</v>
      </c>
      <c r="E769" s="40">
        <f>IF(C769="","",WORKDAY(C769,10,$U$33:$U$41))</f>
        <v>44879</v>
      </c>
      <c r="F769" s="40">
        <f>IF(C769="","",WORKDAY(C769,20,$U$33:$U$41))</f>
        <v>44893</v>
      </c>
      <c r="G769" s="40" t="str">
        <f t="shared" si="29"/>
        <v>Oct</v>
      </c>
      <c r="H769" s="124"/>
      <c r="I769" s="121">
        <v>44866</v>
      </c>
      <c r="J769" s="127" t="str">
        <f>IF(ISBLANK(I769),"",IF(I769&gt;F769,"No","Yes"))</f>
        <v>Yes</v>
      </c>
      <c r="K769" s="20"/>
      <c r="L769" s="103"/>
      <c r="M769" s="41" t="s">
        <v>72</v>
      </c>
      <c r="N769" s="20"/>
      <c r="O769" s="21" t="s">
        <v>112</v>
      </c>
      <c r="P769" s="19"/>
      <c r="Q769" s="49"/>
      <c r="R769" s="35"/>
      <c r="S769" s="19"/>
      <c r="Z769" s="30"/>
      <c r="AA769" s="30"/>
      <c r="AD769" s="30"/>
    </row>
    <row r="770" spans="1:30" s="23" customFormat="1" ht="30" customHeight="1" x14ac:dyDescent="0.25">
      <c r="A770" s="21" t="s">
        <v>884</v>
      </c>
      <c r="B770" s="35" t="s">
        <v>1695</v>
      </c>
      <c r="C770" s="40">
        <v>44866</v>
      </c>
      <c r="D770" s="40">
        <f>IF(C770="","",WORKDAY(C770,1,$U$33:$U$41))</f>
        <v>44867</v>
      </c>
      <c r="E770" s="40">
        <f>IF(C770="","",WORKDAY(C770,10,$U$33:$U$41))</f>
        <v>44880</v>
      </c>
      <c r="F770" s="40">
        <f>IF(C770="","",WORKDAY(C770,20,$U$33:$U$41))</f>
        <v>44894</v>
      </c>
      <c r="G770" s="40" t="str">
        <f t="shared" ref="G770:G833" si="30">IF(ISBLANK(C770),"",TEXT(C770,"mmm"))</f>
        <v>Nov</v>
      </c>
      <c r="H770" s="124"/>
      <c r="I770" s="121">
        <v>44883</v>
      </c>
      <c r="J770" s="127" t="str">
        <f>IF(ISBLANK(I770),"",IF(I770&gt;F770,"No","Yes"))</f>
        <v>Yes</v>
      </c>
      <c r="K770" s="20"/>
      <c r="L770" s="103"/>
      <c r="M770" s="41" t="s">
        <v>72</v>
      </c>
      <c r="N770" s="20"/>
      <c r="O770" s="21" t="s">
        <v>113</v>
      </c>
      <c r="P770" s="19"/>
      <c r="Q770" s="49" t="s">
        <v>33</v>
      </c>
      <c r="R770" s="35"/>
      <c r="S770" s="19"/>
      <c r="Z770" s="30"/>
      <c r="AA770" s="30"/>
      <c r="AD770" s="30"/>
    </row>
    <row r="771" spans="1:30" s="23" customFormat="1" ht="30" customHeight="1" x14ac:dyDescent="0.25">
      <c r="A771" s="21" t="s">
        <v>885</v>
      </c>
      <c r="B771" s="35" t="s">
        <v>1695</v>
      </c>
      <c r="C771" s="40">
        <v>44866</v>
      </c>
      <c r="D771" s="40">
        <f>IF(C771="","",WORKDAY(C771,1,$U$33:$U$41))</f>
        <v>44867</v>
      </c>
      <c r="E771" s="40">
        <f>IF(C771="","",WORKDAY(C771,10,$U$33:$U$41))</f>
        <v>44880</v>
      </c>
      <c r="F771" s="40">
        <f>IF(C771="","",WORKDAY(C771,20,$U$33:$U$41))</f>
        <v>44894</v>
      </c>
      <c r="G771" s="40" t="str">
        <f t="shared" si="30"/>
        <v>Nov</v>
      </c>
      <c r="H771" s="124"/>
      <c r="I771" s="121">
        <v>44874</v>
      </c>
      <c r="J771" s="127" t="str">
        <f>IF(ISBLANK(I771),"",IF(I771&gt;F771,"No","Yes"))</f>
        <v>Yes</v>
      </c>
      <c r="K771" s="20"/>
      <c r="L771" s="103"/>
      <c r="M771" s="41" t="s">
        <v>72</v>
      </c>
      <c r="N771" s="20"/>
      <c r="O771" s="21" t="s">
        <v>112</v>
      </c>
      <c r="P771" s="19"/>
      <c r="Q771" s="49"/>
      <c r="R771" s="76"/>
      <c r="S771" s="19"/>
      <c r="Z771" s="30"/>
      <c r="AA771" s="30"/>
      <c r="AD771" s="30"/>
    </row>
    <row r="772" spans="1:30" s="84" customFormat="1" ht="30" customHeight="1" x14ac:dyDescent="0.25">
      <c r="A772" s="21" t="s">
        <v>886</v>
      </c>
      <c r="B772" s="76" t="s">
        <v>1696</v>
      </c>
      <c r="C772" s="40">
        <v>44866</v>
      </c>
      <c r="D772" s="40">
        <f>IF(C772="","",WORKDAY(C772,1,$U$33:$U$41))</f>
        <v>44867</v>
      </c>
      <c r="E772" s="40">
        <f>IF(C772="","",WORKDAY(C772,10,$U$33:$U$41))</f>
        <v>44880</v>
      </c>
      <c r="F772" s="40">
        <f>IF(C772="","",WORKDAY(C772,20,$U$33:$U$41))</f>
        <v>44894</v>
      </c>
      <c r="G772" s="40" t="str">
        <f t="shared" si="30"/>
        <v>Nov</v>
      </c>
      <c r="H772" s="125"/>
      <c r="I772" s="121">
        <v>44876</v>
      </c>
      <c r="J772" s="127" t="str">
        <f>IF(ISBLANK(I772),"",IF(I772&gt;F772,"No","Yes"))</f>
        <v>Yes</v>
      </c>
      <c r="K772" s="81"/>
      <c r="L772" s="113"/>
      <c r="M772" s="80" t="s">
        <v>72</v>
      </c>
      <c r="N772" s="81"/>
      <c r="O772" s="75" t="s">
        <v>112</v>
      </c>
      <c r="P772" s="39"/>
      <c r="Q772" s="39"/>
      <c r="R772" s="76"/>
      <c r="S772" s="39"/>
      <c r="Z772" s="142"/>
      <c r="AA772" s="142"/>
      <c r="AD772" s="142"/>
    </row>
    <row r="773" spans="1:30" s="23" customFormat="1" ht="30" customHeight="1" x14ac:dyDescent="0.25">
      <c r="A773" s="21" t="s">
        <v>887</v>
      </c>
      <c r="B773" s="35" t="s">
        <v>1697</v>
      </c>
      <c r="C773" s="40">
        <v>44866</v>
      </c>
      <c r="D773" s="40">
        <f>IF(C773="","",WORKDAY(C773,1,$U$33:$U$41))</f>
        <v>44867</v>
      </c>
      <c r="E773" s="40">
        <f>IF(C773="","",WORKDAY(C773,10,$U$33:$U$41))</f>
        <v>44880</v>
      </c>
      <c r="F773" s="40">
        <f>IF(C773="","",WORKDAY(C773,20,$U$33:$U$41))</f>
        <v>44894</v>
      </c>
      <c r="G773" s="40" t="str">
        <f t="shared" si="30"/>
        <v>Nov</v>
      </c>
      <c r="H773" s="124"/>
      <c r="I773" s="121">
        <v>44903</v>
      </c>
      <c r="J773" s="127" t="str">
        <f>IF(ISBLANK(I773),"",IF(I773&gt;F773,"No","Yes"))</f>
        <v>No</v>
      </c>
      <c r="K773" s="20"/>
      <c r="L773" s="103"/>
      <c r="M773" s="41" t="s">
        <v>72</v>
      </c>
      <c r="N773" s="20"/>
      <c r="O773" s="21" t="s">
        <v>114</v>
      </c>
      <c r="P773" s="19"/>
      <c r="Q773" s="49" t="s">
        <v>64</v>
      </c>
      <c r="R773" s="35"/>
      <c r="S773" s="19"/>
      <c r="Z773" s="30"/>
      <c r="AA773" s="30"/>
      <c r="AD773" s="30"/>
    </row>
    <row r="774" spans="1:30" s="23" customFormat="1" ht="30" customHeight="1" x14ac:dyDescent="0.25">
      <c r="A774" s="21" t="s">
        <v>888</v>
      </c>
      <c r="B774" s="35" t="s">
        <v>1822</v>
      </c>
      <c r="C774" s="40">
        <v>44866</v>
      </c>
      <c r="D774" s="40">
        <f>IF(C774="","",WORKDAY(C774,1,$U$33:$U$41))</f>
        <v>44867</v>
      </c>
      <c r="E774" s="40">
        <f>IF(C774="","",WORKDAY(C774,10,$U$33:$U$41))</f>
        <v>44880</v>
      </c>
      <c r="F774" s="40">
        <f>IF(C774="","",WORKDAY(C774,20,$U$33:$U$41))</f>
        <v>44894</v>
      </c>
      <c r="G774" s="40" t="str">
        <f t="shared" si="30"/>
        <v>Nov</v>
      </c>
      <c r="H774" s="124"/>
      <c r="I774" s="121">
        <v>44868</v>
      </c>
      <c r="J774" s="127" t="str">
        <f>IF(ISBLANK(I774),"",IF(I774&gt;F774,"No","Yes"))</f>
        <v>Yes</v>
      </c>
      <c r="K774" s="20"/>
      <c r="L774" s="103"/>
      <c r="M774" s="41" t="s">
        <v>72</v>
      </c>
      <c r="N774" s="20"/>
      <c r="O774" s="21" t="s">
        <v>8</v>
      </c>
      <c r="P774" s="19"/>
      <c r="Q774" s="49" t="s">
        <v>96</v>
      </c>
      <c r="R774" s="35"/>
      <c r="S774" s="19"/>
      <c r="Z774" s="30"/>
      <c r="AA774" s="30"/>
      <c r="AD774" s="30"/>
    </row>
    <row r="775" spans="1:30" s="23" customFormat="1" ht="30" customHeight="1" x14ac:dyDescent="0.25">
      <c r="A775" s="21" t="s">
        <v>889</v>
      </c>
      <c r="B775" s="35" t="s">
        <v>1700</v>
      </c>
      <c r="C775" s="40">
        <v>44863</v>
      </c>
      <c r="D775" s="40">
        <f>IF(C775="","",WORKDAY(C775,1,$U$33:$U$41))</f>
        <v>44865</v>
      </c>
      <c r="E775" s="40">
        <f>IF(C775="","",WORKDAY(C775,10,$U$33:$U$41))</f>
        <v>44876</v>
      </c>
      <c r="F775" s="40">
        <f>IF(C775="","",WORKDAY(C775,20,$U$33:$U$41))</f>
        <v>44890</v>
      </c>
      <c r="G775" s="40" t="str">
        <f t="shared" si="30"/>
        <v>Oct</v>
      </c>
      <c r="H775" s="124"/>
      <c r="I775" s="121">
        <v>44868</v>
      </c>
      <c r="J775" s="127" t="str">
        <f>IF(ISBLANK(I775),"",IF(I775&gt;F775,"No","Yes"))</f>
        <v>Yes</v>
      </c>
      <c r="K775" s="20"/>
      <c r="L775" s="103"/>
      <c r="M775" s="41" t="s">
        <v>72</v>
      </c>
      <c r="N775" s="20"/>
      <c r="O775" s="21" t="s">
        <v>112</v>
      </c>
      <c r="P775" s="19"/>
      <c r="Q775" s="49" t="s">
        <v>64</v>
      </c>
      <c r="R775" s="35"/>
      <c r="S775" s="19"/>
      <c r="Z775" s="30"/>
      <c r="AA775" s="30"/>
      <c r="AD775" s="30"/>
    </row>
    <row r="776" spans="1:30" s="23" customFormat="1" ht="30" customHeight="1" x14ac:dyDescent="0.25">
      <c r="A776" s="21" t="s">
        <v>890</v>
      </c>
      <c r="B776" s="35" t="s">
        <v>1701</v>
      </c>
      <c r="C776" s="40">
        <v>44867</v>
      </c>
      <c r="D776" s="40">
        <f>IF(C776="","",WORKDAY(C776,1,$U$33:$U$41))</f>
        <v>44868</v>
      </c>
      <c r="E776" s="40">
        <f>IF(C776="","",WORKDAY(C776,10,$U$33:$U$41))</f>
        <v>44881</v>
      </c>
      <c r="F776" s="40">
        <f>IF(C776="","",WORKDAY(C776,20,$U$33:$U$41))</f>
        <v>44895</v>
      </c>
      <c r="G776" s="40" t="str">
        <f t="shared" si="30"/>
        <v>Nov</v>
      </c>
      <c r="H776" s="124"/>
      <c r="I776" s="121">
        <v>44896</v>
      </c>
      <c r="J776" s="127" t="str">
        <f>IF(ISBLANK(I776),"",IF(I776&gt;F776,"No","Yes"))</f>
        <v>No</v>
      </c>
      <c r="K776" s="20"/>
      <c r="L776" s="103"/>
      <c r="M776" s="41" t="s">
        <v>72</v>
      </c>
      <c r="N776" s="20"/>
      <c r="O776" s="21" t="s">
        <v>112</v>
      </c>
      <c r="P776" s="19"/>
      <c r="Q776" s="49" t="s">
        <v>64</v>
      </c>
      <c r="R776" s="35"/>
      <c r="S776" s="19"/>
      <c r="U776"/>
      <c r="V776"/>
      <c r="W776"/>
      <c r="X776"/>
      <c r="Y776"/>
      <c r="Z776" s="28"/>
      <c r="AA776" s="28"/>
      <c r="AB776"/>
      <c r="AD776" s="30"/>
    </row>
    <row r="777" spans="1:30" s="23" customFormat="1" ht="30" customHeight="1" x14ac:dyDescent="0.25">
      <c r="A777" s="21" t="s">
        <v>891</v>
      </c>
      <c r="B777" s="35" t="s">
        <v>1702</v>
      </c>
      <c r="C777" s="40">
        <v>44867</v>
      </c>
      <c r="D777" s="40">
        <f>IF(C777="","",WORKDAY(C777,1,$U$33:$U$41))</f>
        <v>44868</v>
      </c>
      <c r="E777" s="40">
        <f>IF(C777="","",WORKDAY(C777,10,$U$33:$U$41))</f>
        <v>44881</v>
      </c>
      <c r="F777" s="40">
        <f>IF(C777="","",WORKDAY(C777,20,$U$33:$U$41))</f>
        <v>44895</v>
      </c>
      <c r="G777" s="40" t="str">
        <f t="shared" si="30"/>
        <v>Nov</v>
      </c>
      <c r="H777" s="124"/>
      <c r="I777" s="121">
        <v>44869</v>
      </c>
      <c r="J777" s="127" t="str">
        <f>IF(ISBLANK(I777),"",IF(I777&gt;F777,"No","Yes"))</f>
        <v>Yes</v>
      </c>
      <c r="K777" s="20"/>
      <c r="L777" s="103"/>
      <c r="M777" s="41" t="s">
        <v>72</v>
      </c>
      <c r="N777" s="20"/>
      <c r="O777" s="21" t="s">
        <v>114</v>
      </c>
      <c r="P777" s="19"/>
      <c r="Q777" s="49" t="s">
        <v>64</v>
      </c>
      <c r="R777" s="35"/>
      <c r="S777" s="19"/>
      <c r="U777"/>
      <c r="V777"/>
      <c r="W777"/>
      <c r="X777"/>
      <c r="Y777"/>
      <c r="Z777" s="28"/>
      <c r="AA777" s="28"/>
      <c r="AB777"/>
      <c r="AD777" s="30"/>
    </row>
    <row r="778" spans="1:30" s="23" customFormat="1" ht="30" customHeight="1" x14ac:dyDescent="0.25">
      <c r="A778" s="21" t="s">
        <v>892</v>
      </c>
      <c r="B778" s="35" t="s">
        <v>1703</v>
      </c>
      <c r="C778" s="40">
        <v>44867</v>
      </c>
      <c r="D778" s="40">
        <f>IF(C778="","",WORKDAY(C778,1,$U$33:$U$41))</f>
        <v>44868</v>
      </c>
      <c r="E778" s="40">
        <f>IF(C778="","",WORKDAY(C778,10,$U$33:$U$41))</f>
        <v>44881</v>
      </c>
      <c r="F778" s="40">
        <f>IF(C778="","",WORKDAY(C778,20,$U$33:$U$41))</f>
        <v>44895</v>
      </c>
      <c r="G778" s="40" t="str">
        <f t="shared" si="30"/>
        <v>Nov</v>
      </c>
      <c r="H778" s="124"/>
      <c r="I778" s="121">
        <v>44881</v>
      </c>
      <c r="J778" s="127" t="str">
        <f>IF(ISBLANK(I778),"",IF(I778&gt;F778,"No","Yes"))</f>
        <v>Yes</v>
      </c>
      <c r="K778" s="20"/>
      <c r="L778" s="103"/>
      <c r="M778" s="41" t="s">
        <v>72</v>
      </c>
      <c r="N778" s="20"/>
      <c r="O778" s="21" t="s">
        <v>112</v>
      </c>
      <c r="P778" s="19"/>
      <c r="Q778" s="49"/>
      <c r="R778" s="35"/>
      <c r="S778" s="19"/>
      <c r="U778"/>
      <c r="V778"/>
      <c r="W778"/>
      <c r="X778"/>
      <c r="Y778"/>
      <c r="Z778" s="28"/>
      <c r="AA778" s="28"/>
      <c r="AB778"/>
      <c r="AC778"/>
      <c r="AD778" s="30"/>
    </row>
    <row r="779" spans="1:30" s="23" customFormat="1" ht="30" customHeight="1" x14ac:dyDescent="0.25">
      <c r="A779" s="21" t="s">
        <v>893</v>
      </c>
      <c r="B779" s="35" t="s">
        <v>1704</v>
      </c>
      <c r="C779" s="40">
        <v>44865</v>
      </c>
      <c r="D779" s="40">
        <f>IF(C779="","",WORKDAY(C779,1,$U$33:$U$41))</f>
        <v>44866</v>
      </c>
      <c r="E779" s="40">
        <f>IF(C779="","",WORKDAY(C779,10,$U$33:$U$41))</f>
        <v>44879</v>
      </c>
      <c r="F779" s="40">
        <f>IF(C779="","",WORKDAY(C779,20,$U$33:$U$41))</f>
        <v>44893</v>
      </c>
      <c r="G779" s="40" t="str">
        <f t="shared" si="30"/>
        <v>Oct</v>
      </c>
      <c r="H779" s="124"/>
      <c r="I779" s="121">
        <v>44869</v>
      </c>
      <c r="J779" s="127" t="str">
        <f>IF(ISBLANK(I779),"",IF(I779&gt;F779,"No","Yes"))</f>
        <v>Yes</v>
      </c>
      <c r="K779" s="20"/>
      <c r="L779" s="103"/>
      <c r="M779" s="41" t="s">
        <v>72</v>
      </c>
      <c r="N779" s="20"/>
      <c r="O779" s="21" t="s">
        <v>112</v>
      </c>
      <c r="P779" s="19"/>
      <c r="Q779" s="49"/>
      <c r="R779" s="35"/>
      <c r="S779" s="19"/>
      <c r="U779"/>
      <c r="V779"/>
      <c r="W779"/>
      <c r="X779"/>
      <c r="Y779"/>
      <c r="Z779" s="28"/>
      <c r="AA779" s="28"/>
      <c r="AB779"/>
      <c r="AC779"/>
      <c r="AD779" s="30"/>
    </row>
    <row r="780" spans="1:30" s="23" customFormat="1" ht="30" customHeight="1" x14ac:dyDescent="0.25">
      <c r="A780" s="21" t="s">
        <v>894</v>
      </c>
      <c r="B780" s="35" t="s">
        <v>1705</v>
      </c>
      <c r="C780" s="40">
        <v>44868</v>
      </c>
      <c r="D780" s="40">
        <f>IF(C780="","",WORKDAY(C780,1,$U$33:$U$41))</f>
        <v>44869</v>
      </c>
      <c r="E780" s="40">
        <f>IF(C780="","",WORKDAY(C780,10,$U$33:$U$41))</f>
        <v>44882</v>
      </c>
      <c r="F780" s="40">
        <f>IF(C780="","",WORKDAY(C780,20,$U$33:$U$41))</f>
        <v>44896</v>
      </c>
      <c r="G780" s="40" t="str">
        <f t="shared" si="30"/>
        <v>Nov</v>
      </c>
      <c r="H780" s="124"/>
      <c r="I780" s="121">
        <v>44967</v>
      </c>
      <c r="J780" s="127" t="str">
        <f>IF(ISBLANK(I780),"",IF(I780&gt;F780,"No","Yes"))</f>
        <v>No</v>
      </c>
      <c r="K780" s="20"/>
      <c r="L780" s="103"/>
      <c r="M780" s="41" t="s">
        <v>72</v>
      </c>
      <c r="N780" s="20"/>
      <c r="O780" s="21" t="s">
        <v>112</v>
      </c>
      <c r="P780" s="19"/>
      <c r="Q780" s="49"/>
      <c r="R780" s="35"/>
      <c r="S780" s="19"/>
      <c r="U780"/>
      <c r="V780"/>
      <c r="W780"/>
      <c r="X780"/>
      <c r="Y780"/>
      <c r="Z780" s="28"/>
      <c r="AA780" s="28"/>
      <c r="AB780"/>
      <c r="AC780"/>
      <c r="AD780" s="30"/>
    </row>
    <row r="781" spans="1:30" ht="30" customHeight="1" x14ac:dyDescent="0.25">
      <c r="A781" s="21" t="s">
        <v>895</v>
      </c>
      <c r="B781" s="35" t="s">
        <v>1823</v>
      </c>
      <c r="C781" s="40">
        <v>44868</v>
      </c>
      <c r="D781" s="40">
        <f>IF(C781="","",WORKDAY(C781,1,$U$33:$U$41))</f>
        <v>44869</v>
      </c>
      <c r="E781" s="40">
        <f>IF(C781="","",WORKDAY(C781,10,$U$33:$U$41))</f>
        <v>44882</v>
      </c>
      <c r="F781" s="40">
        <f>IF(C781="","",WORKDAY(C781,20,$U$33:$U$41))</f>
        <v>44896</v>
      </c>
      <c r="G781" s="40" t="str">
        <f t="shared" si="30"/>
        <v>Nov</v>
      </c>
      <c r="H781" s="124"/>
      <c r="I781" s="121">
        <v>44911</v>
      </c>
      <c r="J781" s="127" t="str">
        <f>IF(ISBLANK(I781),"",IF(I781&gt;F781,"No","Yes"))</f>
        <v>No</v>
      </c>
      <c r="K781" s="20"/>
      <c r="L781" s="103"/>
      <c r="M781" s="41" t="s">
        <v>72</v>
      </c>
      <c r="N781" s="20"/>
      <c r="O781" s="21" t="s">
        <v>112</v>
      </c>
      <c r="P781" s="19"/>
      <c r="Q781" s="49"/>
      <c r="R781" s="35"/>
      <c r="S781" s="19"/>
    </row>
    <row r="782" spans="1:30" ht="30" customHeight="1" x14ac:dyDescent="0.25">
      <c r="A782" s="21" t="s">
        <v>896</v>
      </c>
      <c r="B782" s="35" t="s">
        <v>1706</v>
      </c>
      <c r="C782" s="40">
        <v>44868</v>
      </c>
      <c r="D782" s="40">
        <f>IF(C782="","",WORKDAY(C782,1,$U$33:$U$41))</f>
        <v>44869</v>
      </c>
      <c r="E782" s="40">
        <f>IF(C782="","",WORKDAY(C782,10,$U$33:$U$41))</f>
        <v>44882</v>
      </c>
      <c r="F782" s="40">
        <f>IF(C782="","",WORKDAY(C782,20,$U$33:$U$41))</f>
        <v>44896</v>
      </c>
      <c r="G782" s="40" t="str">
        <f t="shared" si="30"/>
        <v>Nov</v>
      </c>
      <c r="H782" s="124"/>
      <c r="I782" s="121">
        <v>44876</v>
      </c>
      <c r="J782" s="127" t="str">
        <f>IF(ISBLANK(I782),"",IF(I782&gt;F782,"No","Yes"))</f>
        <v>Yes</v>
      </c>
      <c r="K782" s="20"/>
      <c r="L782" s="103"/>
      <c r="M782" s="41" t="s">
        <v>72</v>
      </c>
      <c r="N782" s="20"/>
      <c r="O782" s="21" t="s">
        <v>112</v>
      </c>
      <c r="P782" s="19"/>
      <c r="Q782" s="49" t="s">
        <v>64</v>
      </c>
      <c r="R782" s="35"/>
    </row>
    <row r="783" spans="1:30" ht="30" customHeight="1" x14ac:dyDescent="0.25">
      <c r="A783" s="21" t="s">
        <v>897</v>
      </c>
      <c r="B783" s="35" t="s">
        <v>1707</v>
      </c>
      <c r="C783" s="40">
        <v>44869</v>
      </c>
      <c r="D783" s="40">
        <f>IF(C783="","",WORKDAY(C783,1,$U$33:$U$41))</f>
        <v>44872</v>
      </c>
      <c r="E783" s="40">
        <f>IF(C783="","",WORKDAY(C783,10,$U$33:$U$41))</f>
        <v>44883</v>
      </c>
      <c r="F783" s="40">
        <f>IF(C783="","",WORKDAY(C783,20,$U$33:$U$41))</f>
        <v>44897</v>
      </c>
      <c r="G783" s="40" t="str">
        <f t="shared" si="30"/>
        <v>Nov</v>
      </c>
      <c r="H783" s="124"/>
      <c r="I783" s="121">
        <v>44883</v>
      </c>
      <c r="J783" s="127" t="str">
        <f>IF(ISBLANK(I783),"",IF(I783&gt;F783,"No","Yes"))</f>
        <v>Yes</v>
      </c>
      <c r="K783" s="20"/>
      <c r="L783" s="103"/>
      <c r="M783" s="41" t="s">
        <v>72</v>
      </c>
      <c r="N783" s="20"/>
      <c r="O783" s="21" t="s">
        <v>113</v>
      </c>
      <c r="P783" s="19"/>
      <c r="Q783" s="49"/>
      <c r="R783" s="35" t="s">
        <v>1729</v>
      </c>
    </row>
    <row r="784" spans="1:30" ht="30" customHeight="1" x14ac:dyDescent="0.25">
      <c r="A784" s="21" t="s">
        <v>898</v>
      </c>
      <c r="B784" s="35" t="s">
        <v>1708</v>
      </c>
      <c r="C784" s="40">
        <v>44869</v>
      </c>
      <c r="D784" s="40">
        <f>IF(C784="","",WORKDAY(C784,1,$U$33:$U$41))</f>
        <v>44872</v>
      </c>
      <c r="E784" s="40">
        <f>IF(C784="","",WORKDAY(C784,10,$U$33:$U$41))</f>
        <v>44883</v>
      </c>
      <c r="F784" s="40">
        <f>IF(C784="","",WORKDAY(C784,20,$U$33:$U$41))</f>
        <v>44897</v>
      </c>
      <c r="G784" s="40" t="str">
        <f t="shared" si="30"/>
        <v>Nov</v>
      </c>
      <c r="H784" s="124"/>
      <c r="I784" s="121">
        <v>44883</v>
      </c>
      <c r="J784" s="127" t="str">
        <f>IF(ISBLANK(I784),"",IF(I784&gt;F784,"No","Yes"))</f>
        <v>Yes</v>
      </c>
      <c r="K784" s="20"/>
      <c r="L784" s="103"/>
      <c r="M784" s="41" t="s">
        <v>72</v>
      </c>
      <c r="N784" s="20"/>
      <c r="O784" s="21" t="s">
        <v>112</v>
      </c>
      <c r="P784" s="19"/>
      <c r="Q784" s="49"/>
      <c r="R784" s="35"/>
    </row>
    <row r="785" spans="1:18" ht="30" customHeight="1" x14ac:dyDescent="0.25">
      <c r="A785" s="21" t="s">
        <v>899</v>
      </c>
      <c r="B785" s="35" t="s">
        <v>1709</v>
      </c>
      <c r="C785" s="40">
        <v>44868</v>
      </c>
      <c r="D785" s="40">
        <f>IF(C785="","",WORKDAY(C785,1,$U$33:$U$41))</f>
        <v>44869</v>
      </c>
      <c r="E785" s="40">
        <f>IF(C785="","",WORKDAY(C785,10,$U$33:$U$41))</f>
        <v>44882</v>
      </c>
      <c r="F785" s="40">
        <f>IF(C785="","",WORKDAY(C785,20,$U$33:$U$41))</f>
        <v>44896</v>
      </c>
      <c r="G785" s="40" t="str">
        <f t="shared" si="30"/>
        <v>Nov</v>
      </c>
      <c r="H785" s="124"/>
      <c r="I785" s="121">
        <v>44918</v>
      </c>
      <c r="J785" s="127" t="str">
        <f>IF(ISBLANK(I785),"",IF(I785&gt;F785,"No","Yes"))</f>
        <v>No</v>
      </c>
      <c r="K785" s="20"/>
      <c r="L785" s="103"/>
      <c r="M785" s="41" t="s">
        <v>72</v>
      </c>
      <c r="N785" s="20"/>
      <c r="O785" s="21" t="s">
        <v>112</v>
      </c>
      <c r="P785" s="19"/>
      <c r="Q785" s="49"/>
      <c r="R785" s="35"/>
    </row>
    <row r="786" spans="1:18" ht="30" customHeight="1" x14ac:dyDescent="0.25">
      <c r="A786" s="21" t="s">
        <v>900</v>
      </c>
      <c r="B786" s="35" t="s">
        <v>1824</v>
      </c>
      <c r="C786" s="40">
        <v>44870</v>
      </c>
      <c r="D786" s="40">
        <f>IF(C786="","",WORKDAY(C786,1,$U$33:$U$41))</f>
        <v>44872</v>
      </c>
      <c r="E786" s="40">
        <f>IF(C786="","",WORKDAY(C786,10,$U$33:$U$41))</f>
        <v>44883</v>
      </c>
      <c r="F786" s="40">
        <f>IF(C786="","",WORKDAY(C786,20,$U$33:$U$41))</f>
        <v>44897</v>
      </c>
      <c r="G786" s="40" t="str">
        <f t="shared" si="30"/>
        <v>Nov</v>
      </c>
      <c r="H786" s="124"/>
      <c r="I786" s="121">
        <v>44896</v>
      </c>
      <c r="J786" s="127" t="str">
        <f>IF(ISBLANK(I786),"",IF(I786&gt;F786,"No","Yes"))</f>
        <v>Yes</v>
      </c>
      <c r="K786" s="20"/>
      <c r="L786" s="103"/>
      <c r="M786" s="41" t="s">
        <v>72</v>
      </c>
      <c r="N786" s="20"/>
      <c r="O786" s="21" t="s">
        <v>112</v>
      </c>
      <c r="P786" s="19"/>
      <c r="Q786" s="49" t="s">
        <v>64</v>
      </c>
      <c r="R786" s="35"/>
    </row>
    <row r="787" spans="1:18" ht="30" customHeight="1" x14ac:dyDescent="0.25">
      <c r="A787" s="21" t="s">
        <v>901</v>
      </c>
      <c r="B787" s="35" t="s">
        <v>1825</v>
      </c>
      <c r="C787" s="40">
        <v>44872</v>
      </c>
      <c r="D787" s="40">
        <f>IF(C787="","",WORKDAY(C787,1,$U$33:$U$41))</f>
        <v>44873</v>
      </c>
      <c r="E787" s="40">
        <f>IF(C787="","",WORKDAY(C787,10,$U$33:$U$41))</f>
        <v>44886</v>
      </c>
      <c r="F787" s="40">
        <f>IF(C787="","",WORKDAY(C787,20,$U$33:$U$41))</f>
        <v>44900</v>
      </c>
      <c r="G787" s="40" t="str">
        <f t="shared" si="30"/>
        <v>Nov</v>
      </c>
      <c r="H787" s="124"/>
      <c r="I787" s="121">
        <v>44879</v>
      </c>
      <c r="J787" s="127" t="str">
        <f>IF(ISBLANK(I787),"",IF(I787&gt;F787,"No","Yes"))</f>
        <v>Yes</v>
      </c>
      <c r="K787" s="20"/>
      <c r="L787" s="103"/>
      <c r="M787" s="41" t="s">
        <v>72</v>
      </c>
      <c r="N787" s="20"/>
      <c r="O787" s="21" t="s">
        <v>113</v>
      </c>
      <c r="P787" s="19"/>
      <c r="Q787" s="49"/>
      <c r="R787" s="35" t="s">
        <v>1698</v>
      </c>
    </row>
    <row r="788" spans="1:18" ht="30" customHeight="1" x14ac:dyDescent="0.25">
      <c r="A788" s="21" t="s">
        <v>902</v>
      </c>
      <c r="B788" s="35" t="s">
        <v>1710</v>
      </c>
      <c r="C788" s="40">
        <v>44872</v>
      </c>
      <c r="D788" s="40">
        <f>IF(C788="","",WORKDAY(C788,1,$U$33:$U$41))</f>
        <v>44873</v>
      </c>
      <c r="E788" s="40">
        <f>IF(C788="","",WORKDAY(C788,10,$U$33:$U$41))</f>
        <v>44886</v>
      </c>
      <c r="F788" s="40">
        <f>IF(C788="","",WORKDAY(C788,20,$U$33:$U$41))</f>
        <v>44900</v>
      </c>
      <c r="G788" s="40" t="str">
        <f t="shared" si="30"/>
        <v>Nov</v>
      </c>
      <c r="H788" s="124"/>
      <c r="I788" s="121">
        <v>44883</v>
      </c>
      <c r="J788" s="127" t="str">
        <f>IF(ISBLANK(I788),"",IF(I788&gt;F788,"No","Yes"))</f>
        <v>Yes</v>
      </c>
      <c r="K788" s="20"/>
      <c r="L788" s="103"/>
      <c r="M788" s="41" t="s">
        <v>72</v>
      </c>
      <c r="N788" s="20"/>
      <c r="O788" s="21" t="s">
        <v>112</v>
      </c>
      <c r="P788" s="19"/>
      <c r="Q788" s="49"/>
      <c r="R788" s="35"/>
    </row>
    <row r="789" spans="1:18" ht="30" customHeight="1" x14ac:dyDescent="0.25">
      <c r="A789" s="21" t="s">
        <v>903</v>
      </c>
      <c r="B789" s="35" t="s">
        <v>1826</v>
      </c>
      <c r="C789" s="40">
        <v>44872</v>
      </c>
      <c r="D789" s="40">
        <f>IF(C789="","",WORKDAY(C789,1,$U$33:$U$41))</f>
        <v>44873</v>
      </c>
      <c r="E789" s="40">
        <f>IF(C789="","",WORKDAY(C789,10,$U$33:$U$41))</f>
        <v>44886</v>
      </c>
      <c r="F789" s="40">
        <f>IF(C789="","",WORKDAY(C789,20,$U$33:$U$41))</f>
        <v>44900</v>
      </c>
      <c r="G789" s="40" t="str">
        <f t="shared" si="30"/>
        <v>Nov</v>
      </c>
      <c r="H789" s="124"/>
      <c r="I789" s="121">
        <v>44917</v>
      </c>
      <c r="J789" s="127" t="str">
        <f>IF(ISBLANK(I789),"",IF(I789&gt;F789,"No","Yes"))</f>
        <v>No</v>
      </c>
      <c r="K789" s="20"/>
      <c r="L789" s="103"/>
      <c r="M789" s="41" t="s">
        <v>72</v>
      </c>
      <c r="N789" s="20"/>
      <c r="O789" s="21" t="s">
        <v>113</v>
      </c>
      <c r="P789" s="19"/>
      <c r="Q789" s="49"/>
      <c r="R789" s="35" t="s">
        <v>1070</v>
      </c>
    </row>
    <row r="790" spans="1:18" ht="30" customHeight="1" x14ac:dyDescent="0.25">
      <c r="A790" s="21" t="s">
        <v>904</v>
      </c>
      <c r="B790" s="35" t="s">
        <v>1827</v>
      </c>
      <c r="C790" s="40">
        <v>44873</v>
      </c>
      <c r="D790" s="40">
        <f>IF(C790="","",WORKDAY(C790,1,$U$33:$U$41))</f>
        <v>44874</v>
      </c>
      <c r="E790" s="40">
        <f>IF(C790="","",WORKDAY(C790,10,$U$33:$U$41))</f>
        <v>44887</v>
      </c>
      <c r="F790" s="40">
        <f>IF(C790="","",WORKDAY(C790,20,$U$33:$U$41))</f>
        <v>44901</v>
      </c>
      <c r="G790" s="40" t="str">
        <f t="shared" si="30"/>
        <v>Nov</v>
      </c>
      <c r="H790" s="124"/>
      <c r="I790" s="121">
        <v>44879</v>
      </c>
      <c r="J790" s="127" t="str">
        <f>IF(ISBLANK(I790),"",IF(I790&gt;F790,"No","Yes"))</f>
        <v>Yes</v>
      </c>
      <c r="K790" s="20"/>
      <c r="L790" s="103"/>
      <c r="M790" s="41" t="s">
        <v>72</v>
      </c>
      <c r="N790" s="20"/>
      <c r="O790" s="21" t="s">
        <v>113</v>
      </c>
      <c r="P790" s="19"/>
      <c r="Q790" s="49"/>
      <c r="R790" s="35" t="s">
        <v>1070</v>
      </c>
    </row>
    <row r="791" spans="1:18" ht="30" customHeight="1" x14ac:dyDescent="0.25">
      <c r="A791" s="21" t="s">
        <v>905</v>
      </c>
      <c r="B791" s="35" t="s">
        <v>1711</v>
      </c>
      <c r="C791" s="40">
        <v>44873</v>
      </c>
      <c r="D791" s="40">
        <f>IF(C791="","",WORKDAY(C791,1,$U$33:$U$41))</f>
        <v>44874</v>
      </c>
      <c r="E791" s="40">
        <f>IF(C791="","",WORKDAY(C791,10,$U$33:$U$41))</f>
        <v>44887</v>
      </c>
      <c r="F791" s="40">
        <f>IF(C791="","",WORKDAY(C791,20,$U$33:$U$41))</f>
        <v>44901</v>
      </c>
      <c r="G791" s="40" t="str">
        <f t="shared" si="30"/>
        <v>Nov</v>
      </c>
      <c r="H791" s="124"/>
      <c r="I791" s="121">
        <v>44876</v>
      </c>
      <c r="J791" s="127" t="str">
        <f>IF(ISBLANK(I791),"",IF(I791&gt;F791,"No","Yes"))</f>
        <v>Yes</v>
      </c>
      <c r="K791" s="20"/>
      <c r="L791" s="103"/>
      <c r="M791" s="41" t="s">
        <v>72</v>
      </c>
      <c r="N791" s="20"/>
      <c r="O791" s="21" t="s">
        <v>114</v>
      </c>
      <c r="P791" s="19"/>
      <c r="Q791" s="49" t="s">
        <v>64</v>
      </c>
      <c r="R791" s="35"/>
    </row>
    <row r="792" spans="1:18" ht="30" customHeight="1" x14ac:dyDescent="0.25">
      <c r="A792" s="21" t="s">
        <v>906</v>
      </c>
      <c r="B792" s="35" t="s">
        <v>1712</v>
      </c>
      <c r="C792" s="40">
        <v>44873</v>
      </c>
      <c r="D792" s="40">
        <v>44874</v>
      </c>
      <c r="E792" s="40">
        <f>IF(C792="","",WORKDAY(C792,10,$U$33:$U$41))</f>
        <v>44887</v>
      </c>
      <c r="F792" s="40">
        <f>IF(C792="","",WORKDAY(C792,20,$U$33:$U$41))</f>
        <v>44901</v>
      </c>
      <c r="G792" s="40" t="str">
        <f t="shared" si="30"/>
        <v>Nov</v>
      </c>
      <c r="H792" s="124"/>
      <c r="I792" s="121">
        <v>44896</v>
      </c>
      <c r="J792" s="127" t="str">
        <f>IF(ISBLANK(I792),"",IF(I792&gt;F792,"No","Yes"))</f>
        <v>Yes</v>
      </c>
      <c r="K792" s="20"/>
      <c r="L792" s="103"/>
      <c r="M792" s="41" t="s">
        <v>72</v>
      </c>
      <c r="N792" s="20"/>
      <c r="O792" s="21" t="s">
        <v>112</v>
      </c>
      <c r="P792" s="19"/>
      <c r="Q792" s="49" t="s">
        <v>17</v>
      </c>
      <c r="R792" s="35"/>
    </row>
    <row r="793" spans="1:18" ht="30" customHeight="1" x14ac:dyDescent="0.25">
      <c r="A793" s="21" t="s">
        <v>907</v>
      </c>
      <c r="B793" s="35" t="s">
        <v>1713</v>
      </c>
      <c r="C793" s="40">
        <v>44874</v>
      </c>
      <c r="D793" s="40">
        <f>IF(C793="","",WORKDAY(C793,1,$U$33:$U$41))</f>
        <v>44875</v>
      </c>
      <c r="E793" s="40">
        <f>IF(C793="","",WORKDAY(C793,10,$U$33:$U$41))</f>
        <v>44888</v>
      </c>
      <c r="F793" s="40">
        <f>IF(C793="","",WORKDAY(C793,20,$U$33:$U$41))</f>
        <v>44902</v>
      </c>
      <c r="G793" s="40" t="str">
        <f t="shared" si="30"/>
        <v>Nov</v>
      </c>
      <c r="H793" s="124"/>
      <c r="I793" s="121">
        <v>44902</v>
      </c>
      <c r="J793" s="127" t="str">
        <f>IF(ISBLANK(I793),"",IF(I793&gt;F793,"No","Yes"))</f>
        <v>Yes</v>
      </c>
      <c r="K793" s="20"/>
      <c r="L793" s="103"/>
      <c r="M793" s="41" t="s">
        <v>72</v>
      </c>
      <c r="N793" s="20"/>
      <c r="O793" s="21" t="s">
        <v>114</v>
      </c>
      <c r="P793" s="19"/>
      <c r="Q793" s="49"/>
      <c r="R793" s="35"/>
    </row>
    <row r="794" spans="1:18" ht="30" customHeight="1" x14ac:dyDescent="0.25">
      <c r="A794" s="21" t="s">
        <v>908</v>
      </c>
      <c r="B794" s="35" t="s">
        <v>1828</v>
      </c>
      <c r="C794" s="40">
        <v>44875</v>
      </c>
      <c r="D794" s="40">
        <f>IF(C794="","",WORKDAY(C794,1,$U$33:$U$41))</f>
        <v>44876</v>
      </c>
      <c r="E794" s="40">
        <f>IF(C794="","",WORKDAY(C794,10,$U$33:$U$41))</f>
        <v>44889</v>
      </c>
      <c r="F794" s="40">
        <f>IF(C794="","",WORKDAY(C794,20,$U$33:$U$41))</f>
        <v>44903</v>
      </c>
      <c r="G794" s="40" t="str">
        <f t="shared" si="30"/>
        <v>Nov</v>
      </c>
      <c r="H794" s="124"/>
      <c r="I794" s="121">
        <v>44910</v>
      </c>
      <c r="J794" s="127" t="str">
        <f>IF(ISBLANK(I794),"",IF(I794&gt;F794,"No","Yes"))</f>
        <v>No</v>
      </c>
      <c r="K794" s="20"/>
      <c r="L794" s="103"/>
      <c r="M794" s="41" t="s">
        <v>72</v>
      </c>
      <c r="N794" s="20"/>
      <c r="O794" s="21" t="s">
        <v>112</v>
      </c>
      <c r="P794" s="19"/>
      <c r="Q794" s="49"/>
      <c r="R794" s="35"/>
    </row>
    <row r="795" spans="1:18" ht="30" customHeight="1" x14ac:dyDescent="0.25">
      <c r="A795" s="21" t="s">
        <v>909</v>
      </c>
      <c r="B795" s="35" t="s">
        <v>1829</v>
      </c>
      <c r="C795" s="40">
        <v>44875</v>
      </c>
      <c r="D795" s="40">
        <f>IF(C795="","",WORKDAY(C795,1,$U$33:$U$41))</f>
        <v>44876</v>
      </c>
      <c r="E795" s="40">
        <f>IF(C795="","",WORKDAY(C795,10,$U$33:$U$41))</f>
        <v>44889</v>
      </c>
      <c r="F795" s="40">
        <f>IF(C795="","",WORKDAY(C795,20,$U$33:$U$41))</f>
        <v>44903</v>
      </c>
      <c r="G795" s="40" t="str">
        <f t="shared" si="30"/>
        <v>Nov</v>
      </c>
      <c r="H795" s="124"/>
      <c r="I795" s="121">
        <v>44895</v>
      </c>
      <c r="J795" s="127" t="str">
        <f>IF(ISBLANK(I795),"",IF(I795&gt;F795,"No","Yes"))</f>
        <v>Yes</v>
      </c>
      <c r="K795" s="20"/>
      <c r="L795" s="103"/>
      <c r="M795" s="41" t="s">
        <v>72</v>
      </c>
      <c r="N795" s="20"/>
      <c r="O795" s="21" t="s">
        <v>112</v>
      </c>
      <c r="P795" s="19"/>
      <c r="Q795" s="49"/>
      <c r="R795" s="35"/>
    </row>
    <row r="796" spans="1:18" ht="30" customHeight="1" x14ac:dyDescent="0.25">
      <c r="A796" s="21" t="s">
        <v>910</v>
      </c>
      <c r="B796" s="35" t="s">
        <v>1714</v>
      </c>
      <c r="C796" s="40">
        <v>44876</v>
      </c>
      <c r="D796" s="40">
        <f>IF(C796="","",WORKDAY(C796,1,$U$33:$U$41))</f>
        <v>44879</v>
      </c>
      <c r="E796" s="40">
        <f>IF(C796="","",WORKDAY(C796,10,$U$33:$U$41))</f>
        <v>44890</v>
      </c>
      <c r="F796" s="40">
        <f>IF(C796="","",WORKDAY(C796,20,$U$33:$U$41))</f>
        <v>44904</v>
      </c>
      <c r="G796" s="40" t="str">
        <f t="shared" si="30"/>
        <v>Nov</v>
      </c>
      <c r="H796" s="124"/>
      <c r="I796" s="121">
        <v>44882</v>
      </c>
      <c r="J796" s="127" t="str">
        <f>IF(ISBLANK(I796),"",IF(I796&gt;F796,"No","Yes"))</f>
        <v>Yes</v>
      </c>
      <c r="K796" s="20"/>
      <c r="L796" s="103"/>
      <c r="M796" s="41" t="s">
        <v>72</v>
      </c>
      <c r="N796" s="20"/>
      <c r="O796" s="21" t="s">
        <v>112</v>
      </c>
      <c r="P796" s="19"/>
      <c r="Q796" s="49"/>
      <c r="R796" s="35"/>
    </row>
    <row r="797" spans="1:18" ht="30" customHeight="1" x14ac:dyDescent="0.25">
      <c r="A797" s="21" t="s">
        <v>911</v>
      </c>
      <c r="B797" s="35" t="s">
        <v>1715</v>
      </c>
      <c r="C797" s="40">
        <v>44876</v>
      </c>
      <c r="D797" s="40">
        <f>IF(C797="","",WORKDAY(C797,1,$U$33:$U$41))</f>
        <v>44879</v>
      </c>
      <c r="E797" s="40">
        <f>IF(C797="","",WORKDAY(C797,10,$U$33:$U$41))</f>
        <v>44890</v>
      </c>
      <c r="F797" s="40">
        <f>IF(C797="","",WORKDAY(C797,20,$U$33:$U$41))</f>
        <v>44904</v>
      </c>
      <c r="G797" s="40" t="str">
        <f t="shared" si="30"/>
        <v>Nov</v>
      </c>
      <c r="H797" s="124"/>
      <c r="I797" s="121">
        <v>44879</v>
      </c>
      <c r="J797" s="127" t="str">
        <f>IF(ISBLANK(I797),"",IF(I797&gt;F797,"No","Yes"))</f>
        <v>Yes</v>
      </c>
      <c r="K797" s="20"/>
      <c r="L797" s="103"/>
      <c r="M797" s="41" t="s">
        <v>72</v>
      </c>
      <c r="N797" s="20"/>
      <c r="O797" s="21" t="s">
        <v>113</v>
      </c>
      <c r="P797" s="19"/>
      <c r="Q797" s="49" t="s">
        <v>17</v>
      </c>
      <c r="R797" s="35"/>
    </row>
    <row r="798" spans="1:18" ht="30" customHeight="1" x14ac:dyDescent="0.25">
      <c r="A798" s="21" t="s">
        <v>912</v>
      </c>
      <c r="B798" s="35" t="s">
        <v>1716</v>
      </c>
      <c r="C798" s="40">
        <v>44878</v>
      </c>
      <c r="D798" s="40">
        <f>IF(C798="","",WORKDAY(C798,1,$U$33:$U$41))</f>
        <v>44879</v>
      </c>
      <c r="E798" s="40">
        <f>IF(C798="","",WORKDAY(C798,10,$U$33:$U$41))</f>
        <v>44890</v>
      </c>
      <c r="F798" s="40">
        <f>IF(C798="","",WORKDAY(C798,20,$U$33:$U$41))</f>
        <v>44904</v>
      </c>
      <c r="G798" s="40" t="str">
        <f t="shared" si="30"/>
        <v>Nov</v>
      </c>
      <c r="H798" s="124"/>
      <c r="I798" s="121">
        <v>44909</v>
      </c>
      <c r="J798" s="127" t="str">
        <f>IF(ISBLANK(I798),"",IF(I798&gt;F798,"No","Yes"))</f>
        <v>No</v>
      </c>
      <c r="K798" s="20"/>
      <c r="L798" s="103"/>
      <c r="M798" s="41" t="s">
        <v>72</v>
      </c>
      <c r="N798" s="20"/>
      <c r="O798" s="21" t="s">
        <v>112</v>
      </c>
      <c r="P798" s="19"/>
      <c r="Q798" s="49"/>
      <c r="R798" s="35"/>
    </row>
    <row r="799" spans="1:18" ht="30" customHeight="1" x14ac:dyDescent="0.25">
      <c r="A799" s="21" t="s">
        <v>913</v>
      </c>
      <c r="B799" s="35" t="s">
        <v>1717</v>
      </c>
      <c r="C799" s="40">
        <v>44879</v>
      </c>
      <c r="D799" s="40">
        <f>IF(C799="","",WORKDAY(C799,1,$U$33:$U$41))</f>
        <v>44880</v>
      </c>
      <c r="E799" s="40">
        <f>IF(C799="","",WORKDAY(C799,10,$U$33:$U$41))</f>
        <v>44893</v>
      </c>
      <c r="F799" s="40">
        <f>IF(C799="","",WORKDAY(C799,20,$U$33:$U$41))</f>
        <v>44907</v>
      </c>
      <c r="G799" s="40" t="str">
        <f t="shared" si="30"/>
        <v>Nov</v>
      </c>
      <c r="H799" s="124"/>
      <c r="I799" s="121">
        <v>44880</v>
      </c>
      <c r="J799" s="127" t="str">
        <f>IF(ISBLANK(I799),"",IF(I799&gt;F799,"No","Yes"))</f>
        <v>Yes</v>
      </c>
      <c r="K799" s="20"/>
      <c r="L799" s="103"/>
      <c r="M799" s="41" t="s">
        <v>72</v>
      </c>
      <c r="N799" s="20"/>
      <c r="O799" s="21" t="s">
        <v>112</v>
      </c>
      <c r="P799" s="19"/>
      <c r="Q799" s="49"/>
      <c r="R799" s="35"/>
    </row>
    <row r="800" spans="1:18" ht="30" customHeight="1" x14ac:dyDescent="0.25">
      <c r="A800" s="21" t="s">
        <v>914</v>
      </c>
      <c r="B800" s="35" t="s">
        <v>1718</v>
      </c>
      <c r="C800" s="40">
        <v>44879</v>
      </c>
      <c r="D800" s="40">
        <v>44880</v>
      </c>
      <c r="E800" s="40">
        <f>IF(C800="","",WORKDAY(C800,10,$U$33:$U$41))</f>
        <v>44893</v>
      </c>
      <c r="F800" s="40">
        <f>IF(C800="","",WORKDAY(C800,20,$U$33:$U$41))</f>
        <v>44907</v>
      </c>
      <c r="G800" s="40" t="str">
        <f t="shared" si="30"/>
        <v>Nov</v>
      </c>
      <c r="H800" s="124"/>
      <c r="I800" s="121">
        <v>44957</v>
      </c>
      <c r="J800" s="127" t="str">
        <f>IF(ISBLANK(I800),"",IF(I800&gt;F800,"No","Yes"))</f>
        <v>No</v>
      </c>
      <c r="K800" s="20"/>
      <c r="L800" s="103"/>
      <c r="M800" s="41" t="s">
        <v>72</v>
      </c>
      <c r="N800" s="20"/>
      <c r="O800" s="21" t="s">
        <v>112</v>
      </c>
      <c r="P800" s="19"/>
      <c r="Q800" s="49"/>
      <c r="R800" s="35"/>
    </row>
    <row r="801" spans="1:18" ht="30" customHeight="1" x14ac:dyDescent="0.25">
      <c r="A801" s="21" t="s">
        <v>915</v>
      </c>
      <c r="B801" s="35" t="s">
        <v>1719</v>
      </c>
      <c r="C801" s="40">
        <v>44879</v>
      </c>
      <c r="D801" s="40">
        <f>IF(C801="","",WORKDAY(C801,1,$U$33:$U$41))</f>
        <v>44880</v>
      </c>
      <c r="E801" s="40">
        <f>IF(C801="","",WORKDAY(C801,10,$U$33:$U$41))</f>
        <v>44893</v>
      </c>
      <c r="F801" s="40">
        <f>IF(C801="","",WORKDAY(C801,20,$U$33:$U$41))</f>
        <v>44907</v>
      </c>
      <c r="G801" s="40" t="str">
        <f t="shared" si="30"/>
        <v>Nov</v>
      </c>
      <c r="H801" s="124"/>
      <c r="I801" s="121">
        <v>44880</v>
      </c>
      <c r="J801" s="127" t="str">
        <f>IF(ISBLANK(I801),"",IF(I801&gt;F801,"No","Yes"))</f>
        <v>Yes</v>
      </c>
      <c r="K801" s="20"/>
      <c r="L801" s="103"/>
      <c r="M801" s="41" t="s">
        <v>72</v>
      </c>
      <c r="N801" s="20"/>
      <c r="O801" s="21" t="s">
        <v>112</v>
      </c>
      <c r="P801" s="19"/>
      <c r="Q801" s="49"/>
      <c r="R801" s="35"/>
    </row>
    <row r="802" spans="1:18" ht="30" customHeight="1" x14ac:dyDescent="0.25">
      <c r="A802" s="21" t="s">
        <v>916</v>
      </c>
      <c r="B802" s="35" t="s">
        <v>1720</v>
      </c>
      <c r="C802" s="40">
        <v>44880</v>
      </c>
      <c r="D802" s="40">
        <f>IF(C802="","",WORKDAY(C802,1,$U$33:$U$41))</f>
        <v>44881</v>
      </c>
      <c r="E802" s="40">
        <f>IF(C802="","",WORKDAY(C802,10,$U$33:$U$41))</f>
        <v>44894</v>
      </c>
      <c r="F802" s="40">
        <f>IF(C802="","",WORKDAY(C802,20,$U$33:$U$41))</f>
        <v>44908</v>
      </c>
      <c r="G802" s="40" t="str">
        <f t="shared" si="30"/>
        <v>Nov</v>
      </c>
      <c r="H802" s="124"/>
      <c r="I802" s="121">
        <v>44930</v>
      </c>
      <c r="J802" s="127" t="str">
        <f>IF(ISBLANK(I802),"",IF(I802&gt;F802,"No","Yes"))</f>
        <v>No</v>
      </c>
      <c r="K802" s="20"/>
      <c r="L802" s="103"/>
      <c r="M802" s="41" t="s">
        <v>72</v>
      </c>
      <c r="N802" s="20"/>
      <c r="O802" s="21" t="s">
        <v>112</v>
      </c>
      <c r="P802" s="19"/>
      <c r="Q802" s="49"/>
      <c r="R802" s="35"/>
    </row>
    <row r="803" spans="1:18" ht="30" customHeight="1" x14ac:dyDescent="0.25">
      <c r="A803" s="21" t="s">
        <v>917</v>
      </c>
      <c r="B803" s="35" t="s">
        <v>1721</v>
      </c>
      <c r="C803" s="40">
        <v>44879</v>
      </c>
      <c r="D803" s="40">
        <f>IF(C803="","",WORKDAY(C803,1,$U$33:$U$41))</f>
        <v>44880</v>
      </c>
      <c r="E803" s="40">
        <f>IF(C803="","",WORKDAY(C803,10,$U$33:$U$41))</f>
        <v>44893</v>
      </c>
      <c r="F803" s="40">
        <f>IF(C803="","",WORKDAY(C803,20,$U$33:$U$41))</f>
        <v>44907</v>
      </c>
      <c r="G803" s="40" t="str">
        <f t="shared" si="30"/>
        <v>Nov</v>
      </c>
      <c r="H803" s="124"/>
      <c r="I803" s="121">
        <v>45002</v>
      </c>
      <c r="J803" s="127" t="str">
        <f>IF(ISBLANK(I803),"",IF(I803&gt;F803,"No","Yes"))</f>
        <v>No</v>
      </c>
      <c r="K803" s="20"/>
      <c r="L803" s="103"/>
      <c r="M803" s="41" t="s">
        <v>72</v>
      </c>
      <c r="N803" s="20"/>
      <c r="O803" s="21" t="s">
        <v>112</v>
      </c>
      <c r="P803" s="19"/>
      <c r="Q803" s="49"/>
      <c r="R803" s="35"/>
    </row>
    <row r="804" spans="1:18" ht="30" customHeight="1" x14ac:dyDescent="0.25">
      <c r="A804" s="21" t="s">
        <v>918</v>
      </c>
      <c r="B804" s="76" t="s">
        <v>1722</v>
      </c>
      <c r="C804" s="78">
        <v>44880</v>
      </c>
      <c r="D804" s="40">
        <f>IF(C804="","",WORKDAY(C804,1,$U$33:$U$41))</f>
        <v>44881</v>
      </c>
      <c r="E804" s="40">
        <f>IF(C804="","",WORKDAY(C804,10,$U$33:$U$41))</f>
        <v>44894</v>
      </c>
      <c r="F804" s="40">
        <f>IF(C804="","",WORKDAY(C804,20,$U$33:$U$41))</f>
        <v>44908</v>
      </c>
      <c r="G804" s="40" t="str">
        <f t="shared" si="30"/>
        <v>Nov</v>
      </c>
      <c r="H804" s="124"/>
      <c r="I804" s="121">
        <v>44881</v>
      </c>
      <c r="J804" s="127" t="str">
        <f>IF(ISBLANK(I804),"",IF(I804&gt;F804,"No","Yes"))</f>
        <v>Yes</v>
      </c>
      <c r="K804" s="20"/>
      <c r="L804" s="103"/>
      <c r="M804" s="41" t="s">
        <v>72</v>
      </c>
      <c r="N804" s="20"/>
      <c r="O804" s="21" t="s">
        <v>113</v>
      </c>
      <c r="P804" s="19"/>
      <c r="Q804" s="49" t="s">
        <v>64</v>
      </c>
      <c r="R804" s="35"/>
    </row>
    <row r="805" spans="1:18" ht="30" customHeight="1" x14ac:dyDescent="0.25">
      <c r="A805" s="21" t="s">
        <v>919</v>
      </c>
      <c r="B805" s="35" t="s">
        <v>1723</v>
      </c>
      <c r="C805" s="40">
        <v>44880</v>
      </c>
      <c r="D805" s="40">
        <f>IF(C805="","",WORKDAY(C805,1,$U$33:$U$41))</f>
        <v>44881</v>
      </c>
      <c r="E805" s="40">
        <f>IF(C805="","",WORKDAY(C805,10,$U$33:$U$41))</f>
        <v>44894</v>
      </c>
      <c r="F805" s="40">
        <f>IF(C805="","",WORKDAY(C805,20,$U$33:$U$41))</f>
        <v>44908</v>
      </c>
      <c r="G805" s="40" t="str">
        <f t="shared" si="30"/>
        <v>Nov</v>
      </c>
      <c r="H805" s="124"/>
      <c r="I805" s="121">
        <v>44881</v>
      </c>
      <c r="J805" s="127" t="str">
        <f>IF(ISBLANK(I805),"",IF(I805&gt;F805,"No","Yes"))</f>
        <v>Yes</v>
      </c>
      <c r="K805" s="20"/>
      <c r="L805" s="103"/>
      <c r="M805" s="41" t="s">
        <v>72</v>
      </c>
      <c r="N805" s="20"/>
      <c r="O805" s="21" t="s">
        <v>112</v>
      </c>
      <c r="P805" s="19"/>
      <c r="Q805" s="49"/>
      <c r="R805" s="35"/>
    </row>
    <row r="806" spans="1:18" ht="30" customHeight="1" x14ac:dyDescent="0.25">
      <c r="A806" s="21" t="s">
        <v>920</v>
      </c>
      <c r="B806" s="35" t="s">
        <v>1724</v>
      </c>
      <c r="C806" s="40">
        <v>44880</v>
      </c>
      <c r="D806" s="40">
        <f>IF(C806="","",WORKDAY(C806,1,$U$33:$U$41))</f>
        <v>44881</v>
      </c>
      <c r="E806" s="40">
        <f>IF(C806="","",WORKDAY(C806,10,$U$33:$U$41))</f>
        <v>44894</v>
      </c>
      <c r="F806" s="40">
        <v>44908</v>
      </c>
      <c r="G806" s="40" t="str">
        <f t="shared" si="30"/>
        <v>Nov</v>
      </c>
      <c r="H806" s="124"/>
      <c r="I806" s="121">
        <v>44916</v>
      </c>
      <c r="J806" s="127" t="str">
        <f>IF(ISBLANK(I806),"",IF(I806&gt;F806,"No","Yes"))</f>
        <v>No</v>
      </c>
      <c r="K806" s="20"/>
      <c r="L806" s="103"/>
      <c r="M806" s="41" t="s">
        <v>72</v>
      </c>
      <c r="N806" s="20"/>
      <c r="O806" s="21" t="s">
        <v>113</v>
      </c>
      <c r="P806" s="19"/>
      <c r="Q806" s="49"/>
      <c r="R806" s="35"/>
    </row>
    <row r="807" spans="1:18" ht="30" customHeight="1" x14ac:dyDescent="0.25">
      <c r="A807" s="21" t="s">
        <v>921</v>
      </c>
      <c r="B807" s="35" t="s">
        <v>1726</v>
      </c>
      <c r="C807" s="40">
        <v>44881</v>
      </c>
      <c r="D807" s="40">
        <f>IF(C807="","",WORKDAY(C807,1,$U$33:$U$41))</f>
        <v>44882</v>
      </c>
      <c r="E807" s="40">
        <f>IF(C807="","",WORKDAY(C807,10,$U$33:$U$41))</f>
        <v>44895</v>
      </c>
      <c r="F807" s="40">
        <f>IF(C807="","",WORKDAY(C807,20,$U$33:$U$41))</f>
        <v>44909</v>
      </c>
      <c r="G807" s="40" t="str">
        <f t="shared" si="30"/>
        <v>Nov</v>
      </c>
      <c r="H807" s="124"/>
      <c r="I807" s="121">
        <v>44916</v>
      </c>
      <c r="J807" s="127" t="str">
        <f>IF(ISBLANK(I807),"",IF(I807&gt;F807,"No","Yes"))</f>
        <v>No</v>
      </c>
      <c r="K807" s="20"/>
      <c r="L807" s="103"/>
      <c r="M807" s="41" t="s">
        <v>72</v>
      </c>
      <c r="N807" s="20"/>
      <c r="O807" s="21" t="s">
        <v>112</v>
      </c>
      <c r="P807" s="19"/>
      <c r="Q807" s="49"/>
      <c r="R807" s="35"/>
    </row>
    <row r="808" spans="1:18" ht="30" customHeight="1" x14ac:dyDescent="0.25">
      <c r="A808" s="21" t="s">
        <v>922</v>
      </c>
      <c r="B808" s="35" t="s">
        <v>1910</v>
      </c>
      <c r="C808" s="40">
        <v>44881</v>
      </c>
      <c r="D808" s="40">
        <f>IF(C808="","",WORKDAY(C808,1,$U$33:$U$41))</f>
        <v>44882</v>
      </c>
      <c r="E808" s="40">
        <f>IF(C808="","",WORKDAY(C808,10,$U$33:$U$41))</f>
        <v>44895</v>
      </c>
      <c r="F808" s="40">
        <f>IF(C808="","",WORKDAY(C808,20,$U$33:$U$41))</f>
        <v>44909</v>
      </c>
      <c r="G808" s="40" t="str">
        <f t="shared" si="30"/>
        <v>Nov</v>
      </c>
      <c r="H808" s="124"/>
      <c r="I808" s="121"/>
      <c r="J808" s="127" t="str">
        <f>IF(ISBLANK(I808),"",IF(I808&gt;F808,"No","Yes"))</f>
        <v/>
      </c>
      <c r="K808" s="20"/>
      <c r="L808" s="103"/>
      <c r="M808" s="41" t="s">
        <v>74</v>
      </c>
      <c r="N808" s="20"/>
      <c r="O808" s="21" t="s">
        <v>18</v>
      </c>
      <c r="P808" s="19"/>
      <c r="Q808" s="49"/>
      <c r="R808" s="35"/>
    </row>
    <row r="809" spans="1:18" ht="30" customHeight="1" x14ac:dyDescent="0.25">
      <c r="A809" s="21" t="s">
        <v>923</v>
      </c>
      <c r="B809" s="35" t="s">
        <v>1727</v>
      </c>
      <c r="C809" s="40">
        <v>44881</v>
      </c>
      <c r="D809" s="40">
        <f>IF(C809="","",WORKDAY(C809,1,$U$33:$U$41))</f>
        <v>44882</v>
      </c>
      <c r="E809" s="40">
        <f>IF(C809="","",WORKDAY(C809,10,$U$33:$U$41))</f>
        <v>44895</v>
      </c>
      <c r="F809" s="40">
        <f>IF(C809="","",WORKDAY(C809,20,$U$33:$U$41))</f>
        <v>44909</v>
      </c>
      <c r="G809" s="40" t="str">
        <f t="shared" si="30"/>
        <v>Nov</v>
      </c>
      <c r="H809" s="124"/>
      <c r="I809" s="121">
        <v>44883</v>
      </c>
      <c r="J809" s="127" t="str">
        <f>IF(ISBLANK(I809),"",IF(I809&gt;F809,"No","Yes"))</f>
        <v>Yes</v>
      </c>
      <c r="K809" s="20"/>
      <c r="L809" s="103"/>
      <c r="M809" s="41" t="s">
        <v>72</v>
      </c>
      <c r="N809" s="20"/>
      <c r="O809" s="21" t="s">
        <v>114</v>
      </c>
      <c r="P809" s="19"/>
      <c r="Q809" s="49" t="s">
        <v>64</v>
      </c>
      <c r="R809" s="35"/>
    </row>
    <row r="810" spans="1:18" ht="30" customHeight="1" x14ac:dyDescent="0.25">
      <c r="A810" s="21" t="s">
        <v>924</v>
      </c>
      <c r="B810" s="35" t="s">
        <v>1606</v>
      </c>
      <c r="C810" s="40">
        <v>44882</v>
      </c>
      <c r="D810" s="40">
        <f>IF(C810="","",WORKDAY(C810,1,$U$33:$U$41))</f>
        <v>44883</v>
      </c>
      <c r="E810" s="40">
        <f>IF(C810="","",WORKDAY(C810,10,$U$33:$U$41))</f>
        <v>44896</v>
      </c>
      <c r="F810" s="40">
        <f>IF(C810="","",WORKDAY(C810,20,$U$33:$U$41))</f>
        <v>44910</v>
      </c>
      <c r="G810" s="40" t="str">
        <f t="shared" si="30"/>
        <v>Nov</v>
      </c>
      <c r="H810" s="124"/>
      <c r="I810" s="121">
        <v>44908</v>
      </c>
      <c r="J810" s="127" t="str">
        <f>IF(ISBLANK(I810),"",IF(I810&gt;F810,"No","Yes"))</f>
        <v>Yes</v>
      </c>
      <c r="K810" s="20"/>
      <c r="L810" s="103"/>
      <c r="M810" s="41" t="s">
        <v>72</v>
      </c>
      <c r="N810" s="20"/>
      <c r="O810" s="21" t="s">
        <v>113</v>
      </c>
      <c r="P810" s="19"/>
      <c r="Q810" s="49"/>
      <c r="R810" s="35"/>
    </row>
    <row r="811" spans="1:18" ht="30" customHeight="1" x14ac:dyDescent="0.25">
      <c r="A811" s="21" t="s">
        <v>925</v>
      </c>
      <c r="B811" s="35" t="s">
        <v>1728</v>
      </c>
      <c r="C811" s="40">
        <v>44882</v>
      </c>
      <c r="D811" s="40">
        <f>IF(C811="","",WORKDAY(C811,1,$U$33:$U$41))</f>
        <v>44883</v>
      </c>
      <c r="E811" s="40">
        <f>IF(C811="","",WORKDAY(C811,10,$U$33:$U$41))</f>
        <v>44896</v>
      </c>
      <c r="F811" s="40">
        <f>IF(C811="","",WORKDAY(C811,20,$U$33:$U$41))</f>
        <v>44910</v>
      </c>
      <c r="G811" s="40" t="str">
        <f t="shared" si="30"/>
        <v>Nov</v>
      </c>
      <c r="H811" s="124"/>
      <c r="I811" s="121">
        <v>44883</v>
      </c>
      <c r="J811" s="127" t="str">
        <f>IF(ISBLANK(I811),"",IF(I811&gt;F811,"No","Yes"))</f>
        <v>Yes</v>
      </c>
      <c r="K811" s="20"/>
      <c r="L811" s="103"/>
      <c r="M811" s="41" t="s">
        <v>72</v>
      </c>
      <c r="N811" s="20"/>
      <c r="O811" s="21" t="s">
        <v>114</v>
      </c>
      <c r="P811" s="19"/>
      <c r="Q811" s="49"/>
      <c r="R811" s="35"/>
    </row>
    <row r="812" spans="1:18" ht="30" customHeight="1" x14ac:dyDescent="0.25">
      <c r="A812" s="21" t="s">
        <v>926</v>
      </c>
      <c r="B812" s="35" t="s">
        <v>1830</v>
      </c>
      <c r="C812" s="40">
        <v>44882</v>
      </c>
      <c r="D812" s="40">
        <f>IF(C812="","",WORKDAY(C812,1,$U$33:$U$41))</f>
        <v>44883</v>
      </c>
      <c r="E812" s="40">
        <f>IF(C812="","",WORKDAY(C812,10,$U$33:$U$41))</f>
        <v>44896</v>
      </c>
      <c r="F812" s="40">
        <f>IF(C812="","",WORKDAY(C812,20,$U$33:$U$41))</f>
        <v>44910</v>
      </c>
      <c r="G812" s="40" t="str">
        <f t="shared" si="30"/>
        <v>Nov</v>
      </c>
      <c r="H812" s="124"/>
      <c r="I812" s="121">
        <v>44910</v>
      </c>
      <c r="J812" s="127" t="str">
        <f>IF(ISBLANK(I812),"",IF(I812&gt;F812,"No","Yes"))</f>
        <v>Yes</v>
      </c>
      <c r="K812" s="20"/>
      <c r="L812" s="103"/>
      <c r="M812" s="41" t="s">
        <v>72</v>
      </c>
      <c r="N812" s="20"/>
      <c r="O812" s="21" t="s">
        <v>114</v>
      </c>
      <c r="P812" s="19"/>
      <c r="Q812" s="49"/>
      <c r="R812" s="35"/>
    </row>
    <row r="813" spans="1:18" ht="30" customHeight="1" x14ac:dyDescent="0.25">
      <c r="A813" s="21" t="s">
        <v>927</v>
      </c>
      <c r="B813" s="35" t="s">
        <v>1831</v>
      </c>
      <c r="C813" s="40">
        <v>44883</v>
      </c>
      <c r="D813" s="40">
        <f>IF(C813="","",WORKDAY(C813,1,$U$33:$U$41))</f>
        <v>44886</v>
      </c>
      <c r="E813" s="40">
        <f>IF(C813="","",WORKDAY(C813,10,$U$33:$U$41))</f>
        <v>44897</v>
      </c>
      <c r="F813" s="40">
        <f>IF(C813="","",WORKDAY(C813,20,$U$33:$U$41))</f>
        <v>44911</v>
      </c>
      <c r="G813" s="40" t="str">
        <f t="shared" si="30"/>
        <v>Nov</v>
      </c>
      <c r="H813" s="124"/>
      <c r="I813" s="121">
        <v>44887</v>
      </c>
      <c r="J813" s="127" t="str">
        <f>IF(ISBLANK(I813),"",IF(I813&gt;F813,"No","Yes"))</f>
        <v>Yes</v>
      </c>
      <c r="K813" s="20"/>
      <c r="L813" s="103"/>
      <c r="M813" s="41" t="s">
        <v>72</v>
      </c>
      <c r="N813" s="20"/>
      <c r="O813" s="21" t="s">
        <v>112</v>
      </c>
      <c r="P813" s="19"/>
      <c r="Q813" s="49"/>
      <c r="R813" s="35"/>
    </row>
    <row r="814" spans="1:18" ht="30" customHeight="1" x14ac:dyDescent="0.25">
      <c r="A814" s="21" t="s">
        <v>928</v>
      </c>
      <c r="B814" s="35" t="s">
        <v>1832</v>
      </c>
      <c r="C814" s="40">
        <v>44883</v>
      </c>
      <c r="D814" s="40">
        <f>IF(C814="","",WORKDAY(C814,1,$U$33:$U$41))</f>
        <v>44886</v>
      </c>
      <c r="E814" s="40">
        <f>IF(C814="","",WORKDAY(C814,10,$U$33:$U$41))</f>
        <v>44897</v>
      </c>
      <c r="F814" s="40">
        <f>IF(C814="","",WORKDAY(C814,20,$U$33:$U$41))</f>
        <v>44911</v>
      </c>
      <c r="G814" s="40" t="str">
        <f t="shared" si="30"/>
        <v>Nov</v>
      </c>
      <c r="H814" s="124"/>
      <c r="I814" s="121">
        <v>44886</v>
      </c>
      <c r="J814" s="127" t="str">
        <f>IF(ISBLANK(I814),"",IF(I814&gt;F814,"No","Yes"))</f>
        <v>Yes</v>
      </c>
      <c r="K814" s="20"/>
      <c r="L814" s="103"/>
      <c r="M814" s="41" t="s">
        <v>72</v>
      </c>
      <c r="N814" s="20"/>
      <c r="O814" s="21" t="s">
        <v>112</v>
      </c>
      <c r="P814" s="19"/>
      <c r="Q814" s="49"/>
      <c r="R814" s="35"/>
    </row>
    <row r="815" spans="1:18" ht="30" customHeight="1" x14ac:dyDescent="0.25">
      <c r="A815" s="21" t="s">
        <v>929</v>
      </c>
      <c r="B815" s="35" t="s">
        <v>1833</v>
      </c>
      <c r="C815" s="40">
        <v>44883</v>
      </c>
      <c r="D815" s="40">
        <f>IF(C815="","",WORKDAY(C815,1,$U$33:$U$41))</f>
        <v>44886</v>
      </c>
      <c r="E815" s="40">
        <f>IF(C815="","",WORKDAY(C815,10,$U$33:$U$41))</f>
        <v>44897</v>
      </c>
      <c r="F815" s="40">
        <f>IF(C815="","",WORKDAY(C815,20,$U$33:$U$41))</f>
        <v>44911</v>
      </c>
      <c r="G815" s="40" t="str">
        <f t="shared" si="30"/>
        <v>Nov</v>
      </c>
      <c r="H815" s="124"/>
      <c r="I815" s="121">
        <v>44910</v>
      </c>
      <c r="J815" s="127" t="str">
        <f>IF(ISBLANK(I815),"",IF(I815&gt;F815,"No","Yes"))</f>
        <v>Yes</v>
      </c>
      <c r="K815" s="20"/>
      <c r="L815" s="103"/>
      <c r="M815" s="41" t="s">
        <v>72</v>
      </c>
      <c r="N815" s="20"/>
      <c r="O815" s="21" t="s">
        <v>8</v>
      </c>
      <c r="P815" s="19"/>
      <c r="Q815" s="49" t="s">
        <v>11</v>
      </c>
      <c r="R815" s="35"/>
    </row>
    <row r="816" spans="1:18" ht="30" customHeight="1" x14ac:dyDescent="0.25">
      <c r="A816" s="21" t="s">
        <v>930</v>
      </c>
      <c r="B816" s="35" t="s">
        <v>1762</v>
      </c>
      <c r="C816" s="40">
        <v>44883</v>
      </c>
      <c r="D816" s="40">
        <f>IF(C816="","",WORKDAY(C816,1,$U$33:$U$41))</f>
        <v>44886</v>
      </c>
      <c r="E816" s="40">
        <f>IF(C816="","",WORKDAY(C816,10,$U$33:$U$41))</f>
        <v>44897</v>
      </c>
      <c r="F816" s="40">
        <f>IF(C816="","",WORKDAY(C816,20,$U$33:$U$41))</f>
        <v>44911</v>
      </c>
      <c r="G816" s="40" t="str">
        <f t="shared" si="30"/>
        <v>Nov</v>
      </c>
      <c r="H816" s="124"/>
      <c r="I816" s="121"/>
      <c r="J816" s="127" t="str">
        <f>IF(ISBLANK(I816),"",IF(I816&gt;F816,"No","Yes"))</f>
        <v/>
      </c>
      <c r="K816" s="20"/>
      <c r="L816" s="103"/>
      <c r="M816" s="41" t="s">
        <v>74</v>
      </c>
      <c r="N816" s="20"/>
      <c r="O816" s="21" t="s">
        <v>18</v>
      </c>
      <c r="P816" s="19"/>
      <c r="Q816" s="49"/>
      <c r="R816" s="35"/>
    </row>
    <row r="817" spans="1:18" ht="30" customHeight="1" x14ac:dyDescent="0.25">
      <c r="A817" s="21" t="s">
        <v>931</v>
      </c>
      <c r="B817" s="35" t="s">
        <v>1834</v>
      </c>
      <c r="C817" s="40">
        <v>44886</v>
      </c>
      <c r="D817" s="40">
        <f>IF(C817="","",WORKDAY(C817,1,$U$33:$U$41))</f>
        <v>44887</v>
      </c>
      <c r="E817" s="40">
        <f>IF(C817="","",WORKDAY(C817,10,$U$33:$U$41))</f>
        <v>44900</v>
      </c>
      <c r="F817" s="40">
        <f>IF(C817="","",WORKDAY(C817,20,$U$33:$U$41))</f>
        <v>44914</v>
      </c>
      <c r="G817" s="40" t="str">
        <f t="shared" si="30"/>
        <v>Nov</v>
      </c>
      <c r="H817" s="124"/>
      <c r="I817" s="121">
        <v>44910</v>
      </c>
      <c r="J817" s="127" t="str">
        <f>IF(ISBLANK(I817),"",IF(I817&gt;F817,"No","Yes"))</f>
        <v>Yes</v>
      </c>
      <c r="K817" s="20"/>
      <c r="L817" s="103"/>
      <c r="M817" s="41" t="s">
        <v>72</v>
      </c>
      <c r="N817" s="20"/>
      <c r="O817" s="21" t="s">
        <v>112</v>
      </c>
      <c r="P817" s="19"/>
      <c r="Q817" s="49"/>
      <c r="R817" s="35"/>
    </row>
    <row r="818" spans="1:18" ht="30" customHeight="1" x14ac:dyDescent="0.25">
      <c r="A818" s="21" t="s">
        <v>932</v>
      </c>
      <c r="B818" s="35" t="s">
        <v>1835</v>
      </c>
      <c r="C818" s="40">
        <v>44883</v>
      </c>
      <c r="D818" s="40">
        <f>IF(C818="","",WORKDAY(C818,1,$U$33:$U$41))</f>
        <v>44886</v>
      </c>
      <c r="E818" s="40">
        <f>IF(C818="","",WORKDAY(C818,10,$U$33:$U$41))</f>
        <v>44897</v>
      </c>
      <c r="F818" s="40">
        <f>IF(C818="","",WORKDAY(C818,20,$U$33:$U$41))</f>
        <v>44911</v>
      </c>
      <c r="G818" s="40" t="str">
        <f t="shared" si="30"/>
        <v>Nov</v>
      </c>
      <c r="H818" s="124"/>
      <c r="I818" s="121">
        <v>44909</v>
      </c>
      <c r="J818" s="127" t="str">
        <f>IF(ISBLANK(I818),"",IF(I818&gt;F818,"No","Yes"))</f>
        <v>Yes</v>
      </c>
      <c r="K818" s="20"/>
      <c r="L818" s="103"/>
      <c r="M818" s="41" t="s">
        <v>72</v>
      </c>
      <c r="N818" s="20"/>
      <c r="O818" s="21" t="s">
        <v>113</v>
      </c>
      <c r="P818" s="19"/>
      <c r="Q818" s="49" t="s">
        <v>57</v>
      </c>
      <c r="R818" s="35"/>
    </row>
    <row r="819" spans="1:18" ht="30" customHeight="1" x14ac:dyDescent="0.25">
      <c r="A819" s="21" t="s">
        <v>933</v>
      </c>
      <c r="B819" s="35" t="s">
        <v>1730</v>
      </c>
      <c r="C819" s="40">
        <v>44885</v>
      </c>
      <c r="D819" s="40">
        <f>IF(C819="","",WORKDAY(C819,1,$U$33:$U$41))</f>
        <v>44886</v>
      </c>
      <c r="E819" s="40">
        <f>IF(C819="","",WORKDAY(C819,10,$U$33:$U$41))</f>
        <v>44897</v>
      </c>
      <c r="F819" s="40">
        <f>IF(C819="","",WORKDAY(C819,20,$U$33:$U$41))</f>
        <v>44911</v>
      </c>
      <c r="G819" s="40" t="str">
        <f t="shared" si="30"/>
        <v>Nov</v>
      </c>
      <c r="H819" s="124"/>
      <c r="I819" s="121">
        <v>44890</v>
      </c>
      <c r="J819" s="127" t="str">
        <f>IF(ISBLANK(I819),"",IF(I819&gt;F819,"No","Yes"))</f>
        <v>Yes</v>
      </c>
      <c r="K819" s="20"/>
      <c r="L819" s="103"/>
      <c r="M819" s="41" t="s">
        <v>72</v>
      </c>
      <c r="N819" s="20"/>
      <c r="O819" s="21" t="s">
        <v>114</v>
      </c>
      <c r="P819" s="19"/>
      <c r="Q819" s="49"/>
      <c r="R819" s="35"/>
    </row>
    <row r="820" spans="1:18" ht="30" customHeight="1" x14ac:dyDescent="0.25">
      <c r="A820" s="21" t="s">
        <v>934</v>
      </c>
      <c r="B820" s="35" t="s">
        <v>1731</v>
      </c>
      <c r="C820" s="40">
        <v>44886</v>
      </c>
      <c r="D820" s="40">
        <f>IF(C820="","",WORKDAY(C820,1,$U$33:$U$41))</f>
        <v>44887</v>
      </c>
      <c r="E820" s="40">
        <f>IF(C820="","",WORKDAY(C820,10,$U$33:$U$41))</f>
        <v>44900</v>
      </c>
      <c r="F820" s="40">
        <f>IF(C820="","",WORKDAY(C820,20,$U$33:$U$41))</f>
        <v>44914</v>
      </c>
      <c r="G820" s="40" t="str">
        <f t="shared" si="30"/>
        <v>Nov</v>
      </c>
      <c r="H820" s="124"/>
      <c r="I820" s="121">
        <v>44888</v>
      </c>
      <c r="J820" s="127" t="str">
        <f>IF(ISBLANK(I820),"",IF(I820&gt;F820,"No","Yes"))</f>
        <v>Yes</v>
      </c>
      <c r="K820" s="20"/>
      <c r="L820" s="103"/>
      <c r="M820" s="41" t="s">
        <v>72</v>
      </c>
      <c r="N820" s="20"/>
      <c r="O820" s="21" t="s">
        <v>112</v>
      </c>
      <c r="P820" s="19"/>
      <c r="Q820" s="49"/>
      <c r="R820" s="35"/>
    </row>
    <row r="821" spans="1:18" ht="30" customHeight="1" x14ac:dyDescent="0.25">
      <c r="A821" s="21" t="s">
        <v>935</v>
      </c>
      <c r="B821" s="35" t="s">
        <v>1836</v>
      </c>
      <c r="C821" s="40">
        <v>44886</v>
      </c>
      <c r="D821" s="40">
        <f>IF(C821="","",WORKDAY(C821,1,$U$33:$U$41))</f>
        <v>44887</v>
      </c>
      <c r="E821" s="40">
        <f>IF(C821="","",WORKDAY(C821,10,$U$33:$U$41))</f>
        <v>44900</v>
      </c>
      <c r="F821" s="40">
        <f>IF(C821="","",WORKDAY(C821,20,$U$33:$U$41))</f>
        <v>44914</v>
      </c>
      <c r="G821" s="40" t="str">
        <f t="shared" si="30"/>
        <v>Nov</v>
      </c>
      <c r="H821" s="124"/>
      <c r="I821" s="121">
        <v>44914</v>
      </c>
      <c r="J821" s="127" t="str">
        <f>IF(ISBLANK(I821),"",IF(I821&gt;F821,"No","Yes"))</f>
        <v>Yes</v>
      </c>
      <c r="K821" s="20"/>
      <c r="L821" s="103"/>
      <c r="M821" s="41" t="s">
        <v>72</v>
      </c>
      <c r="N821" s="20"/>
      <c r="O821" s="21" t="s">
        <v>112</v>
      </c>
      <c r="P821" s="19"/>
      <c r="Q821" s="49"/>
      <c r="R821" s="35"/>
    </row>
    <row r="822" spans="1:18" ht="30" customHeight="1" x14ac:dyDescent="0.25">
      <c r="A822" s="21" t="s">
        <v>936</v>
      </c>
      <c r="B822" s="35" t="s">
        <v>1732</v>
      </c>
      <c r="C822" s="40">
        <v>44886</v>
      </c>
      <c r="D822" s="40">
        <f>IF(C822="","",WORKDAY(C822,1,$U$33:$U$41))</f>
        <v>44887</v>
      </c>
      <c r="E822" s="40">
        <f>IF(C822="","",WORKDAY(C822,10,$U$33:$U$41))</f>
        <v>44900</v>
      </c>
      <c r="F822" s="40">
        <f>IF(C822="","",WORKDAY(C822,20,$U$33:$U$41))</f>
        <v>44914</v>
      </c>
      <c r="G822" s="40" t="str">
        <f t="shared" si="30"/>
        <v>Nov</v>
      </c>
      <c r="H822" s="124"/>
      <c r="I822" s="121">
        <v>44886</v>
      </c>
      <c r="J822" s="127" t="str">
        <f>IF(ISBLANK(I822),"",IF(I822&gt;F822,"No","Yes"))</f>
        <v>Yes</v>
      </c>
      <c r="K822" s="20"/>
      <c r="L822" s="103"/>
      <c r="M822" s="41" t="s">
        <v>72</v>
      </c>
      <c r="N822" s="20"/>
      <c r="O822" s="21" t="s">
        <v>114</v>
      </c>
      <c r="P822" s="19"/>
      <c r="Q822" s="49" t="s">
        <v>64</v>
      </c>
      <c r="R822" s="35"/>
    </row>
    <row r="823" spans="1:18" ht="30" customHeight="1" x14ac:dyDescent="0.25">
      <c r="A823" s="21" t="s">
        <v>937</v>
      </c>
      <c r="B823" s="35" t="s">
        <v>1733</v>
      </c>
      <c r="C823" s="40">
        <v>44886</v>
      </c>
      <c r="D823" s="40">
        <f>IF(C823="","",WORKDAY(C823,1,$U$33:$U$41))</f>
        <v>44887</v>
      </c>
      <c r="E823" s="40">
        <f>IF(C823="","",WORKDAY(C823,10,$U$33:$U$41))</f>
        <v>44900</v>
      </c>
      <c r="F823" s="40">
        <f>IF(C823="","",WORKDAY(C823,20,$U$33:$U$41))</f>
        <v>44914</v>
      </c>
      <c r="G823" s="40" t="str">
        <f t="shared" si="30"/>
        <v>Nov</v>
      </c>
      <c r="H823" s="124"/>
      <c r="I823" s="121">
        <v>44887</v>
      </c>
      <c r="J823" s="127" t="str">
        <f>IF(ISBLANK(I823),"",IF(I823&gt;F823,"No","Yes"))</f>
        <v>Yes</v>
      </c>
      <c r="K823" s="20"/>
      <c r="L823" s="103"/>
      <c r="M823" s="41" t="s">
        <v>72</v>
      </c>
      <c r="N823" s="20"/>
      <c r="O823" s="21" t="s">
        <v>114</v>
      </c>
      <c r="P823" s="19"/>
      <c r="Q823" s="49"/>
      <c r="R823" s="35"/>
    </row>
    <row r="824" spans="1:18" ht="30" customHeight="1" x14ac:dyDescent="0.25">
      <c r="A824" s="21" t="s">
        <v>938</v>
      </c>
      <c r="B824" s="35" t="s">
        <v>1837</v>
      </c>
      <c r="C824" s="40">
        <v>44886</v>
      </c>
      <c r="D824" s="40">
        <f>IF(C824="","",WORKDAY(C824,1,$U$33:$U$41))</f>
        <v>44887</v>
      </c>
      <c r="E824" s="40">
        <f>IF(C824="","",WORKDAY(C824,10,$U$33:$U$41))</f>
        <v>44900</v>
      </c>
      <c r="F824" s="40">
        <f>IF(C824="","",WORKDAY(C824,20,$U$33:$U$41))</f>
        <v>44914</v>
      </c>
      <c r="G824" s="40" t="str">
        <f t="shared" si="30"/>
        <v>Nov</v>
      </c>
      <c r="H824" s="124"/>
      <c r="I824" s="121">
        <v>44916</v>
      </c>
      <c r="J824" s="127" t="str">
        <f>IF(ISBLANK(I824),"",IF(I824&gt;F824,"No","Yes"))</f>
        <v>No</v>
      </c>
      <c r="K824" s="20"/>
      <c r="L824" s="103"/>
      <c r="M824" s="41" t="s">
        <v>72</v>
      </c>
      <c r="N824" s="20"/>
      <c r="O824" s="21" t="s">
        <v>113</v>
      </c>
      <c r="P824" s="19"/>
      <c r="Q824" s="49"/>
      <c r="R824" s="35" t="s">
        <v>1070</v>
      </c>
    </row>
    <row r="825" spans="1:18" ht="30" customHeight="1" x14ac:dyDescent="0.25">
      <c r="A825" s="21" t="s">
        <v>939</v>
      </c>
      <c r="B825" s="35" t="s">
        <v>1734</v>
      </c>
      <c r="C825" s="40">
        <v>44886</v>
      </c>
      <c r="D825" s="40">
        <f>IF(C825="","",WORKDAY(C825,1,$U$33:$U$41))</f>
        <v>44887</v>
      </c>
      <c r="E825" s="40">
        <f>IF(C825="","",WORKDAY(C825,10,$U$33:$U$41))</f>
        <v>44900</v>
      </c>
      <c r="F825" s="40">
        <f>IF(C825="","",WORKDAY(C825,20,$U$33:$U$41))</f>
        <v>44914</v>
      </c>
      <c r="G825" s="40" t="str">
        <f t="shared" si="30"/>
        <v>Nov</v>
      </c>
      <c r="H825" s="124"/>
      <c r="I825" s="121">
        <v>44889</v>
      </c>
      <c r="J825" s="127" t="str">
        <f>IF(ISBLANK(I825),"",IF(I825&gt;F825,"No","Yes"))</f>
        <v>Yes</v>
      </c>
      <c r="K825" s="20"/>
      <c r="L825" s="103"/>
      <c r="M825" s="41" t="s">
        <v>72</v>
      </c>
      <c r="N825" s="20"/>
      <c r="O825" s="21" t="s">
        <v>112</v>
      </c>
      <c r="P825" s="19"/>
      <c r="Q825" s="49"/>
      <c r="R825" s="35"/>
    </row>
    <row r="826" spans="1:18" ht="30" customHeight="1" x14ac:dyDescent="0.25">
      <c r="A826" s="21" t="s">
        <v>940</v>
      </c>
      <c r="B826" s="35" t="s">
        <v>1735</v>
      </c>
      <c r="C826" s="40">
        <v>44887</v>
      </c>
      <c r="D826" s="40">
        <f>IF(C826="","",WORKDAY(C826,1,$U$33:$U$41))</f>
        <v>44888</v>
      </c>
      <c r="E826" s="40">
        <f>IF(C826="","",WORKDAY(C826,10,$U$33:$U$41))</f>
        <v>44901</v>
      </c>
      <c r="F826" s="40">
        <f>IF(C826="","",WORKDAY(C826,20,$U$33:$U$41))</f>
        <v>44915</v>
      </c>
      <c r="G826" s="40" t="str">
        <f t="shared" si="30"/>
        <v>Nov</v>
      </c>
      <c r="H826" s="124"/>
      <c r="I826" s="121">
        <v>44901</v>
      </c>
      <c r="J826" s="127" t="str">
        <f>IF(ISBLANK(I826),"",IF(I826&gt;F826,"No","Yes"))</f>
        <v>Yes</v>
      </c>
      <c r="K826" s="20"/>
      <c r="L826" s="103"/>
      <c r="M826" s="41" t="s">
        <v>72</v>
      </c>
      <c r="N826" s="20"/>
      <c r="O826" s="21" t="s">
        <v>113</v>
      </c>
      <c r="P826" s="19"/>
      <c r="Q826" s="49"/>
      <c r="R826" s="35" t="s">
        <v>1070</v>
      </c>
    </row>
    <row r="827" spans="1:18" ht="30" customHeight="1" x14ac:dyDescent="0.25">
      <c r="A827" s="21" t="s">
        <v>941</v>
      </c>
      <c r="B827" s="35" t="s">
        <v>1838</v>
      </c>
      <c r="C827" s="40">
        <v>44887</v>
      </c>
      <c r="D827" s="40">
        <f>IF(C827="","",WORKDAY(C827,1,$U$33:$U$41))</f>
        <v>44888</v>
      </c>
      <c r="E827" s="40">
        <f>IF(C827="","",WORKDAY(C827,10,$U$33:$U$41))</f>
        <v>44901</v>
      </c>
      <c r="F827" s="40">
        <f>IF(C827="","",WORKDAY(C827,20,$U$33:$U$41))</f>
        <v>44915</v>
      </c>
      <c r="G827" s="40" t="str">
        <f t="shared" si="30"/>
        <v>Nov</v>
      </c>
      <c r="H827" s="124"/>
      <c r="I827" s="121">
        <v>44897</v>
      </c>
      <c r="J827" s="127" t="str">
        <f>IF(ISBLANK(I827),"",IF(I827&gt;F827,"No","Yes"))</f>
        <v>Yes</v>
      </c>
      <c r="K827" s="20"/>
      <c r="L827" s="103"/>
      <c r="M827" s="41" t="s">
        <v>72</v>
      </c>
      <c r="N827" s="20"/>
      <c r="O827" s="21" t="s">
        <v>112</v>
      </c>
      <c r="P827" s="19"/>
      <c r="Q827" s="49"/>
      <c r="R827" s="35"/>
    </row>
    <row r="828" spans="1:18" ht="30" customHeight="1" x14ac:dyDescent="0.25">
      <c r="A828" s="21" t="s">
        <v>942</v>
      </c>
      <c r="B828" s="35" t="s">
        <v>1736</v>
      </c>
      <c r="C828" s="40">
        <v>44887</v>
      </c>
      <c r="D828" s="40">
        <f>IF(C828="","",WORKDAY(C828,1,$U$33:$U$41))</f>
        <v>44888</v>
      </c>
      <c r="E828" s="40">
        <f>IF(C828="","",WORKDAY(C828,10,$U$33:$U$41))</f>
        <v>44901</v>
      </c>
      <c r="F828" s="40">
        <f>IF(C828="","",WORKDAY(C828,20,$U$33:$U$41))</f>
        <v>44915</v>
      </c>
      <c r="G828" s="40" t="str">
        <f t="shared" si="30"/>
        <v>Nov</v>
      </c>
      <c r="H828" s="124"/>
      <c r="I828" s="121">
        <v>44914</v>
      </c>
      <c r="J828" s="127" t="str">
        <f>IF(ISBLANK(I828),"",IF(I828&gt;F828,"No","Yes"))</f>
        <v>Yes</v>
      </c>
      <c r="K828" s="20"/>
      <c r="L828" s="103"/>
      <c r="M828" s="41" t="s">
        <v>72</v>
      </c>
      <c r="N828" s="20"/>
      <c r="O828" s="21" t="s">
        <v>113</v>
      </c>
      <c r="P828" s="19"/>
      <c r="Q828" s="49"/>
      <c r="R828" s="35"/>
    </row>
    <row r="829" spans="1:18" ht="30" customHeight="1" x14ac:dyDescent="0.25">
      <c r="A829" s="21" t="s">
        <v>943</v>
      </c>
      <c r="B829" s="35" t="s">
        <v>1839</v>
      </c>
      <c r="C829" s="40">
        <v>44886</v>
      </c>
      <c r="D829" s="40">
        <f>IF(C829="","",WORKDAY(C829,1,$U$33:$U$41))</f>
        <v>44887</v>
      </c>
      <c r="E829" s="40">
        <f>IF(C829="","",WORKDAY(C829,10,$U$33:$U$41))</f>
        <v>44900</v>
      </c>
      <c r="F829" s="40">
        <f>IF(C829="","",WORKDAY(C829,20,$U$33:$U$41))</f>
        <v>44914</v>
      </c>
      <c r="G829" s="40" t="str">
        <f t="shared" si="30"/>
        <v>Nov</v>
      </c>
      <c r="H829" s="124"/>
      <c r="I829" s="121">
        <v>44907</v>
      </c>
      <c r="J829" s="127" t="str">
        <f>IF(ISBLANK(I829),"",IF(I829&gt;F829,"No","Yes"))</f>
        <v>Yes</v>
      </c>
      <c r="K829" s="20"/>
      <c r="L829" s="103"/>
      <c r="M829" s="41" t="s">
        <v>72</v>
      </c>
      <c r="N829" s="20"/>
      <c r="O829" s="21" t="s">
        <v>113</v>
      </c>
      <c r="P829" s="19"/>
      <c r="Q829" s="49" t="s">
        <v>33</v>
      </c>
      <c r="R829" s="35"/>
    </row>
    <row r="830" spans="1:18" ht="30" customHeight="1" x14ac:dyDescent="0.25">
      <c r="A830" s="21" t="s">
        <v>944</v>
      </c>
      <c r="B830" s="35" t="s">
        <v>1840</v>
      </c>
      <c r="C830" s="40">
        <v>44888</v>
      </c>
      <c r="D830" s="40">
        <f>IF(C830="","",WORKDAY(C830,1,$U$33:$U$41))</f>
        <v>44889</v>
      </c>
      <c r="E830" s="40">
        <f>IF(C830="","",WORKDAY(C830,10,$U$33:$U$41))</f>
        <v>44902</v>
      </c>
      <c r="F830" s="40">
        <f>IF(C830="","",WORKDAY(C830,20,$U$33:$U$41))</f>
        <v>44916</v>
      </c>
      <c r="G830" s="40" t="str">
        <f t="shared" si="30"/>
        <v>Nov</v>
      </c>
      <c r="H830" s="124"/>
      <c r="I830" s="121">
        <v>44943</v>
      </c>
      <c r="J830" s="127" t="str">
        <f>IF(ISBLANK(I830),"",IF(I830&gt;F830,"No","Yes"))</f>
        <v>No</v>
      </c>
      <c r="K830" s="20"/>
      <c r="L830" s="103"/>
      <c r="M830" s="41" t="s">
        <v>72</v>
      </c>
      <c r="N830" s="20"/>
      <c r="O830" s="21" t="s">
        <v>112</v>
      </c>
      <c r="P830" s="19"/>
      <c r="Q830" s="49"/>
      <c r="R830" s="35"/>
    </row>
    <row r="831" spans="1:18" ht="30" customHeight="1" x14ac:dyDescent="0.25">
      <c r="A831" s="21" t="s">
        <v>945</v>
      </c>
      <c r="B831" s="35" t="s">
        <v>1738</v>
      </c>
      <c r="C831" s="40">
        <v>44888</v>
      </c>
      <c r="D831" s="40">
        <f>IF(C831="","",WORKDAY(C831,1,$U$33:$U$41))</f>
        <v>44889</v>
      </c>
      <c r="E831" s="40">
        <f>IF(C831="","",WORKDAY(C831,10,$U$33:$U$41))</f>
        <v>44902</v>
      </c>
      <c r="F831" s="40">
        <f>IF(C831="","",WORKDAY(C831,20,$U$33:$U$41))</f>
        <v>44916</v>
      </c>
      <c r="G831" s="40" t="str">
        <f t="shared" si="30"/>
        <v>Nov</v>
      </c>
      <c r="H831" s="124"/>
      <c r="I831" s="121">
        <v>44889</v>
      </c>
      <c r="J831" s="127" t="str">
        <f>IF(ISBLANK(I831),"",IF(I831&gt;F831,"No","Yes"))</f>
        <v>Yes</v>
      </c>
      <c r="K831" s="20"/>
      <c r="L831" s="103"/>
      <c r="M831" s="41" t="s">
        <v>72</v>
      </c>
      <c r="N831" s="20"/>
      <c r="O831" s="21" t="s">
        <v>112</v>
      </c>
      <c r="P831" s="19"/>
      <c r="Q831" s="49"/>
      <c r="R831" s="35"/>
    </row>
    <row r="832" spans="1:18" ht="30" customHeight="1" x14ac:dyDescent="0.25">
      <c r="A832" s="21" t="s">
        <v>946</v>
      </c>
      <c r="B832" s="35" t="s">
        <v>1841</v>
      </c>
      <c r="C832" s="40">
        <v>44888</v>
      </c>
      <c r="D832" s="40">
        <f>IF(C832="","",WORKDAY(C832,1,$U$33:$U$41))</f>
        <v>44889</v>
      </c>
      <c r="E832" s="40">
        <f>IF(C832="","",WORKDAY(C832,10,$U$33:$U$41))</f>
        <v>44902</v>
      </c>
      <c r="F832" s="40">
        <f>IF(C832="","",WORKDAY(C832,20,$U$33:$U$41))</f>
        <v>44916</v>
      </c>
      <c r="G832" s="40" t="str">
        <f t="shared" si="30"/>
        <v>Nov</v>
      </c>
      <c r="H832" s="124"/>
      <c r="I832" s="121">
        <v>44888</v>
      </c>
      <c r="J832" s="127" t="str">
        <f>IF(ISBLANK(I832),"",IF(I832&gt;F832,"No","Yes"))</f>
        <v>Yes</v>
      </c>
      <c r="K832" s="20"/>
      <c r="L832" s="103"/>
      <c r="M832" s="41" t="s">
        <v>72</v>
      </c>
      <c r="N832" s="20"/>
      <c r="O832" s="21" t="s">
        <v>114</v>
      </c>
      <c r="P832" s="19"/>
      <c r="Q832" s="49" t="s">
        <v>64</v>
      </c>
      <c r="R832" s="35"/>
    </row>
    <row r="833" spans="1:18" ht="30" customHeight="1" x14ac:dyDescent="0.25">
      <c r="A833" s="21" t="s">
        <v>947</v>
      </c>
      <c r="B833" s="35" t="s">
        <v>1911</v>
      </c>
      <c r="C833" s="40">
        <v>44888</v>
      </c>
      <c r="D833" s="40">
        <f>IF(C833="","",WORKDAY(C833,1,$U$33:$U$41))</f>
        <v>44889</v>
      </c>
      <c r="E833" s="40">
        <f>IF(C833="","",WORKDAY(C833,10,$U$33:$U$41))</f>
        <v>44902</v>
      </c>
      <c r="F833" s="40">
        <f>IF(C833="","",WORKDAY(C833,20,$U$33:$U$41))</f>
        <v>44916</v>
      </c>
      <c r="G833" s="40" t="str">
        <f t="shared" si="30"/>
        <v>Nov</v>
      </c>
      <c r="H833" s="124"/>
      <c r="I833" s="121">
        <v>44889</v>
      </c>
      <c r="J833" s="127" t="str">
        <f>IF(ISBLANK(I833),"",IF(I833&gt;F833,"No","Yes"))</f>
        <v>Yes</v>
      </c>
      <c r="K833" s="20"/>
      <c r="L833" s="103"/>
      <c r="M833" s="41" t="s">
        <v>72</v>
      </c>
      <c r="N833" s="20"/>
      <c r="O833" s="21" t="s">
        <v>112</v>
      </c>
      <c r="P833" s="19"/>
      <c r="Q833" s="49" t="s">
        <v>64</v>
      </c>
      <c r="R833" s="35"/>
    </row>
    <row r="834" spans="1:18" ht="30" customHeight="1" x14ac:dyDescent="0.25">
      <c r="A834" s="21" t="s">
        <v>948</v>
      </c>
      <c r="B834" s="35" t="s">
        <v>1912</v>
      </c>
      <c r="C834" s="40">
        <v>44876</v>
      </c>
      <c r="D834" s="40">
        <f>IF(C834="","",WORKDAY(C834,1,$U$33:$U$41))</f>
        <v>44879</v>
      </c>
      <c r="E834" s="40">
        <f>IF(C834="","",WORKDAY(C834,10,$U$33:$U$41))</f>
        <v>44890</v>
      </c>
      <c r="F834" s="40">
        <f>IF(C834="","",WORKDAY(C834,20,$U$33:$U$41))</f>
        <v>44904</v>
      </c>
      <c r="G834" s="40" t="str">
        <f t="shared" ref="G834:G902" si="31">IF(ISBLANK(C834),"",TEXT(C834,"mmm"))</f>
        <v>Nov</v>
      </c>
      <c r="H834" s="124"/>
      <c r="I834" s="121">
        <v>44896</v>
      </c>
      <c r="J834" s="127" t="str">
        <f>IF(ISBLANK(I834),"",IF(I834&gt;F834,"No","Yes"))</f>
        <v>Yes</v>
      </c>
      <c r="K834" s="20"/>
      <c r="L834" s="103"/>
      <c r="M834" s="41" t="s">
        <v>72</v>
      </c>
      <c r="N834" s="20"/>
      <c r="O834" s="21" t="s">
        <v>112</v>
      </c>
      <c r="P834" s="19"/>
      <c r="Q834" s="49" t="s">
        <v>64</v>
      </c>
      <c r="R834" s="35"/>
    </row>
    <row r="835" spans="1:18" ht="30" customHeight="1" x14ac:dyDescent="0.25">
      <c r="A835" s="21" t="s">
        <v>949</v>
      </c>
      <c r="B835" s="35" t="s">
        <v>1739</v>
      </c>
      <c r="C835" s="40">
        <v>44890</v>
      </c>
      <c r="D835" s="40">
        <f>IF(C835="","",WORKDAY(C835,1,$U$33:$U$41))</f>
        <v>44893</v>
      </c>
      <c r="E835" s="40">
        <f>IF(C835="","",WORKDAY(C835,10,$U$33:$U$41))</f>
        <v>44904</v>
      </c>
      <c r="F835" s="40">
        <f>IF(C835="","",WORKDAY(C835,20,$U$33:$U$41))</f>
        <v>44918</v>
      </c>
      <c r="G835" s="40" t="str">
        <f t="shared" si="31"/>
        <v>Nov</v>
      </c>
      <c r="H835" s="124"/>
      <c r="I835" s="121">
        <v>44896</v>
      </c>
      <c r="J835" s="127" t="str">
        <f>IF(ISBLANK(I835),"",IF(I835&gt;F835,"No","Yes"))</f>
        <v>Yes</v>
      </c>
      <c r="K835" s="20"/>
      <c r="L835" s="103"/>
      <c r="M835" s="41" t="s">
        <v>72</v>
      </c>
      <c r="N835" s="20"/>
      <c r="O835" s="21" t="s">
        <v>112</v>
      </c>
      <c r="P835" s="19"/>
      <c r="Q835" s="49"/>
      <c r="R835" s="35"/>
    </row>
    <row r="836" spans="1:18" ht="30" customHeight="1" x14ac:dyDescent="0.25">
      <c r="A836" s="21" t="s">
        <v>950</v>
      </c>
      <c r="B836" s="35" t="s">
        <v>1842</v>
      </c>
      <c r="C836" s="40">
        <v>44890</v>
      </c>
      <c r="D836" s="40">
        <f>IF(C836="","",WORKDAY(C836,1,$U$33:$U$41))</f>
        <v>44893</v>
      </c>
      <c r="E836" s="40">
        <f>IF(C836="","",WORKDAY(C836,10,$U$33:$U$41))</f>
        <v>44904</v>
      </c>
      <c r="F836" s="40">
        <f>IF(C836="","",WORKDAY(C836,20,$U$33:$U$41))</f>
        <v>44918</v>
      </c>
      <c r="G836" s="40" t="str">
        <f t="shared" si="31"/>
        <v>Nov</v>
      </c>
      <c r="H836" s="124"/>
      <c r="I836" s="121">
        <v>44901</v>
      </c>
      <c r="J836" s="127" t="str">
        <f>IF(ISBLANK(I836),"",IF(I836&gt;F836,"No","Yes"))</f>
        <v>Yes</v>
      </c>
      <c r="K836" s="20"/>
      <c r="L836" s="103"/>
      <c r="M836" s="41" t="s">
        <v>72</v>
      </c>
      <c r="N836" s="20"/>
      <c r="O836" s="21" t="s">
        <v>113</v>
      </c>
      <c r="P836" s="19"/>
      <c r="Q836" s="49" t="s">
        <v>17</v>
      </c>
      <c r="R836" s="35"/>
    </row>
    <row r="837" spans="1:18" ht="30" customHeight="1" x14ac:dyDescent="0.25">
      <c r="A837" s="21" t="s">
        <v>951</v>
      </c>
      <c r="B837" s="35" t="s">
        <v>1843</v>
      </c>
      <c r="C837" s="40">
        <v>44890</v>
      </c>
      <c r="D837" s="40">
        <f>IF(C837="","",WORKDAY(C837,1,$U$33:$U$41))</f>
        <v>44893</v>
      </c>
      <c r="E837" s="40">
        <f>IF(C837="","",WORKDAY(C837,10,$U$33:$U$41))</f>
        <v>44904</v>
      </c>
      <c r="F837" s="40">
        <f>IF(C837="","",WORKDAY(C837,20,$U$33:$U$41))</f>
        <v>44918</v>
      </c>
      <c r="G837" s="40" t="str">
        <f t="shared" si="31"/>
        <v>Nov</v>
      </c>
      <c r="H837" s="124"/>
      <c r="I837" s="121">
        <v>44910</v>
      </c>
      <c r="J837" s="127" t="str">
        <f>IF(ISBLANK(I837),"",IF(I837&gt;F837,"No","Yes"))</f>
        <v>Yes</v>
      </c>
      <c r="K837" s="20"/>
      <c r="L837" s="103"/>
      <c r="M837" s="41" t="s">
        <v>72</v>
      </c>
      <c r="N837" s="20"/>
      <c r="O837" s="21" t="s">
        <v>112</v>
      </c>
      <c r="P837" s="19"/>
      <c r="Q837" s="49"/>
      <c r="R837" s="35"/>
    </row>
    <row r="838" spans="1:18" ht="30" customHeight="1" x14ac:dyDescent="0.25">
      <c r="A838" s="21" t="s">
        <v>952</v>
      </c>
      <c r="B838" s="35" t="s">
        <v>1913</v>
      </c>
      <c r="C838" s="40">
        <v>44888</v>
      </c>
      <c r="D838" s="40">
        <f>IF(C838="","",WORKDAY(C838,1,$U$33:$U$41))</f>
        <v>44889</v>
      </c>
      <c r="E838" s="40">
        <f>IF(C838="","",WORKDAY(C838,10,$U$33:$U$41))</f>
        <v>44902</v>
      </c>
      <c r="F838" s="40">
        <f>IF(C838="","",WORKDAY(C838,20,$U$33:$U$41))</f>
        <v>44916</v>
      </c>
      <c r="G838" s="40" t="str">
        <f t="shared" si="31"/>
        <v>Nov</v>
      </c>
      <c r="H838" s="124"/>
      <c r="I838" s="121">
        <v>44893</v>
      </c>
      <c r="J838" s="127" t="str">
        <f>IF(ISBLANK(I838),"",IF(I838&gt;F838,"No","Yes"))</f>
        <v>Yes</v>
      </c>
      <c r="K838" s="20"/>
      <c r="L838" s="103"/>
      <c r="M838" s="41" t="s">
        <v>72</v>
      </c>
      <c r="N838" s="20"/>
      <c r="O838" s="21" t="s">
        <v>112</v>
      </c>
      <c r="P838" s="19"/>
      <c r="Q838" s="49"/>
      <c r="R838" s="35"/>
    </row>
    <row r="839" spans="1:18" ht="30" customHeight="1" x14ac:dyDescent="0.25">
      <c r="A839" s="21" t="s">
        <v>953</v>
      </c>
      <c r="B839" s="35" t="s">
        <v>1844</v>
      </c>
      <c r="C839" s="40">
        <v>44890</v>
      </c>
      <c r="D839" s="40">
        <f>IF(C839="","",WORKDAY(C839,1,$U$33:$U$41))</f>
        <v>44893</v>
      </c>
      <c r="E839" s="40">
        <f>IF(C839="","",WORKDAY(C839,10,$U$33:$U$41))</f>
        <v>44904</v>
      </c>
      <c r="F839" s="40">
        <f>IF(C839="","",WORKDAY(C839,20,$U$33:$U$41))</f>
        <v>44918</v>
      </c>
      <c r="G839" s="40" t="str">
        <f t="shared" si="31"/>
        <v>Nov</v>
      </c>
      <c r="H839" s="124"/>
      <c r="I839" s="121">
        <v>44893</v>
      </c>
      <c r="J839" s="127" t="str">
        <f>IF(ISBLANK(I839),"",IF(I839&gt;F839,"No","Yes"))</f>
        <v>Yes</v>
      </c>
      <c r="K839" s="20"/>
      <c r="L839" s="103"/>
      <c r="M839" s="41" t="s">
        <v>72</v>
      </c>
      <c r="N839" s="20"/>
      <c r="O839" s="21" t="s">
        <v>114</v>
      </c>
      <c r="P839" s="19"/>
      <c r="Q839" s="49" t="s">
        <v>64</v>
      </c>
      <c r="R839" s="35"/>
    </row>
    <row r="840" spans="1:18" ht="30" customHeight="1" x14ac:dyDescent="0.25">
      <c r="A840" s="21" t="s">
        <v>954</v>
      </c>
      <c r="B840" s="35" t="s">
        <v>1740</v>
      </c>
      <c r="C840" s="40">
        <v>44893</v>
      </c>
      <c r="D840" s="40">
        <f>IF(C840="","",WORKDAY(C840,1,$U$33:$U$41))</f>
        <v>44894</v>
      </c>
      <c r="E840" s="40">
        <f>IF(C840="","",WORKDAY(C840,10,$U$33:$U$41))</f>
        <v>44907</v>
      </c>
      <c r="F840" s="40">
        <f>IF(C840="","",WORKDAY(C840,20,$U$33:$U$41))</f>
        <v>44923</v>
      </c>
      <c r="G840" s="40" t="str">
        <f t="shared" si="31"/>
        <v>Nov</v>
      </c>
      <c r="H840" s="124"/>
      <c r="I840" s="121"/>
      <c r="J840" s="127" t="str">
        <f>IF(ISBLANK(I840),"",IF(I840&gt;F840,"No","Yes"))</f>
        <v/>
      </c>
      <c r="K840" s="20"/>
      <c r="L840" s="103"/>
      <c r="M840" s="41" t="s">
        <v>74</v>
      </c>
      <c r="N840" s="20"/>
      <c r="O840" s="21" t="s">
        <v>18</v>
      </c>
      <c r="P840" s="19"/>
      <c r="Q840" s="49"/>
      <c r="R840" s="35"/>
    </row>
    <row r="841" spans="1:18" ht="30" customHeight="1" x14ac:dyDescent="0.25">
      <c r="A841" s="21" t="s">
        <v>955</v>
      </c>
      <c r="B841" s="35" t="s">
        <v>1741</v>
      </c>
      <c r="C841" s="40">
        <v>44893</v>
      </c>
      <c r="D841" s="40">
        <f>IF(C841="","",WORKDAY(C841,1,$U$33:$U$41))</f>
        <v>44894</v>
      </c>
      <c r="E841" s="40">
        <f>IF(C841="","",WORKDAY(C841,10,$U$33:$U$41))</f>
        <v>44907</v>
      </c>
      <c r="F841" s="40">
        <f>IF(C841="","",WORKDAY(C841,20,$U$33:$U$41))</f>
        <v>44923</v>
      </c>
      <c r="G841" s="40" t="str">
        <f t="shared" si="31"/>
        <v>Nov</v>
      </c>
      <c r="H841" s="124"/>
      <c r="I841" s="121">
        <v>44910</v>
      </c>
      <c r="J841" s="127" t="str">
        <f>IF(ISBLANK(I841),"",IF(I841&gt;F841,"No","Yes"))</f>
        <v>Yes</v>
      </c>
      <c r="K841" s="20"/>
      <c r="L841" s="103"/>
      <c r="M841" s="41" t="s">
        <v>72</v>
      </c>
      <c r="N841" s="20"/>
      <c r="O841" s="21" t="s">
        <v>112</v>
      </c>
      <c r="P841" s="19"/>
      <c r="Q841" s="49"/>
      <c r="R841" s="35"/>
    </row>
    <row r="842" spans="1:18" ht="30" customHeight="1" x14ac:dyDescent="0.25">
      <c r="A842" s="21" t="s">
        <v>956</v>
      </c>
      <c r="B842" s="35" t="s">
        <v>1742</v>
      </c>
      <c r="C842" s="40">
        <v>44893</v>
      </c>
      <c r="D842" s="40">
        <f>IF(C842="","",WORKDAY(C842,1,$U$33:$U$41))</f>
        <v>44894</v>
      </c>
      <c r="E842" s="40">
        <f>IF(C842="","",WORKDAY(C842,10,$U$33:$U$41))</f>
        <v>44907</v>
      </c>
      <c r="F842" s="40">
        <f>IF(C842="","",WORKDAY(C842,20,$U$33:$U$41))</f>
        <v>44923</v>
      </c>
      <c r="G842" s="40" t="str">
        <f t="shared" si="31"/>
        <v>Nov</v>
      </c>
      <c r="H842" s="124"/>
      <c r="I842" s="121">
        <v>44901</v>
      </c>
      <c r="J842" s="127" t="str">
        <f>IF(ISBLANK(I842),"",IF(I842&gt;F842,"No","Yes"))</f>
        <v>Yes</v>
      </c>
      <c r="K842" s="20"/>
      <c r="L842" s="103"/>
      <c r="M842" s="41" t="s">
        <v>72</v>
      </c>
      <c r="N842" s="20"/>
      <c r="O842" s="21" t="s">
        <v>112</v>
      </c>
      <c r="P842" s="19"/>
      <c r="Q842" s="49"/>
      <c r="R842" s="35"/>
    </row>
    <row r="843" spans="1:18" ht="30" customHeight="1" x14ac:dyDescent="0.25">
      <c r="A843" s="21" t="s">
        <v>957</v>
      </c>
      <c r="B843" s="35" t="s">
        <v>1845</v>
      </c>
      <c r="C843" s="40">
        <v>44894</v>
      </c>
      <c r="D843" s="40">
        <f>IF(C843="","",WORKDAY(C843,1,$U$33:$U$41))</f>
        <v>44895</v>
      </c>
      <c r="E843" s="40">
        <f>IF(C843="","",WORKDAY(C843,10,$U$33:$U$41))</f>
        <v>44908</v>
      </c>
      <c r="F843" s="40">
        <f>IF(C843="","",WORKDAY(C843,20,$U$33:$U$41))</f>
        <v>44924</v>
      </c>
      <c r="G843" s="40" t="str">
        <f t="shared" si="31"/>
        <v>Nov</v>
      </c>
      <c r="H843" s="124"/>
      <c r="I843" s="121">
        <v>44897</v>
      </c>
      <c r="J843" s="127" t="str">
        <f>IF(ISBLANK(I843),"",IF(I843&gt;F843,"No","Yes"))</f>
        <v>Yes</v>
      </c>
      <c r="K843" s="20"/>
      <c r="L843" s="103"/>
      <c r="M843" s="41" t="s">
        <v>72</v>
      </c>
      <c r="N843" s="20"/>
      <c r="O843" s="21" t="s">
        <v>112</v>
      </c>
      <c r="P843" s="19"/>
      <c r="Q843" s="49"/>
      <c r="R843" s="35"/>
    </row>
    <row r="844" spans="1:18" ht="30" customHeight="1" x14ac:dyDescent="0.25">
      <c r="A844" s="21" t="s">
        <v>958</v>
      </c>
      <c r="B844" s="35" t="s">
        <v>1793</v>
      </c>
      <c r="C844" s="40">
        <v>44894</v>
      </c>
      <c r="D844" s="40">
        <f>IF(C844="","",WORKDAY(C844,1,$U$33:$U$41))</f>
        <v>44895</v>
      </c>
      <c r="E844" s="40">
        <f>IF(C844="","",WORKDAY(C844,10,$U$33:$U$41))</f>
        <v>44908</v>
      </c>
      <c r="F844" s="40">
        <f>IF(C844="","",WORKDAY(C844,20,$U$33:$U$41))</f>
        <v>44924</v>
      </c>
      <c r="G844" s="40" t="str">
        <f t="shared" si="31"/>
        <v>Nov</v>
      </c>
      <c r="H844" s="124"/>
      <c r="I844" s="121">
        <v>44971</v>
      </c>
      <c r="J844" s="127" t="str">
        <f>IF(ISBLANK(I844),"",IF(I844&gt;F844,"No","Yes"))</f>
        <v>No</v>
      </c>
      <c r="K844" s="20"/>
      <c r="L844" s="103"/>
      <c r="M844" s="41" t="s">
        <v>72</v>
      </c>
      <c r="N844" s="20"/>
      <c r="O844" s="21" t="s">
        <v>113</v>
      </c>
      <c r="P844" s="19"/>
      <c r="Q844" s="49" t="s">
        <v>11</v>
      </c>
      <c r="R844" s="35"/>
    </row>
    <row r="845" spans="1:18" ht="30" customHeight="1" x14ac:dyDescent="0.25">
      <c r="A845" s="21" t="s">
        <v>959</v>
      </c>
      <c r="B845" s="35" t="s">
        <v>1914</v>
      </c>
      <c r="C845" s="40">
        <v>44894</v>
      </c>
      <c r="D845" s="40">
        <f>IF(C845="","",WORKDAY(C845,1,$U$33:$U$41))</f>
        <v>44895</v>
      </c>
      <c r="E845" s="40">
        <f>IF(C845="","",WORKDAY(C845,10,$U$33:$U$41))</f>
        <v>44908</v>
      </c>
      <c r="F845" s="40">
        <f>IF(C845="","",WORKDAY(C845,20,$U$33:$U$41))</f>
        <v>44924</v>
      </c>
      <c r="G845" s="40" t="str">
        <f t="shared" si="31"/>
        <v>Nov</v>
      </c>
      <c r="H845" s="124"/>
      <c r="I845" s="121">
        <v>44901</v>
      </c>
      <c r="J845" s="127" t="str">
        <f>IF(ISBLANK(I845),"",IF(I845&gt;F845,"No","Yes"))</f>
        <v>Yes</v>
      </c>
      <c r="K845" s="20"/>
      <c r="L845" s="103"/>
      <c r="M845" s="41" t="s">
        <v>72</v>
      </c>
      <c r="N845" s="20"/>
      <c r="O845" s="21" t="s">
        <v>113</v>
      </c>
      <c r="P845" s="19"/>
      <c r="Q845" s="49" t="s">
        <v>64</v>
      </c>
      <c r="R845" s="35"/>
    </row>
    <row r="846" spans="1:18" ht="30" customHeight="1" x14ac:dyDescent="0.25">
      <c r="A846" s="21" t="s">
        <v>960</v>
      </c>
      <c r="B846" s="35" t="s">
        <v>1706</v>
      </c>
      <c r="C846" s="40">
        <v>44894</v>
      </c>
      <c r="D846" s="40">
        <f>IF(C846="","",WORKDAY(C846,1,$U$33:$U$41))</f>
        <v>44895</v>
      </c>
      <c r="E846" s="40">
        <f>IF(C846="","",WORKDAY(C846,10,$U$33:$U$41))</f>
        <v>44908</v>
      </c>
      <c r="F846" s="40">
        <f>IF(C846="","",WORKDAY(C846,20,$U$33:$U$41))</f>
        <v>44924</v>
      </c>
      <c r="G846" s="40" t="str">
        <f t="shared" si="31"/>
        <v>Nov</v>
      </c>
      <c r="H846" s="124"/>
      <c r="I846" s="121">
        <v>44908</v>
      </c>
      <c r="J846" s="127" t="str">
        <f>IF(ISBLANK(I846),"",IF(I846&gt;F846,"No","Yes"))</f>
        <v>Yes</v>
      </c>
      <c r="K846" s="20"/>
      <c r="L846" s="103"/>
      <c r="M846" s="41" t="s">
        <v>72</v>
      </c>
      <c r="N846" s="20"/>
      <c r="O846" s="21" t="s">
        <v>113</v>
      </c>
      <c r="P846" s="19"/>
      <c r="Q846" s="49" t="s">
        <v>64</v>
      </c>
      <c r="R846" s="35"/>
    </row>
    <row r="847" spans="1:18" ht="30" customHeight="1" x14ac:dyDescent="0.25">
      <c r="A847" s="21" t="s">
        <v>961</v>
      </c>
      <c r="B847" s="35" t="s">
        <v>1743</v>
      </c>
      <c r="C847" s="40">
        <v>44894</v>
      </c>
      <c r="D847" s="40">
        <f>IF(C847="","",WORKDAY(C847,1,$U$33:$U$41))</f>
        <v>44895</v>
      </c>
      <c r="E847" s="40">
        <f>IF(C847="","",WORKDAY(C847,10,$U$33:$U$41))</f>
        <v>44908</v>
      </c>
      <c r="F847" s="40">
        <f>IF(C847="","",WORKDAY(C847,20,$U$33:$U$41))</f>
        <v>44924</v>
      </c>
      <c r="G847" s="40" t="str">
        <f t="shared" si="31"/>
        <v>Nov</v>
      </c>
      <c r="H847" s="124"/>
      <c r="I847" s="121"/>
      <c r="J847" s="127" t="str">
        <f>IF(ISBLANK(I847),"",IF(I847&gt;F847,"No","Yes"))</f>
        <v/>
      </c>
      <c r="K847" s="20"/>
      <c r="L847" s="103"/>
      <c r="M847" s="41" t="s">
        <v>74</v>
      </c>
      <c r="N847" s="20"/>
      <c r="O847" s="21" t="s">
        <v>18</v>
      </c>
      <c r="P847" s="19"/>
      <c r="Q847" s="49"/>
      <c r="R847" s="35" t="s">
        <v>1982</v>
      </c>
    </row>
    <row r="848" spans="1:18" ht="30" customHeight="1" x14ac:dyDescent="0.25">
      <c r="A848" s="21" t="s">
        <v>962</v>
      </c>
      <c r="B848" s="35" t="s">
        <v>1744</v>
      </c>
      <c r="C848" s="40">
        <v>44895</v>
      </c>
      <c r="D848" s="40">
        <f>IF(C848="","",WORKDAY(C848,1,$U$33:$U$41))</f>
        <v>44896</v>
      </c>
      <c r="E848" s="40">
        <f>IF(C848="","",WORKDAY(C848,10,$U$33:$U$41))</f>
        <v>44909</v>
      </c>
      <c r="F848" s="40">
        <f>IF(C848="","",WORKDAY(C848,20,$U$33:$U$41))</f>
        <v>44925</v>
      </c>
      <c r="G848" s="40" t="str">
        <f t="shared" si="31"/>
        <v>Nov</v>
      </c>
      <c r="H848" s="124"/>
      <c r="I848" s="121">
        <v>44900</v>
      </c>
      <c r="J848" s="127" t="str">
        <f>IF(ISBLANK(I848),"",IF(I848&gt;F848,"No","Yes"))</f>
        <v>Yes</v>
      </c>
      <c r="K848" s="20"/>
      <c r="L848" s="103"/>
      <c r="M848" s="41" t="s">
        <v>72</v>
      </c>
      <c r="N848" s="20"/>
      <c r="O848" s="21" t="s">
        <v>113</v>
      </c>
      <c r="P848" s="19"/>
      <c r="Q848" s="49" t="s">
        <v>64</v>
      </c>
      <c r="R848" s="35"/>
    </row>
    <row r="849" spans="1:18" ht="30" customHeight="1" x14ac:dyDescent="0.25">
      <c r="A849" s="21" t="s">
        <v>963</v>
      </c>
      <c r="B849" s="35" t="s">
        <v>1745</v>
      </c>
      <c r="C849" s="40">
        <v>44895</v>
      </c>
      <c r="D849" s="40">
        <f>IF(C849="","",WORKDAY(C849,1,$U$33:$U$41))</f>
        <v>44896</v>
      </c>
      <c r="E849" s="40">
        <f>IF(C849="","",WORKDAY(C849,10,$U$33:$U$41))</f>
        <v>44909</v>
      </c>
      <c r="F849" s="40">
        <f>IF(C849="","",WORKDAY(C849,20,$U$33:$U$41))</f>
        <v>44925</v>
      </c>
      <c r="G849" s="40" t="str">
        <f t="shared" si="31"/>
        <v>Nov</v>
      </c>
      <c r="H849" s="124"/>
      <c r="I849" s="121">
        <v>44900</v>
      </c>
      <c r="J849" s="127" t="str">
        <f>IF(ISBLANK(I849),"",IF(I849&gt;F849,"No","Yes"))</f>
        <v>Yes</v>
      </c>
      <c r="K849" s="20"/>
      <c r="L849" s="103"/>
      <c r="M849" s="41" t="s">
        <v>72</v>
      </c>
      <c r="N849" s="20"/>
      <c r="O849" s="21" t="s">
        <v>112</v>
      </c>
      <c r="P849" s="19"/>
      <c r="Q849" s="49"/>
      <c r="R849" s="35"/>
    </row>
    <row r="850" spans="1:18" ht="30" customHeight="1" x14ac:dyDescent="0.25">
      <c r="A850" s="21" t="s">
        <v>964</v>
      </c>
      <c r="B850" s="35" t="s">
        <v>1746</v>
      </c>
      <c r="C850" s="40">
        <v>44895</v>
      </c>
      <c r="D850" s="40">
        <f>IF(C850="","",WORKDAY(C850,1,$U$33:$U$41))</f>
        <v>44896</v>
      </c>
      <c r="E850" s="40">
        <f>IF(C850="","",WORKDAY(C850,10,$U$33:$U$41))</f>
        <v>44909</v>
      </c>
      <c r="F850" s="40">
        <f>IF(C850="","",WORKDAY(C850,20,$U$33:$U$41))</f>
        <v>44925</v>
      </c>
      <c r="G850" s="40" t="str">
        <f t="shared" si="31"/>
        <v>Nov</v>
      </c>
      <c r="H850" s="124"/>
      <c r="I850" s="121">
        <v>44946</v>
      </c>
      <c r="J850" s="127" t="str">
        <f>IF(ISBLANK(I850),"",IF(I850&gt;F850,"No","Yes"))</f>
        <v>No</v>
      </c>
      <c r="K850" s="20"/>
      <c r="L850" s="103"/>
      <c r="M850" s="41" t="s">
        <v>72</v>
      </c>
      <c r="N850" s="20"/>
      <c r="O850" s="21" t="s">
        <v>112</v>
      </c>
      <c r="P850" s="19"/>
      <c r="Q850" s="49"/>
      <c r="R850" s="35"/>
    </row>
    <row r="851" spans="1:18" ht="30" customHeight="1" x14ac:dyDescent="0.25">
      <c r="A851" s="21" t="s">
        <v>965</v>
      </c>
      <c r="B851" s="35" t="s">
        <v>1747</v>
      </c>
      <c r="C851" s="40">
        <v>44895</v>
      </c>
      <c r="D851" s="40">
        <f>IF(C851="","",WORKDAY(C851,1,$U$33:$U$41))</f>
        <v>44896</v>
      </c>
      <c r="E851" s="40">
        <f>IF(C851="","",WORKDAY(C851,10,$U$33:$U$41))</f>
        <v>44909</v>
      </c>
      <c r="F851" s="40">
        <f>IF(C851="","",WORKDAY(C851,20,$U$33:$U$41))</f>
        <v>44925</v>
      </c>
      <c r="G851" s="40" t="str">
        <f t="shared" si="31"/>
        <v>Nov</v>
      </c>
      <c r="H851" s="124"/>
      <c r="I851" s="121">
        <v>44943</v>
      </c>
      <c r="J851" s="127" t="str">
        <f>IF(ISBLANK(I851),"",IF(I851&gt;F851,"No","Yes"))</f>
        <v>No</v>
      </c>
      <c r="K851" s="20"/>
      <c r="L851" s="103"/>
      <c r="M851" s="41" t="s">
        <v>72</v>
      </c>
      <c r="N851" s="20"/>
      <c r="O851" s="21" t="s">
        <v>113</v>
      </c>
      <c r="P851" s="19"/>
      <c r="Q851" s="49"/>
      <c r="R851" s="35"/>
    </row>
    <row r="852" spans="1:18" ht="30" customHeight="1" x14ac:dyDescent="0.25">
      <c r="A852" s="21" t="s">
        <v>966</v>
      </c>
      <c r="B852" s="35" t="s">
        <v>1846</v>
      </c>
      <c r="C852" s="40">
        <v>44895</v>
      </c>
      <c r="D852" s="40">
        <f>IF(C852="","",WORKDAY(C852,1,$U$33:$U$41))</f>
        <v>44896</v>
      </c>
      <c r="E852" s="40">
        <f>IF(C852="","",WORKDAY(C852,10,$U$33:$U$41))</f>
        <v>44909</v>
      </c>
      <c r="F852" s="40">
        <f>IF(C852="","",WORKDAY(C852,20,$U$33:$U$41))</f>
        <v>44925</v>
      </c>
      <c r="G852" s="40" t="str">
        <f t="shared" si="31"/>
        <v>Nov</v>
      </c>
      <c r="H852" s="124"/>
      <c r="I852" s="121">
        <v>44901</v>
      </c>
      <c r="J852" s="127" t="str">
        <f>IF(ISBLANK(I852),"",IF(I852&gt;F852,"No","Yes"))</f>
        <v>Yes</v>
      </c>
      <c r="K852" s="20"/>
      <c r="L852" s="103"/>
      <c r="M852" s="41" t="s">
        <v>72</v>
      </c>
      <c r="N852" s="20"/>
      <c r="O852" s="21" t="s">
        <v>113</v>
      </c>
      <c r="P852" s="19"/>
      <c r="Q852" s="49"/>
      <c r="R852" s="35" t="s">
        <v>1070</v>
      </c>
    </row>
    <row r="853" spans="1:18" ht="30" customHeight="1" x14ac:dyDescent="0.25">
      <c r="A853" s="21" t="s">
        <v>967</v>
      </c>
      <c r="B853" s="35" t="s">
        <v>1748</v>
      </c>
      <c r="C853" s="40">
        <v>44895</v>
      </c>
      <c r="D853" s="40">
        <f>IF(C853="","",WORKDAY(C853,1,$U$33:$U$41))</f>
        <v>44896</v>
      </c>
      <c r="E853" s="40">
        <f>IF(C853="","",WORKDAY(C853,10,$U$33:$U$41))</f>
        <v>44909</v>
      </c>
      <c r="F853" s="40">
        <f>IF(C853="","",WORKDAY(C853,20,$U$33:$U$41))</f>
        <v>44925</v>
      </c>
      <c r="G853" s="40" t="str">
        <f t="shared" si="31"/>
        <v>Nov</v>
      </c>
      <c r="H853" s="124"/>
      <c r="I853" s="121">
        <v>44929</v>
      </c>
      <c r="J853" s="127" t="str">
        <f>IF(ISBLANK(I853),"",IF(I853&gt;F853,"No","Yes"))</f>
        <v>No</v>
      </c>
      <c r="K853" s="20"/>
      <c r="L853" s="103"/>
      <c r="M853" s="41" t="s">
        <v>72</v>
      </c>
      <c r="N853" s="20"/>
      <c r="O853" s="21" t="s">
        <v>112</v>
      </c>
      <c r="P853" s="19"/>
      <c r="Q853" s="49"/>
      <c r="R853" s="35"/>
    </row>
    <row r="854" spans="1:18" ht="30" customHeight="1" x14ac:dyDescent="0.25">
      <c r="A854" s="21" t="s">
        <v>968</v>
      </c>
      <c r="B854" s="35" t="s">
        <v>1847</v>
      </c>
      <c r="C854" s="40">
        <v>44895</v>
      </c>
      <c r="D854" s="40">
        <f>IF(C854="","",WORKDAY(C854,1,$U$33:$U$41))</f>
        <v>44896</v>
      </c>
      <c r="E854" s="40">
        <f>IF(C854="","",WORKDAY(C854,10,$U$33:$U$41))</f>
        <v>44909</v>
      </c>
      <c r="F854" s="40">
        <f>IF(C854="","",WORKDAY(C854,20,$U$33:$U$41))</f>
        <v>44925</v>
      </c>
      <c r="G854" s="40" t="str">
        <f t="shared" si="31"/>
        <v>Nov</v>
      </c>
      <c r="H854" s="124"/>
      <c r="I854" s="121">
        <v>44911</v>
      </c>
      <c r="J854" s="127" t="str">
        <f>IF(ISBLANK(I854),"",IF(I854&gt;F854,"No","Yes"))</f>
        <v>Yes</v>
      </c>
      <c r="K854" s="20"/>
      <c r="L854" s="103"/>
      <c r="M854" s="41" t="s">
        <v>72</v>
      </c>
      <c r="N854" s="20"/>
      <c r="O854" s="21" t="s">
        <v>113</v>
      </c>
      <c r="P854" s="19"/>
      <c r="Q854" s="49"/>
      <c r="R854" s="35" t="s">
        <v>1070</v>
      </c>
    </row>
    <row r="855" spans="1:18" ht="30" customHeight="1" x14ac:dyDescent="0.25">
      <c r="A855" s="21" t="s">
        <v>969</v>
      </c>
      <c r="B855" s="35" t="s">
        <v>1848</v>
      </c>
      <c r="C855" s="40">
        <v>44896</v>
      </c>
      <c r="D855" s="40">
        <f>IF(C855="","",WORKDAY(C855,1,$U$33:$U$41))</f>
        <v>44897</v>
      </c>
      <c r="E855" s="40">
        <f>IF(C855="","",WORKDAY(C855,10,$U$33:$U$41))</f>
        <v>44910</v>
      </c>
      <c r="F855" s="40">
        <f>IF(C855="","",WORKDAY(C855,20,$U$33:$U$41))</f>
        <v>44929</v>
      </c>
      <c r="G855" s="40" t="str">
        <f t="shared" si="31"/>
        <v>Dec</v>
      </c>
      <c r="H855" s="124"/>
      <c r="I855" s="121"/>
      <c r="J855" s="127" t="str">
        <f>IF(ISBLANK(I855),"",IF(I855&gt;F855,"No","Yes"))</f>
        <v/>
      </c>
      <c r="K855" s="20"/>
      <c r="L855" s="103"/>
      <c r="M855" s="41" t="s">
        <v>74</v>
      </c>
      <c r="N855" s="20"/>
      <c r="O855" s="21" t="s">
        <v>18</v>
      </c>
      <c r="P855" s="19"/>
      <c r="Q855" s="49"/>
      <c r="R855" s="35"/>
    </row>
    <row r="856" spans="1:18" ht="30" customHeight="1" x14ac:dyDescent="0.25">
      <c r="A856" s="21" t="s">
        <v>970</v>
      </c>
      <c r="B856" s="35" t="s">
        <v>1749</v>
      </c>
      <c r="C856" s="40">
        <v>44896</v>
      </c>
      <c r="D856" s="40">
        <f>IF(C856="","",WORKDAY(C856,1,$U$33:$U$41))</f>
        <v>44897</v>
      </c>
      <c r="E856" s="40">
        <f>IF(C856="","",WORKDAY(C856,10,$U$33:$U$41))</f>
        <v>44910</v>
      </c>
      <c r="F856" s="40">
        <f>IF(C856="","",WORKDAY(C856,20,$U$33:$U$41))</f>
        <v>44929</v>
      </c>
      <c r="G856" s="40" t="str">
        <f t="shared" si="31"/>
        <v>Dec</v>
      </c>
      <c r="H856" s="124"/>
      <c r="I856" s="121">
        <v>44901</v>
      </c>
      <c r="J856" s="127" t="str">
        <f>IF(ISBLANK(I856),"",IF(I856&gt;F856,"No","Yes"))</f>
        <v>Yes</v>
      </c>
      <c r="K856" s="20"/>
      <c r="L856" s="103"/>
      <c r="M856" s="41" t="s">
        <v>72</v>
      </c>
      <c r="N856" s="20"/>
      <c r="O856" s="21" t="s">
        <v>112</v>
      </c>
      <c r="P856" s="19"/>
      <c r="Q856" s="49"/>
      <c r="R856" s="35"/>
    </row>
    <row r="857" spans="1:18" ht="30" customHeight="1" x14ac:dyDescent="0.25">
      <c r="A857" s="21" t="s">
        <v>971</v>
      </c>
      <c r="B857" s="35" t="s">
        <v>1849</v>
      </c>
      <c r="C857" s="40">
        <v>44897</v>
      </c>
      <c r="D857" s="40">
        <f>IF(C857="","",WORKDAY(C857,1,$U$33:$U$41))</f>
        <v>44900</v>
      </c>
      <c r="E857" s="40">
        <f>IF(C857="","",WORKDAY(C857,10,$U$33:$U$41))</f>
        <v>44911</v>
      </c>
      <c r="F857" s="40">
        <f>IF(C857="","",WORKDAY(C857,20,$U$33:$U$41))</f>
        <v>44930</v>
      </c>
      <c r="G857" s="40" t="str">
        <f t="shared" si="31"/>
        <v>Dec</v>
      </c>
      <c r="H857" s="124"/>
      <c r="I857" s="121">
        <v>44915</v>
      </c>
      <c r="J857" s="127" t="str">
        <f>IF(ISBLANK(I857),"",IF(I857&gt;F857,"No","Yes"))</f>
        <v>Yes</v>
      </c>
      <c r="K857" s="20"/>
      <c r="L857" s="103"/>
      <c r="M857" s="41" t="s">
        <v>72</v>
      </c>
      <c r="N857" s="20"/>
      <c r="O857" s="21" t="s">
        <v>112</v>
      </c>
      <c r="P857" s="19"/>
      <c r="Q857" s="49"/>
      <c r="R857" s="35"/>
    </row>
    <row r="858" spans="1:18" ht="30" customHeight="1" x14ac:dyDescent="0.25">
      <c r="A858" s="21" t="s">
        <v>972</v>
      </c>
      <c r="B858" s="35" t="s">
        <v>1751</v>
      </c>
      <c r="C858" s="40">
        <v>44897</v>
      </c>
      <c r="D858" s="40">
        <f>IF(C858="","",WORKDAY(C858,1,$U$33:$U$41))</f>
        <v>44900</v>
      </c>
      <c r="E858" s="40">
        <f>IF(C858="","",WORKDAY(C858,10,$U$33:$U$41))</f>
        <v>44911</v>
      </c>
      <c r="F858" s="40">
        <f>IF(C858="","",WORKDAY(C858,20,$U$33:$U$41))</f>
        <v>44930</v>
      </c>
      <c r="G858" s="40" t="str">
        <f t="shared" si="31"/>
        <v>Dec</v>
      </c>
      <c r="H858" s="124"/>
      <c r="I858" s="121">
        <v>44915</v>
      </c>
      <c r="J858" s="127" t="str">
        <f>IF(ISBLANK(I858),"",IF(I858&gt;F858,"No","Yes"))</f>
        <v>Yes</v>
      </c>
      <c r="K858" s="20"/>
      <c r="L858" s="103"/>
      <c r="M858" s="41" t="s">
        <v>72</v>
      </c>
      <c r="N858" s="20"/>
      <c r="O858" s="21" t="s">
        <v>112</v>
      </c>
      <c r="P858" s="19"/>
      <c r="Q858" s="49"/>
      <c r="R858" s="35"/>
    </row>
    <row r="859" spans="1:18" ht="30" customHeight="1" x14ac:dyDescent="0.25">
      <c r="A859" s="21" t="s">
        <v>973</v>
      </c>
      <c r="B859" s="35" t="s">
        <v>1750</v>
      </c>
      <c r="C859" s="40">
        <v>44897</v>
      </c>
      <c r="D859" s="40">
        <f>IF(C859="","",WORKDAY(C859,1,$U$33:$U$41))</f>
        <v>44900</v>
      </c>
      <c r="E859" s="40">
        <f>IF(C859="","",WORKDAY(C859,10,$U$33:$U$41))</f>
        <v>44911</v>
      </c>
      <c r="F859" s="40">
        <f>IF(C859="","",WORKDAY(C859,20,$U$33:$U$41))</f>
        <v>44930</v>
      </c>
      <c r="G859" s="40" t="str">
        <f t="shared" si="31"/>
        <v>Dec</v>
      </c>
      <c r="H859" s="124"/>
      <c r="I859" s="121">
        <v>44902</v>
      </c>
      <c r="J859" s="127" t="str">
        <f>IF(ISBLANK(I859),"",IF(I859&gt;F859,"No","Yes"))</f>
        <v>Yes</v>
      </c>
      <c r="K859" s="20"/>
      <c r="L859" s="103"/>
      <c r="M859" s="41" t="s">
        <v>72</v>
      </c>
      <c r="N859" s="20"/>
      <c r="O859" s="21" t="s">
        <v>112</v>
      </c>
      <c r="P859" s="19"/>
      <c r="Q859" s="49"/>
      <c r="R859" s="35"/>
    </row>
    <row r="860" spans="1:18" ht="30" customHeight="1" x14ac:dyDescent="0.25">
      <c r="A860" s="21" t="s">
        <v>974</v>
      </c>
      <c r="B860" s="35" t="s">
        <v>1752</v>
      </c>
      <c r="C860" s="40">
        <v>44897</v>
      </c>
      <c r="D860" s="40">
        <f>IF(C860="","",WORKDAY(C860,1,$U$33:$U$41))</f>
        <v>44900</v>
      </c>
      <c r="E860" s="40">
        <f>IF(C860="","",WORKDAY(C860,10,$U$33:$U$41))</f>
        <v>44911</v>
      </c>
      <c r="F860" s="40">
        <f>IF(C860="","",WORKDAY(C860,20,$U$33:$U$41))</f>
        <v>44930</v>
      </c>
      <c r="G860" s="40" t="str">
        <f t="shared" si="31"/>
        <v>Dec</v>
      </c>
      <c r="H860" s="124"/>
      <c r="I860" s="121">
        <v>44943</v>
      </c>
      <c r="J860" s="127" t="str">
        <f>IF(ISBLANK(I860),"",IF(I860&gt;F860,"No","Yes"))</f>
        <v>No</v>
      </c>
      <c r="K860" s="20"/>
      <c r="L860" s="103"/>
      <c r="M860" s="41" t="s">
        <v>72</v>
      </c>
      <c r="N860" s="20"/>
      <c r="O860" s="21" t="s">
        <v>112</v>
      </c>
      <c r="P860" s="19"/>
      <c r="Q860" s="49"/>
      <c r="R860" s="35"/>
    </row>
    <row r="861" spans="1:18" ht="30" customHeight="1" x14ac:dyDescent="0.25">
      <c r="A861" s="21" t="s">
        <v>975</v>
      </c>
      <c r="B861" s="35" t="s">
        <v>1753</v>
      </c>
      <c r="C861" s="40">
        <v>44900</v>
      </c>
      <c r="D861" s="40">
        <f>IF(C861="","",WORKDAY(C861,1,$U$33:$U$41))</f>
        <v>44901</v>
      </c>
      <c r="E861" s="40">
        <f>IF(C861="","",WORKDAY(C861,10,$U$33:$U$41))</f>
        <v>44914</v>
      </c>
      <c r="F861" s="40">
        <f>IF(C861="","",WORKDAY(C861,20,$U$33:$U$41))</f>
        <v>44931</v>
      </c>
      <c r="G861" s="40" t="str">
        <f t="shared" si="31"/>
        <v>Dec</v>
      </c>
      <c r="H861" s="124"/>
      <c r="I861" s="121">
        <v>44910</v>
      </c>
      <c r="J861" s="127" t="str">
        <f>IF(ISBLANK(I861),"",IF(I861&gt;F861,"No","Yes"))</f>
        <v>Yes</v>
      </c>
      <c r="K861" s="20"/>
      <c r="L861" s="103"/>
      <c r="M861" s="41" t="s">
        <v>72</v>
      </c>
      <c r="N861" s="20"/>
      <c r="O861" s="21" t="s">
        <v>112</v>
      </c>
      <c r="P861" s="19"/>
      <c r="Q861" s="49" t="s">
        <v>17</v>
      </c>
      <c r="R861" s="35"/>
    </row>
    <row r="862" spans="1:18" ht="30" customHeight="1" x14ac:dyDescent="0.25">
      <c r="A862" s="21" t="s">
        <v>976</v>
      </c>
      <c r="B862" s="35" t="s">
        <v>1850</v>
      </c>
      <c r="C862" s="40">
        <v>44897</v>
      </c>
      <c r="D862" s="40">
        <f>IF(C862="","",WORKDAY(C862,1,$U$33:$U$41))</f>
        <v>44900</v>
      </c>
      <c r="E862" s="40">
        <f>IF(C862="","",WORKDAY(C862,10,$U$33:$U$41))</f>
        <v>44911</v>
      </c>
      <c r="F862" s="40">
        <f>IF(C862="","",WORKDAY(C862,20,$U$33:$U$41))</f>
        <v>44930</v>
      </c>
      <c r="G862" s="40" t="str">
        <f t="shared" si="31"/>
        <v>Dec</v>
      </c>
      <c r="H862" s="124"/>
      <c r="I862" s="121">
        <v>44929</v>
      </c>
      <c r="J862" s="127" t="str">
        <f>IF(ISBLANK(I862),"",IF(I862&gt;F862,"No","Yes"))</f>
        <v>Yes</v>
      </c>
      <c r="K862" s="20"/>
      <c r="L862" s="103"/>
      <c r="M862" s="41" t="s">
        <v>72</v>
      </c>
      <c r="N862" s="20"/>
      <c r="O862" s="21" t="s">
        <v>113</v>
      </c>
      <c r="P862" s="19"/>
      <c r="Q862" s="49"/>
      <c r="R862" s="35"/>
    </row>
    <row r="863" spans="1:18" ht="30" customHeight="1" x14ac:dyDescent="0.25">
      <c r="A863" s="21" t="s">
        <v>977</v>
      </c>
      <c r="B863" s="35" t="s">
        <v>1851</v>
      </c>
      <c r="C863" s="40">
        <v>44900</v>
      </c>
      <c r="D863" s="40">
        <f>IF(C863="","",WORKDAY(C863,1,$U$33:$U$41))</f>
        <v>44901</v>
      </c>
      <c r="E863" s="40">
        <f>IF(C863="","",WORKDAY(C863,10,$U$33:$U$41))</f>
        <v>44914</v>
      </c>
      <c r="F863" s="40">
        <f>IF(C863="",D5271,WORKDAY(C863,20,$U$33:$U$41))</f>
        <v>44931</v>
      </c>
      <c r="G863" s="40" t="str">
        <f t="shared" si="31"/>
        <v>Dec</v>
      </c>
      <c r="H863" s="124"/>
      <c r="I863" s="121">
        <v>44932</v>
      </c>
      <c r="J863" s="127" t="str">
        <f>IF(ISBLANK(I863),"",IF(I863&gt;F863,"No","Yes"))</f>
        <v>No</v>
      </c>
      <c r="K863" s="20"/>
      <c r="L863" s="103"/>
      <c r="M863" s="41" t="s">
        <v>72</v>
      </c>
      <c r="N863" s="20"/>
      <c r="O863" s="21" t="s">
        <v>113</v>
      </c>
      <c r="P863" s="19"/>
      <c r="Q863" s="49"/>
      <c r="R863" s="35"/>
    </row>
    <row r="864" spans="1:18" ht="30" customHeight="1" x14ac:dyDescent="0.25">
      <c r="A864" s="21" t="s">
        <v>978</v>
      </c>
      <c r="B864" s="35" t="s">
        <v>1852</v>
      </c>
      <c r="C864" s="40">
        <v>44900</v>
      </c>
      <c r="D864" s="40">
        <f>IF(C864="","",WORKDAY(C864,1,$U$33:$U$41))</f>
        <v>44901</v>
      </c>
      <c r="E864" s="40">
        <f>IF(C864="","",WORKDAY(C864,10,$U$33:$U$41))</f>
        <v>44914</v>
      </c>
      <c r="F864" s="40">
        <f>IF(C864="","",WORKDAY(C864,20,$U$33:$U$41))</f>
        <v>44931</v>
      </c>
      <c r="G864" s="40" t="str">
        <f t="shared" si="31"/>
        <v>Dec</v>
      </c>
      <c r="H864" s="124"/>
      <c r="I864" s="121">
        <v>44915</v>
      </c>
      <c r="J864" s="127" t="str">
        <f>IF(ISBLANK(I864),"",IF(I864&gt;F864,"No","Yes"))</f>
        <v>Yes</v>
      </c>
      <c r="K864" s="20"/>
      <c r="L864" s="103"/>
      <c r="M864" s="41" t="s">
        <v>72</v>
      </c>
      <c r="N864" s="20"/>
      <c r="O864" s="21" t="s">
        <v>112</v>
      </c>
      <c r="P864" s="19"/>
      <c r="Q864" s="49"/>
      <c r="R864" s="35"/>
    </row>
    <row r="865" spans="1:18" ht="30" customHeight="1" x14ac:dyDescent="0.25">
      <c r="A865" s="21" t="s">
        <v>979</v>
      </c>
      <c r="B865" s="35" t="s">
        <v>1754</v>
      </c>
      <c r="C865" s="40">
        <v>44900</v>
      </c>
      <c r="D865" s="40">
        <f>IF(C865="","",WORKDAY(C865,1,$U$33:$U$41))</f>
        <v>44901</v>
      </c>
      <c r="E865" s="40">
        <f>IF(C865="","",WORKDAY(C865,10,$U$33:$U$41))</f>
        <v>44914</v>
      </c>
      <c r="F865" s="40">
        <f>IF(C865="","",WORKDAY(C865,20,$U$33:$U$41))</f>
        <v>44931</v>
      </c>
      <c r="G865" s="40" t="str">
        <f t="shared" si="31"/>
        <v>Dec</v>
      </c>
      <c r="H865" s="124"/>
      <c r="I865" s="121">
        <v>44900</v>
      </c>
      <c r="J865" s="127" t="str">
        <f>IF(ISBLANK(I865),"",IF(I865&gt;F865,"No","Yes"))</f>
        <v>Yes</v>
      </c>
      <c r="K865" s="20"/>
      <c r="L865" s="103"/>
      <c r="M865" s="41" t="s">
        <v>72</v>
      </c>
      <c r="N865" s="20"/>
      <c r="O865" s="21" t="s">
        <v>112</v>
      </c>
      <c r="P865" s="19"/>
      <c r="Q865" s="49"/>
      <c r="R865" s="35"/>
    </row>
    <row r="866" spans="1:18" ht="30" customHeight="1" x14ac:dyDescent="0.25">
      <c r="A866" s="21" t="s">
        <v>980</v>
      </c>
      <c r="B866" s="35" t="s">
        <v>1853</v>
      </c>
      <c r="C866" s="40">
        <v>44900</v>
      </c>
      <c r="D866" s="40">
        <f>IF(C866="","",WORKDAY(C866,1,$U$33:$U$41))</f>
        <v>44901</v>
      </c>
      <c r="E866" s="40">
        <f>IF(C866="","",WORKDAY(C866,10,$U$33:$U$41))</f>
        <v>44914</v>
      </c>
      <c r="F866" s="40">
        <f>IF(C866="","",WORKDAY(C866,20,$U$33:$U$41))</f>
        <v>44931</v>
      </c>
      <c r="G866" s="40" t="str">
        <f t="shared" si="31"/>
        <v>Dec</v>
      </c>
      <c r="H866" s="124"/>
      <c r="I866" s="121">
        <v>44937</v>
      </c>
      <c r="J866" s="127" t="str">
        <f>IF(ISBLANK(I866),"",IF(I866&gt;F866,"No","Yes"))</f>
        <v>No</v>
      </c>
      <c r="K866" s="20"/>
      <c r="L866" s="103"/>
      <c r="M866" s="41" t="s">
        <v>72</v>
      </c>
      <c r="N866" s="20"/>
      <c r="O866" s="21" t="s">
        <v>112</v>
      </c>
      <c r="P866" s="19"/>
      <c r="Q866" s="49"/>
      <c r="R866" s="35"/>
    </row>
    <row r="867" spans="1:18" ht="30" customHeight="1" x14ac:dyDescent="0.25">
      <c r="A867" s="21" t="s">
        <v>981</v>
      </c>
      <c r="B867" s="35" t="s">
        <v>1854</v>
      </c>
      <c r="C867" s="40">
        <v>44900</v>
      </c>
      <c r="D867" s="40">
        <f>IF(C867="","",WORKDAY(C867,1,$U$33:$U$41))</f>
        <v>44901</v>
      </c>
      <c r="E867" s="40">
        <f>IF(C867="","",WORKDAY(C867,10,$U$33:$U$41))</f>
        <v>44914</v>
      </c>
      <c r="F867" s="40">
        <f>IF(C867="","",WORKDAY(C867,20,$U$33:$U$41))</f>
        <v>44931</v>
      </c>
      <c r="G867" s="40" t="str">
        <f t="shared" si="31"/>
        <v>Dec</v>
      </c>
      <c r="H867" s="124"/>
      <c r="I867" s="121">
        <v>44931</v>
      </c>
      <c r="J867" s="127" t="str">
        <f>IF(ISBLANK(I867),"",IF(I867&gt;F867,"No","Yes"))</f>
        <v>Yes</v>
      </c>
      <c r="K867" s="20"/>
      <c r="L867" s="103"/>
      <c r="M867" s="41" t="s">
        <v>72</v>
      </c>
      <c r="N867" s="20"/>
      <c r="O867" s="21" t="s">
        <v>112</v>
      </c>
      <c r="P867" s="19"/>
      <c r="Q867" s="49"/>
      <c r="R867" s="35"/>
    </row>
    <row r="868" spans="1:18" ht="30" customHeight="1" x14ac:dyDescent="0.25">
      <c r="A868" s="21" t="s">
        <v>982</v>
      </c>
      <c r="B868" s="35" t="s">
        <v>1915</v>
      </c>
      <c r="C868" s="40">
        <v>44900</v>
      </c>
      <c r="D868" s="40">
        <f>IF(C868="","",WORKDAY(C868,1,$U$33:$U$41))</f>
        <v>44901</v>
      </c>
      <c r="E868" s="40">
        <f>IF(C868="","",WORKDAY(C868,10,$U$33:$U$41))</f>
        <v>44914</v>
      </c>
      <c r="F868" s="40">
        <f>IF(C868="","",WORKDAY(C868,20,$U$33:$U$41))</f>
        <v>44931</v>
      </c>
      <c r="G868" s="40" t="str">
        <f t="shared" si="31"/>
        <v>Dec</v>
      </c>
      <c r="H868" s="124"/>
      <c r="I868" s="121">
        <v>44915</v>
      </c>
      <c r="J868" s="127" t="str">
        <f>IF(ISBLANK(I868),"",IF(I868&gt;F868,"No","Yes"))</f>
        <v>Yes</v>
      </c>
      <c r="K868" s="20"/>
      <c r="L868" s="103"/>
      <c r="M868" s="41" t="s">
        <v>72</v>
      </c>
      <c r="N868" s="20"/>
      <c r="O868" s="21" t="s">
        <v>112</v>
      </c>
      <c r="P868" s="19"/>
      <c r="Q868" s="49"/>
      <c r="R868" s="35"/>
    </row>
    <row r="869" spans="1:18" ht="30" customHeight="1" x14ac:dyDescent="0.25">
      <c r="A869" s="21" t="s">
        <v>983</v>
      </c>
      <c r="B869" s="35" t="s">
        <v>1855</v>
      </c>
      <c r="C869" s="40">
        <v>44901</v>
      </c>
      <c r="D869" s="40">
        <f>IF(C869="","",WORKDAY(C869,1,$U$33:$U$41))</f>
        <v>44902</v>
      </c>
      <c r="E869" s="40">
        <f>IF(C869="","",WORKDAY(C869,10,$U$33:$U$41))</f>
        <v>44915</v>
      </c>
      <c r="F869" s="40">
        <f>IF(C869="","",WORKDAY(C869,20,$U$33:$U$41))</f>
        <v>44932</v>
      </c>
      <c r="G869" s="40" t="str">
        <f t="shared" si="31"/>
        <v>Dec</v>
      </c>
      <c r="H869" s="124"/>
      <c r="I869" s="121">
        <v>44932</v>
      </c>
      <c r="J869" s="127" t="str">
        <f>IF(ISBLANK(I869),"",IF(I869&gt;F869,"No","Yes"))</f>
        <v>Yes</v>
      </c>
      <c r="K869" s="20"/>
      <c r="L869" s="103"/>
      <c r="M869" s="41" t="s">
        <v>72</v>
      </c>
      <c r="N869" s="20"/>
      <c r="O869" s="21" t="s">
        <v>112</v>
      </c>
      <c r="P869" s="19"/>
      <c r="Q869" s="49"/>
      <c r="R869" s="35"/>
    </row>
    <row r="870" spans="1:18" ht="30" customHeight="1" x14ac:dyDescent="0.25">
      <c r="A870" s="21" t="s">
        <v>984</v>
      </c>
      <c r="B870" s="35" t="s">
        <v>1755</v>
      </c>
      <c r="C870" s="40">
        <v>44901</v>
      </c>
      <c r="D870" s="40">
        <f>IF(C870="","",WORKDAY(C870,1,$U$33:$U$41))</f>
        <v>44902</v>
      </c>
      <c r="E870" s="40">
        <f>IF(C870="","",WORKDAY(C870,10,$U$33:$U$41))</f>
        <v>44915</v>
      </c>
      <c r="F870" s="40">
        <f>IF(C870="","",WORKDAY(C870,20,$U$33:$U$41))</f>
        <v>44932</v>
      </c>
      <c r="G870" s="40" t="str">
        <f t="shared" si="31"/>
        <v>Dec</v>
      </c>
      <c r="H870" s="124"/>
      <c r="I870" s="121">
        <v>44915</v>
      </c>
      <c r="J870" s="127" t="str">
        <f>IF(ISBLANK(I870),"",IF(I870&gt;F870,"No","Yes"))</f>
        <v>Yes</v>
      </c>
      <c r="K870" s="20"/>
      <c r="L870" s="103"/>
      <c r="M870" s="41" t="s">
        <v>72</v>
      </c>
      <c r="N870" s="20"/>
      <c r="O870" s="21" t="s">
        <v>113</v>
      </c>
      <c r="P870" s="19"/>
      <c r="Q870" s="49"/>
      <c r="R870" s="35"/>
    </row>
    <row r="871" spans="1:18" ht="30" customHeight="1" x14ac:dyDescent="0.25">
      <c r="A871" s="21" t="s">
        <v>985</v>
      </c>
      <c r="B871" s="35" t="s">
        <v>1756</v>
      </c>
      <c r="C871" s="40">
        <v>44901</v>
      </c>
      <c r="D871" s="40">
        <f>IF(C871="","",WORKDAY(C871,1,$U$33:$U$41))</f>
        <v>44902</v>
      </c>
      <c r="E871" s="40">
        <f>IF(C871="","",WORKDAY(C871,10,$U$33:$U$41))</f>
        <v>44915</v>
      </c>
      <c r="F871" s="40">
        <f>IF(C871="","",WORKDAY(C871,20,$U$33:$U$41))</f>
        <v>44932</v>
      </c>
      <c r="G871" s="40" t="str">
        <f t="shared" si="31"/>
        <v>Dec</v>
      </c>
      <c r="H871" s="124"/>
      <c r="I871" s="121">
        <v>44944</v>
      </c>
      <c r="J871" s="127" t="str">
        <f>IF(ISBLANK(I871),"",IF(I871&gt;F871,"No","Yes"))</f>
        <v>No</v>
      </c>
      <c r="K871" s="20"/>
      <c r="L871" s="103"/>
      <c r="M871" s="41" t="s">
        <v>72</v>
      </c>
      <c r="N871" s="20"/>
      <c r="O871" s="21" t="s">
        <v>112</v>
      </c>
      <c r="P871" s="19"/>
      <c r="Q871" s="49"/>
      <c r="R871" s="35"/>
    </row>
    <row r="872" spans="1:18" ht="30" customHeight="1" x14ac:dyDescent="0.25">
      <c r="A872" s="21" t="s">
        <v>986</v>
      </c>
      <c r="B872" s="35" t="s">
        <v>1757</v>
      </c>
      <c r="C872" s="40">
        <v>44901</v>
      </c>
      <c r="D872" s="40">
        <f>IF(C872="","",WORKDAY(C872,1,$U$33:$U$41))</f>
        <v>44902</v>
      </c>
      <c r="E872" s="40">
        <f>IF(C872="","",WORKDAY(C872,10,$U$33:$U$41))</f>
        <v>44915</v>
      </c>
      <c r="F872" s="40">
        <f>IF(C872="","",WORKDAY(C872,20,$U$33:$U$41))</f>
        <v>44932</v>
      </c>
      <c r="G872" s="40" t="str">
        <f t="shared" si="31"/>
        <v>Dec</v>
      </c>
      <c r="H872" s="124"/>
      <c r="I872" s="121">
        <v>44916</v>
      </c>
      <c r="J872" s="127" t="str">
        <f>IF(ISBLANK(I872),"",IF(I872&gt;F872,"No","Yes"))</f>
        <v>Yes</v>
      </c>
      <c r="K872" s="20"/>
      <c r="L872" s="103"/>
      <c r="M872" s="41" t="s">
        <v>72</v>
      </c>
      <c r="N872" s="20"/>
      <c r="O872" s="21" t="s">
        <v>112</v>
      </c>
      <c r="P872" s="19"/>
      <c r="Q872" s="49"/>
      <c r="R872" s="35"/>
    </row>
    <row r="873" spans="1:18" ht="30" customHeight="1" x14ac:dyDescent="0.25">
      <c r="A873" s="21" t="s">
        <v>987</v>
      </c>
      <c r="B873" s="35" t="s">
        <v>1758</v>
      </c>
      <c r="C873" s="40">
        <v>44903</v>
      </c>
      <c r="D873" s="40">
        <f>IF(C873="","",WORKDAY(C873,1,$U$33:$U$41))</f>
        <v>44904</v>
      </c>
      <c r="E873" s="40">
        <f>IF(C873="","",WORKDAY(C873,10,$U$33:$U$41))</f>
        <v>44917</v>
      </c>
      <c r="F873" s="40">
        <f>IF(C873="","",WORKDAY(C873,20,$U$33:$U$41))</f>
        <v>44936</v>
      </c>
      <c r="G873" s="40" t="str">
        <f t="shared" si="31"/>
        <v>Dec</v>
      </c>
      <c r="H873" s="124"/>
      <c r="I873" s="121">
        <v>44918</v>
      </c>
      <c r="J873" s="127" t="str">
        <f>IF(ISBLANK(I873),"",IF(I873&gt;F873,"No","Yes"))</f>
        <v>Yes</v>
      </c>
      <c r="K873" s="20"/>
      <c r="L873" s="103"/>
      <c r="M873" s="41" t="s">
        <v>72</v>
      </c>
      <c r="N873" s="20"/>
      <c r="O873" s="21" t="s">
        <v>112</v>
      </c>
      <c r="P873" s="19"/>
      <c r="Q873" s="49"/>
      <c r="R873" s="35"/>
    </row>
    <row r="874" spans="1:18" ht="30" customHeight="1" x14ac:dyDescent="0.25">
      <c r="A874" s="21" t="s">
        <v>988</v>
      </c>
      <c r="B874" s="35" t="s">
        <v>1759</v>
      </c>
      <c r="C874" s="40">
        <v>44903</v>
      </c>
      <c r="D874" s="40">
        <f>IF(C874="","",WORKDAY(C874,1,$U$33:$U$41))</f>
        <v>44904</v>
      </c>
      <c r="E874" s="40">
        <f>IF(C874="","",WORKDAY(C874,10,$U$33:$U$41))</f>
        <v>44917</v>
      </c>
      <c r="F874" s="40">
        <f>IF(C874="","",WORKDAY(C874,20,$U$33:$U$41))</f>
        <v>44936</v>
      </c>
      <c r="G874" s="40" t="str">
        <f t="shared" si="31"/>
        <v>Dec</v>
      </c>
      <c r="H874" s="124"/>
      <c r="I874" s="121">
        <v>44909</v>
      </c>
      <c r="J874" s="127" t="str">
        <f>IF(ISBLANK(I874),"",IF(I874&gt;F874,"No","Yes"))</f>
        <v>Yes</v>
      </c>
      <c r="K874" s="20"/>
      <c r="L874" s="103"/>
      <c r="M874" s="41" t="s">
        <v>72</v>
      </c>
      <c r="N874" s="20"/>
      <c r="O874" s="21" t="s">
        <v>113</v>
      </c>
      <c r="P874" s="19"/>
      <c r="Q874" s="49" t="s">
        <v>64</v>
      </c>
      <c r="R874" s="35"/>
    </row>
    <row r="875" spans="1:18" ht="30" customHeight="1" x14ac:dyDescent="0.25">
      <c r="A875" s="21" t="s">
        <v>989</v>
      </c>
      <c r="B875" s="35" t="s">
        <v>1760</v>
      </c>
      <c r="C875" s="40">
        <v>44903</v>
      </c>
      <c r="D875" s="40">
        <f>IF(C875="","",WORKDAY(C875,1,$U$33:$U$41))</f>
        <v>44904</v>
      </c>
      <c r="E875" s="40">
        <f>IF(C875="","",WORKDAY(C875,10,$U$33:$U$41))</f>
        <v>44917</v>
      </c>
      <c r="F875" s="40">
        <f>IF(C875="","",WORKDAY(C875,20,$U$33:$U$41))</f>
        <v>44936</v>
      </c>
      <c r="G875" s="40" t="str">
        <f t="shared" si="31"/>
        <v>Dec</v>
      </c>
      <c r="H875" s="124"/>
      <c r="I875" s="121">
        <v>44910</v>
      </c>
      <c r="J875" s="127" t="str">
        <f>IF(ISBLANK(I875),"",IF(I875&gt;F875,"No","Yes"))</f>
        <v>Yes</v>
      </c>
      <c r="K875" s="20"/>
      <c r="L875" s="103"/>
      <c r="M875" s="41" t="s">
        <v>72</v>
      </c>
      <c r="N875" s="20"/>
      <c r="O875" s="21" t="s">
        <v>112</v>
      </c>
      <c r="P875" s="19"/>
      <c r="Q875" s="49" t="s">
        <v>17</v>
      </c>
      <c r="R875" s="35" t="s">
        <v>1070</v>
      </c>
    </row>
    <row r="876" spans="1:18" ht="30" customHeight="1" x14ac:dyDescent="0.25">
      <c r="A876" s="21" t="s">
        <v>990</v>
      </c>
      <c r="B876" s="35" t="s">
        <v>1856</v>
      </c>
      <c r="C876" s="40">
        <v>44904</v>
      </c>
      <c r="D876" s="40">
        <f>IF(C876="","",WORKDAY(C876,1,$U$33:$U$41))</f>
        <v>44907</v>
      </c>
      <c r="E876" s="40">
        <f>IF(C876="","",WORKDAY(C876,10,$U$33:$U$41))</f>
        <v>44918</v>
      </c>
      <c r="F876" s="40">
        <f>IF(C876="","",WORKDAY(C876,20,$U$33:$U$41))</f>
        <v>44937</v>
      </c>
      <c r="G876" s="40" t="str">
        <f t="shared" si="31"/>
        <v>Dec</v>
      </c>
      <c r="H876" s="124"/>
      <c r="I876" s="121">
        <v>44915</v>
      </c>
      <c r="J876" s="127" t="str">
        <f>IF(ISBLANK(I876),"",IF(I876&gt;F876,"No","Yes"))</f>
        <v>Yes</v>
      </c>
      <c r="K876" s="20"/>
      <c r="L876" s="103"/>
      <c r="M876" s="41" t="s">
        <v>72</v>
      </c>
      <c r="N876" s="20"/>
      <c r="O876" s="21" t="s">
        <v>112</v>
      </c>
      <c r="P876" s="19"/>
      <c r="Q876" s="49"/>
      <c r="R876" s="35"/>
    </row>
    <row r="877" spans="1:18" ht="30" customHeight="1" x14ac:dyDescent="0.25">
      <c r="A877" s="21" t="s">
        <v>991</v>
      </c>
      <c r="B877" s="35" t="s">
        <v>1761</v>
      </c>
      <c r="C877" s="40">
        <v>44904</v>
      </c>
      <c r="D877" s="40">
        <f>IF(C877="","",WORKDAY(C877,1,$U$33:$U$41))</f>
        <v>44907</v>
      </c>
      <c r="E877" s="40">
        <f>IF(C877="","",WORKDAY(C877,10,$U$33:$U$41))</f>
        <v>44918</v>
      </c>
      <c r="F877" s="40">
        <f>IF(C877="","",WORKDAY(C877,20,$U$33:$U$41))</f>
        <v>44937</v>
      </c>
      <c r="G877" s="40" t="str">
        <f t="shared" si="31"/>
        <v>Dec</v>
      </c>
      <c r="H877" s="124"/>
      <c r="I877" s="121">
        <v>44915</v>
      </c>
      <c r="J877" s="127" t="str">
        <f>IF(ISBLANK(I877),"",IF(I877&gt;F877,"No","Yes"))</f>
        <v>Yes</v>
      </c>
      <c r="K877" s="20"/>
      <c r="L877" s="103"/>
      <c r="M877" s="41" t="s">
        <v>72</v>
      </c>
      <c r="N877" s="20"/>
      <c r="O877" s="21" t="s">
        <v>114</v>
      </c>
      <c r="P877" s="19"/>
      <c r="Q877" s="49"/>
      <c r="R877" s="35"/>
    </row>
    <row r="878" spans="1:18" ht="30" customHeight="1" x14ac:dyDescent="0.25">
      <c r="A878" s="21" t="s">
        <v>992</v>
      </c>
      <c r="B878" s="35" t="s">
        <v>1763</v>
      </c>
      <c r="C878" s="40">
        <v>44904</v>
      </c>
      <c r="D878" s="40">
        <f>IF(C878="","",WORKDAY(C878,1,$U$33:$U$41))</f>
        <v>44907</v>
      </c>
      <c r="E878" s="40">
        <f>IF(C878="","",WORKDAY(C878,10,$U$33:$U$41))</f>
        <v>44918</v>
      </c>
      <c r="F878" s="40">
        <f>IF(C878="","",WORKDAY(C878,20,$U$33:$U$41))</f>
        <v>44937</v>
      </c>
      <c r="G878" s="40" t="str">
        <f t="shared" si="31"/>
        <v>Dec</v>
      </c>
      <c r="H878" s="124"/>
      <c r="I878" s="121">
        <v>44915</v>
      </c>
      <c r="J878" s="127" t="str">
        <f>IF(ISBLANK(I878),"",IF(I878&gt;F878,"No","Yes"))</f>
        <v>Yes</v>
      </c>
      <c r="K878" s="20"/>
      <c r="L878" s="103"/>
      <c r="M878" s="41" t="s">
        <v>72</v>
      </c>
      <c r="N878" s="20"/>
      <c r="O878" s="21" t="s">
        <v>113</v>
      </c>
      <c r="P878" s="19"/>
      <c r="Q878" s="49"/>
      <c r="R878" s="35" t="s">
        <v>1070</v>
      </c>
    </row>
    <row r="879" spans="1:18" ht="30" customHeight="1" x14ac:dyDescent="0.25">
      <c r="A879" s="21" t="s">
        <v>993</v>
      </c>
      <c r="B879" s="35" t="s">
        <v>1764</v>
      </c>
      <c r="C879" s="40">
        <v>44904</v>
      </c>
      <c r="D879" s="40">
        <f>IF(C879="","",WORKDAY(C879,1,$U$33:$U$41))</f>
        <v>44907</v>
      </c>
      <c r="E879" s="40">
        <f>IF(C879="","",WORKDAY(C879,10,$U$33:$U$41))</f>
        <v>44918</v>
      </c>
      <c r="F879" s="40">
        <f>IF(C879="","",WORKDAY(C879,20,$U$33:$U$41))</f>
        <v>44937</v>
      </c>
      <c r="G879" s="40" t="str">
        <f t="shared" si="31"/>
        <v>Dec</v>
      </c>
      <c r="H879" s="124"/>
      <c r="I879" s="121">
        <v>44909</v>
      </c>
      <c r="J879" s="127" t="str">
        <f>IF(ISBLANK(I879),"",IF(I879&gt;F879,"No","Yes"))</f>
        <v>Yes</v>
      </c>
      <c r="K879" s="20"/>
      <c r="L879" s="103"/>
      <c r="M879" s="41" t="s">
        <v>72</v>
      </c>
      <c r="N879" s="20"/>
      <c r="O879" s="21" t="s">
        <v>112</v>
      </c>
      <c r="P879" s="19"/>
      <c r="Q879" s="49"/>
      <c r="R879" s="35"/>
    </row>
    <row r="880" spans="1:18" ht="30" customHeight="1" x14ac:dyDescent="0.25">
      <c r="A880" s="21" t="s">
        <v>994</v>
      </c>
      <c r="B880" s="35" t="s">
        <v>1765</v>
      </c>
      <c r="C880" s="40">
        <v>44907</v>
      </c>
      <c r="D880" s="40">
        <f>IF(C880="","",WORKDAY(C880,1,$U$33:$U$41))</f>
        <v>44908</v>
      </c>
      <c r="E880" s="40">
        <f>IF(C880="","",WORKDAY(C880,10,$U$33:$U$41))</f>
        <v>44923</v>
      </c>
      <c r="F880" s="40">
        <f>IF(C880="","",WORKDAY(C880,20,$U$33:$U$41))</f>
        <v>44938</v>
      </c>
      <c r="G880" s="40" t="str">
        <f t="shared" si="31"/>
        <v>Dec</v>
      </c>
      <c r="H880" s="124"/>
      <c r="I880" s="121"/>
      <c r="J880" s="127" t="str">
        <f>IF(ISBLANK(I880),"",IF(I880&gt;F880,"No","Yes"))</f>
        <v/>
      </c>
      <c r="K880" s="20"/>
      <c r="L880" s="103"/>
      <c r="M880" s="41" t="s">
        <v>74</v>
      </c>
      <c r="N880" s="20"/>
      <c r="O880" s="21" t="s">
        <v>18</v>
      </c>
      <c r="P880" s="19"/>
      <c r="Q880" s="49"/>
      <c r="R880" s="35"/>
    </row>
    <row r="881" spans="1:18" ht="30" customHeight="1" x14ac:dyDescent="0.25">
      <c r="A881" s="21" t="s">
        <v>995</v>
      </c>
      <c r="B881" s="35" t="s">
        <v>1857</v>
      </c>
      <c r="C881" s="40">
        <v>44908</v>
      </c>
      <c r="D881" s="40">
        <f>IF(C881="","",WORKDAY(C881,1,$U$33:$U$41))</f>
        <v>44909</v>
      </c>
      <c r="E881" s="40">
        <f>IF(C881="","",WORKDAY(C881,10,$U$33:$U$41))</f>
        <v>44924</v>
      </c>
      <c r="F881" s="40">
        <f>IF(C881="","",WORKDAY(C881,20,$U$33:$U$41))</f>
        <v>44939</v>
      </c>
      <c r="G881" s="40" t="str">
        <f t="shared" si="31"/>
        <v>Dec</v>
      </c>
      <c r="H881" s="124"/>
      <c r="I881" s="121">
        <v>44935</v>
      </c>
      <c r="J881" s="127" t="str">
        <f>IF(ISBLANK(I881),"",IF(I881&gt;F881,"No","Yes"))</f>
        <v>Yes</v>
      </c>
      <c r="K881" s="20"/>
      <c r="L881" s="103"/>
      <c r="M881" s="41" t="s">
        <v>72</v>
      </c>
      <c r="N881" s="20"/>
      <c r="O881" s="21" t="s">
        <v>112</v>
      </c>
      <c r="P881" s="19"/>
      <c r="Q881" s="49"/>
      <c r="R881" s="35"/>
    </row>
    <row r="882" spans="1:18" ht="30" customHeight="1" x14ac:dyDescent="0.25">
      <c r="A882" s="21" t="s">
        <v>996</v>
      </c>
      <c r="B882" s="35" t="s">
        <v>1766</v>
      </c>
      <c r="C882" s="40">
        <v>44908</v>
      </c>
      <c r="D882" s="40">
        <f>IF(C882="","",WORKDAY(C882,1,$U$33:$U$41))</f>
        <v>44909</v>
      </c>
      <c r="E882" s="40">
        <f>IF(C882="","",WORKDAY(C882,10,$U$33:$U$41))</f>
        <v>44924</v>
      </c>
      <c r="F882" s="40">
        <f>IF(C882="","",WORKDAY(C882,20,$U$33:$U$41))</f>
        <v>44939</v>
      </c>
      <c r="G882" s="40" t="str">
        <f t="shared" si="31"/>
        <v>Dec</v>
      </c>
      <c r="H882" s="124"/>
      <c r="I882" s="121">
        <v>44909</v>
      </c>
      <c r="J882" s="127" t="str">
        <f>IF(ISBLANK(I882),"",IF(I882&gt;F882,"No","Yes"))</f>
        <v>Yes</v>
      </c>
      <c r="K882" s="20"/>
      <c r="L882" s="103"/>
      <c r="M882" s="41" t="s">
        <v>72</v>
      </c>
      <c r="N882" s="20"/>
      <c r="O882" s="21" t="s">
        <v>113</v>
      </c>
      <c r="P882" s="19"/>
      <c r="Q882" s="49" t="s">
        <v>64</v>
      </c>
      <c r="R882" s="35"/>
    </row>
    <row r="883" spans="1:18" ht="30" customHeight="1" x14ac:dyDescent="0.25">
      <c r="A883" s="21" t="s">
        <v>997</v>
      </c>
      <c r="B883" s="35" t="s">
        <v>1858</v>
      </c>
      <c r="C883" s="40">
        <v>44908</v>
      </c>
      <c r="D883" s="40">
        <f>IF(C883="","",WORKDAY(C883,1,$U$33:$U$41))</f>
        <v>44909</v>
      </c>
      <c r="E883" s="40">
        <f>IF(C883="","",WORKDAY(C883,10,$U$33:$U$41))</f>
        <v>44924</v>
      </c>
      <c r="F883" s="40">
        <f>IF(C883="","",WORKDAY(C883,20,$U$33:$U$41))</f>
        <v>44939</v>
      </c>
      <c r="G883" s="40" t="str">
        <f t="shared" si="31"/>
        <v>Dec</v>
      </c>
      <c r="H883" s="124"/>
      <c r="I883" s="121">
        <v>44935</v>
      </c>
      <c r="J883" s="127" t="str">
        <f>IF(ISBLANK(I883),"",IF(I883&gt;F883,"No","Yes"))</f>
        <v>Yes</v>
      </c>
      <c r="K883" s="20"/>
      <c r="L883" s="103"/>
      <c r="M883" s="41" t="s">
        <v>72</v>
      </c>
      <c r="N883" s="20"/>
      <c r="O883" s="21" t="s">
        <v>112</v>
      </c>
      <c r="P883" s="19"/>
      <c r="Q883" s="49" t="s">
        <v>17</v>
      </c>
      <c r="R883" s="35"/>
    </row>
    <row r="884" spans="1:18" ht="30" customHeight="1" x14ac:dyDescent="0.25">
      <c r="A884" s="21" t="s">
        <v>998</v>
      </c>
      <c r="B884" s="35" t="s">
        <v>1767</v>
      </c>
      <c r="C884" s="40">
        <v>44908</v>
      </c>
      <c r="D884" s="40">
        <f>IF(C884="","",WORKDAY(C884,1,$U$33:$U$41))</f>
        <v>44909</v>
      </c>
      <c r="E884" s="40">
        <f>IF(C884="","",WORKDAY(C884,10,$U$33:$U$41))</f>
        <v>44924</v>
      </c>
      <c r="F884" s="40">
        <v>44939</v>
      </c>
      <c r="G884" s="40" t="str">
        <f t="shared" si="31"/>
        <v>Dec</v>
      </c>
      <c r="H884" s="124"/>
      <c r="I884" s="121"/>
      <c r="J884" s="127" t="str">
        <f>IF(ISBLANK(I884),"",IF(I884&gt;F884,"No","Yes"))</f>
        <v/>
      </c>
      <c r="K884" s="20"/>
      <c r="L884" s="103"/>
      <c r="M884" s="41" t="s">
        <v>74</v>
      </c>
      <c r="N884" s="20"/>
      <c r="O884" s="21" t="s">
        <v>18</v>
      </c>
      <c r="P884" s="19"/>
      <c r="Q884" s="49"/>
      <c r="R884" s="35"/>
    </row>
    <row r="885" spans="1:18" ht="30" customHeight="1" x14ac:dyDescent="0.25">
      <c r="A885" s="21" t="s">
        <v>999</v>
      </c>
      <c r="B885" s="35" t="s">
        <v>1768</v>
      </c>
      <c r="C885" s="40">
        <v>44908</v>
      </c>
      <c r="D885" s="40">
        <f>IF(C885="","",WORKDAY(C885,1,$U$33:$U$41))</f>
        <v>44909</v>
      </c>
      <c r="E885" s="40">
        <f>IF(C885="","",WORKDAY(C885,10,$U$33:$U$41))</f>
        <v>44924</v>
      </c>
      <c r="F885" s="40">
        <f>IF(C885="","",WORKDAY(C885,20,$U$33:$U$41))</f>
        <v>44939</v>
      </c>
      <c r="G885" s="40" t="str">
        <f t="shared" si="31"/>
        <v>Dec</v>
      </c>
      <c r="H885" s="124"/>
      <c r="I885" s="121">
        <v>44909</v>
      </c>
      <c r="J885" s="127" t="str">
        <f>IF(ISBLANK(I885),"",IF(I885&gt;F885,"No","Yes"))</f>
        <v>Yes</v>
      </c>
      <c r="K885" s="20"/>
      <c r="L885" s="103"/>
      <c r="M885" s="41" t="s">
        <v>72</v>
      </c>
      <c r="N885" s="20"/>
      <c r="O885" s="21" t="s">
        <v>112</v>
      </c>
      <c r="P885" s="19"/>
      <c r="Q885" s="49"/>
      <c r="R885" s="35"/>
    </row>
    <row r="886" spans="1:18" ht="30" customHeight="1" x14ac:dyDescent="0.25">
      <c r="A886" s="21" t="s">
        <v>1000</v>
      </c>
      <c r="B886" s="35" t="s">
        <v>1769</v>
      </c>
      <c r="C886" s="40">
        <v>44908</v>
      </c>
      <c r="D886" s="40">
        <f>IF(C886="","",WORKDAY(C886,1,$U$33:$U$41))</f>
        <v>44909</v>
      </c>
      <c r="E886" s="40">
        <f>IF(C886="","",WORKDAY(C886,10,$U$33:$U$41))</f>
        <v>44924</v>
      </c>
      <c r="F886" s="40">
        <f>IF(C886="","",WORKDAY(C886,20,$U$33:$U$41))</f>
        <v>44939</v>
      </c>
      <c r="G886" s="40" t="str">
        <f t="shared" si="31"/>
        <v>Dec</v>
      </c>
      <c r="H886" s="124"/>
      <c r="I886" s="121">
        <v>44564</v>
      </c>
      <c r="J886" s="127" t="str">
        <f>IF(ISBLANK(I886),"",IF(I886&gt;F886,"No","Yes"))</f>
        <v>Yes</v>
      </c>
      <c r="K886" s="20"/>
      <c r="L886" s="103"/>
      <c r="M886" s="41" t="s">
        <v>72</v>
      </c>
      <c r="N886" s="20"/>
      <c r="O886" s="21" t="s">
        <v>113</v>
      </c>
      <c r="P886" s="19"/>
      <c r="Q886" s="49"/>
      <c r="R886" s="35" t="s">
        <v>1070</v>
      </c>
    </row>
    <row r="887" spans="1:18" ht="30" customHeight="1" x14ac:dyDescent="0.25">
      <c r="A887" s="21" t="s">
        <v>1001</v>
      </c>
      <c r="B887" s="35" t="s">
        <v>1770</v>
      </c>
      <c r="C887" s="40">
        <v>44908</v>
      </c>
      <c r="D887" s="40">
        <f>IF(C887="","",WORKDAY(C887,1,$U$33:$U$41))</f>
        <v>44909</v>
      </c>
      <c r="E887" s="40">
        <f>IF(C887="","",WORKDAY(C887,10,$U$33:$U$41))</f>
        <v>44924</v>
      </c>
      <c r="F887" s="40">
        <f>IF(C887="","",WORKDAY(C887,20,$U$33:$U$41))</f>
        <v>44939</v>
      </c>
      <c r="G887" s="40" t="str">
        <f t="shared" si="31"/>
        <v>Dec</v>
      </c>
      <c r="H887" s="124"/>
      <c r="I887" s="121">
        <v>44911</v>
      </c>
      <c r="J887" s="127" t="str">
        <f>IF(ISBLANK(I887),"",IF(I887&gt;F887,"No","Yes"))</f>
        <v>Yes</v>
      </c>
      <c r="K887" s="20"/>
      <c r="L887" s="103"/>
      <c r="M887" s="41" t="s">
        <v>72</v>
      </c>
      <c r="N887" s="20"/>
      <c r="O887" s="21" t="s">
        <v>114</v>
      </c>
      <c r="P887" s="19"/>
      <c r="Q887" s="49"/>
      <c r="R887" s="35"/>
    </row>
    <row r="888" spans="1:18" ht="30" customHeight="1" x14ac:dyDescent="0.25">
      <c r="A888" s="21" t="s">
        <v>1002</v>
      </c>
      <c r="B888" s="35" t="s">
        <v>1859</v>
      </c>
      <c r="C888" s="40">
        <v>44908</v>
      </c>
      <c r="D888" s="40">
        <f>IF(C888="","",WORKDAY(C888,1,$U$33:$U$41))</f>
        <v>44909</v>
      </c>
      <c r="E888" s="40">
        <f>IF(C888="","",WORKDAY(C888,10,$U$33:$U$41))</f>
        <v>44924</v>
      </c>
      <c r="F888" s="40">
        <f>IF(C888="","",WORKDAY(C888,20,$U$33:$U$41))</f>
        <v>44939</v>
      </c>
      <c r="G888" s="40" t="str">
        <f t="shared" si="31"/>
        <v>Dec</v>
      </c>
      <c r="H888" s="124"/>
      <c r="I888" s="121">
        <v>44914</v>
      </c>
      <c r="J888" s="127" t="str">
        <f>IF(ISBLANK(I888),"",IF(I888&gt;F888,"No","Yes"))</f>
        <v>Yes</v>
      </c>
      <c r="K888" s="20"/>
      <c r="L888" s="103"/>
      <c r="M888" s="41" t="s">
        <v>72</v>
      </c>
      <c r="N888" s="20"/>
      <c r="O888" s="21" t="s">
        <v>113</v>
      </c>
      <c r="P888" s="19"/>
      <c r="Q888" s="49"/>
      <c r="R888" s="35" t="s">
        <v>1070</v>
      </c>
    </row>
    <row r="889" spans="1:18" ht="30" customHeight="1" x14ac:dyDescent="0.25">
      <c r="A889" s="21" t="s">
        <v>1003</v>
      </c>
      <c r="B889" s="35" t="s">
        <v>1772</v>
      </c>
      <c r="C889" s="40">
        <v>44910</v>
      </c>
      <c r="D889" s="40">
        <f>IF(C889="","",WORKDAY(C889,1,$U$33:$U$41))</f>
        <v>44911</v>
      </c>
      <c r="E889" s="40">
        <f>IF(C889="","",WORKDAY(C889,10,$U$33:$U$41))</f>
        <v>44929</v>
      </c>
      <c r="F889" s="40">
        <f>IF(C889="","",WORKDAY(C889,20,$U$33:$U$41))</f>
        <v>44943</v>
      </c>
      <c r="G889" s="40" t="str">
        <f t="shared" si="31"/>
        <v>Dec</v>
      </c>
      <c r="H889" s="124"/>
      <c r="I889" s="121">
        <v>44918</v>
      </c>
      <c r="J889" s="127" t="str">
        <f>IF(ISBLANK(I889),"",IF(I889&gt;F889,"No","Yes"))</f>
        <v>Yes</v>
      </c>
      <c r="K889" s="20"/>
      <c r="L889" s="103"/>
      <c r="M889" s="41" t="s">
        <v>72</v>
      </c>
      <c r="N889" s="20"/>
      <c r="O889" s="21" t="s">
        <v>8</v>
      </c>
      <c r="P889" s="19"/>
      <c r="Q889" s="49"/>
      <c r="R889" s="35"/>
    </row>
    <row r="890" spans="1:18" ht="30" customHeight="1" x14ac:dyDescent="0.25">
      <c r="A890" s="21" t="s">
        <v>1004</v>
      </c>
      <c r="B890" s="35" t="s">
        <v>1773</v>
      </c>
      <c r="C890" s="40">
        <v>44910</v>
      </c>
      <c r="D890" s="40">
        <f>IF(C890="","",WORKDAY(C890,1,$U$33:$U$41))</f>
        <v>44911</v>
      </c>
      <c r="E890" s="40">
        <f>IF(C890="","",WORKDAY(C890,10,$U$33:$U$41))</f>
        <v>44929</v>
      </c>
      <c r="F890" s="40">
        <f>IF(C890="","",WORKDAY(C890,20,$U$33:$U$41))</f>
        <v>44943</v>
      </c>
      <c r="G890" s="40" t="str">
        <f t="shared" si="31"/>
        <v>Dec</v>
      </c>
      <c r="H890" s="124"/>
      <c r="I890" s="121">
        <v>44918</v>
      </c>
      <c r="J890" s="127" t="str">
        <f>IF(ISBLANK(I890),"",IF(I890&gt;F890,"No","Yes"))</f>
        <v>Yes</v>
      </c>
      <c r="K890" s="20"/>
      <c r="L890" s="103"/>
      <c r="M890" s="41" t="s">
        <v>72</v>
      </c>
      <c r="N890" s="20"/>
      <c r="O890" s="21" t="s">
        <v>112</v>
      </c>
      <c r="P890" s="19"/>
      <c r="Q890" s="49"/>
      <c r="R890" s="35"/>
    </row>
    <row r="891" spans="1:18" ht="30" customHeight="1" x14ac:dyDescent="0.25">
      <c r="A891" s="21" t="s">
        <v>1005</v>
      </c>
      <c r="B891" s="35" t="s">
        <v>1860</v>
      </c>
      <c r="C891" s="40">
        <v>44910</v>
      </c>
      <c r="D891" s="40">
        <f>IF(C891="","",WORKDAY(C891,1,$U$33:$U$41))</f>
        <v>44911</v>
      </c>
      <c r="E891" s="40">
        <f>IF(C891="","",WORKDAY(C891,10,$U$33:$U$41))</f>
        <v>44929</v>
      </c>
      <c r="F891" s="40">
        <f>IF(C891="","",WORKDAY(C891,20,$U$33:$U$41))</f>
        <v>44943</v>
      </c>
      <c r="G891" s="40" t="str">
        <f t="shared" si="31"/>
        <v>Dec</v>
      </c>
      <c r="H891" s="124"/>
      <c r="I891" s="121">
        <v>44939</v>
      </c>
      <c r="J891" s="127" t="str">
        <f>IF(ISBLANK(I891),"",IF(I891&gt;F891,"No","Yes"))</f>
        <v>Yes</v>
      </c>
      <c r="K891" s="20"/>
      <c r="L891" s="103"/>
      <c r="M891" s="41" t="s">
        <v>72</v>
      </c>
      <c r="N891" s="20"/>
      <c r="O891" s="21" t="s">
        <v>114</v>
      </c>
      <c r="P891" s="19"/>
      <c r="Q891" s="49"/>
      <c r="R891" s="35"/>
    </row>
    <row r="892" spans="1:18" ht="30" customHeight="1" x14ac:dyDescent="0.25">
      <c r="A892" s="21" t="s">
        <v>1006</v>
      </c>
      <c r="B892" s="35" t="s">
        <v>1790</v>
      </c>
      <c r="C892" s="40">
        <v>44910</v>
      </c>
      <c r="D892" s="40">
        <f>IF(C892="","",WORKDAY(C892,1,$U$33:$U$41))</f>
        <v>44911</v>
      </c>
      <c r="E892" s="40">
        <f>IF(C892="","",WORKDAY(C892,10,$U$33:$U$41))</f>
        <v>44929</v>
      </c>
      <c r="F892" s="40">
        <f>IF(C892="","",WORKDAY(C892,20,$U$33:$U$41))</f>
        <v>44943</v>
      </c>
      <c r="G892" s="40" t="str">
        <f t="shared" si="31"/>
        <v>Dec</v>
      </c>
      <c r="H892" s="124"/>
      <c r="I892" s="121">
        <v>44914</v>
      </c>
      <c r="J892" s="127" t="str">
        <f>IF(ISBLANK(I892),"",IF(I892&gt;F892,"No","Yes"))</f>
        <v>Yes</v>
      </c>
      <c r="K892" s="20"/>
      <c r="L892" s="103"/>
      <c r="M892" s="41" t="s">
        <v>72</v>
      </c>
      <c r="N892" s="20"/>
      <c r="O892" s="21" t="s">
        <v>113</v>
      </c>
      <c r="P892" s="19"/>
      <c r="Q892" s="49"/>
      <c r="R892" s="35"/>
    </row>
    <row r="893" spans="1:18" ht="30" customHeight="1" x14ac:dyDescent="0.25">
      <c r="A893" s="21" t="s">
        <v>1007</v>
      </c>
      <c r="B893" s="35" t="s">
        <v>1791</v>
      </c>
      <c r="C893" s="40">
        <v>44910</v>
      </c>
      <c r="D893" s="40">
        <f>IF(C893="","",WORKDAY(C893,1,$U$33:$U$41))</f>
        <v>44911</v>
      </c>
      <c r="E893" s="40">
        <f>IF(C893="","",WORKDAY(C893,10,$U$33:$U$41))</f>
        <v>44929</v>
      </c>
      <c r="F893" s="40">
        <f>IF(C893="","",WORKDAY(C893,20,$U$33:$U$41))</f>
        <v>44943</v>
      </c>
      <c r="G893" s="40" t="str">
        <f t="shared" si="31"/>
        <v>Dec</v>
      </c>
      <c r="H893" s="124"/>
      <c r="I893" s="121">
        <v>44938</v>
      </c>
      <c r="J893" s="127" t="str">
        <f>IF(ISBLANK(I893),"",IF(I893&gt;F893,"No","Yes"))</f>
        <v>Yes</v>
      </c>
      <c r="K893" s="20"/>
      <c r="L893" s="103"/>
      <c r="M893" s="41" t="s">
        <v>72</v>
      </c>
      <c r="N893" s="20"/>
      <c r="O893" s="21" t="s">
        <v>112</v>
      </c>
      <c r="P893" s="19"/>
      <c r="Q893" s="49"/>
      <c r="R893" s="35"/>
    </row>
    <row r="894" spans="1:18" ht="30" customHeight="1" x14ac:dyDescent="0.25">
      <c r="A894" s="21" t="s">
        <v>1008</v>
      </c>
      <c r="B894" s="35" t="s">
        <v>1861</v>
      </c>
      <c r="C894" s="40">
        <v>44910</v>
      </c>
      <c r="D894" s="40">
        <f>IF(C894="","",WORKDAY(C894,1,$U$33:$U$41))</f>
        <v>44911</v>
      </c>
      <c r="E894" s="40">
        <f>IF(C894="","",WORKDAY(C894,10,$U$33:$U$41))</f>
        <v>44929</v>
      </c>
      <c r="F894" s="40">
        <f>IF(C894="","",WORKDAY(C894,20,$U$33:$U$41))</f>
        <v>44943</v>
      </c>
      <c r="G894" s="40" t="str">
        <f t="shared" si="31"/>
        <v>Dec</v>
      </c>
      <c r="H894" s="124"/>
      <c r="I894" s="121">
        <v>44938</v>
      </c>
      <c r="J894" s="127" t="str">
        <f>IF(ISBLANK(I894),"",IF(I894&gt;F894,"No","Yes"))</f>
        <v>Yes</v>
      </c>
      <c r="K894" s="20"/>
      <c r="L894" s="103"/>
      <c r="M894" s="41" t="s">
        <v>72</v>
      </c>
      <c r="N894" s="20"/>
      <c r="O894" s="21" t="s">
        <v>112</v>
      </c>
      <c r="P894" s="19"/>
      <c r="Q894" s="49"/>
      <c r="R894" s="35"/>
    </row>
    <row r="895" spans="1:18" ht="30" customHeight="1" x14ac:dyDescent="0.25">
      <c r="A895" s="21" t="s">
        <v>1009</v>
      </c>
      <c r="B895" s="35" t="s">
        <v>1774</v>
      </c>
      <c r="C895" s="40">
        <v>44910</v>
      </c>
      <c r="D895" s="40">
        <v>44911</v>
      </c>
      <c r="E895" s="40">
        <f>IF(C895="","",WORKDAY(C895,10,$U$33:$U$41))</f>
        <v>44929</v>
      </c>
      <c r="F895" s="40">
        <f>IF(C895="","",WORKDAY(C895,20,$U$33:$U$41))</f>
        <v>44943</v>
      </c>
      <c r="G895" s="40" t="str">
        <f t="shared" si="31"/>
        <v>Dec</v>
      </c>
      <c r="H895" s="124"/>
      <c r="I895" s="121">
        <v>44943</v>
      </c>
      <c r="J895" s="127" t="str">
        <f>IF(ISBLANK(I895),"",IF(I895&gt;F895,"No","Yes"))</f>
        <v>Yes</v>
      </c>
      <c r="K895" s="20"/>
      <c r="L895" s="103"/>
      <c r="M895" s="41" t="s">
        <v>72</v>
      </c>
      <c r="N895" s="20"/>
      <c r="O895" s="21" t="s">
        <v>112</v>
      </c>
      <c r="P895" s="19"/>
      <c r="Q895" s="49"/>
      <c r="R895" s="35"/>
    </row>
    <row r="896" spans="1:18" ht="30" customHeight="1" x14ac:dyDescent="0.25">
      <c r="A896" s="21" t="s">
        <v>1010</v>
      </c>
      <c r="B896" s="35" t="s">
        <v>1862</v>
      </c>
      <c r="C896" s="40">
        <v>44911</v>
      </c>
      <c r="D896" s="40">
        <v>44914</v>
      </c>
      <c r="E896" s="40">
        <f>IF(C896="","",WORKDAY(C896,10,$U$33:$U$41))</f>
        <v>44930</v>
      </c>
      <c r="F896" s="40">
        <f>IF(C896="","",WORKDAY(C896,20,$U$33:$U$41))</f>
        <v>44944</v>
      </c>
      <c r="G896" s="40" t="str">
        <f t="shared" si="31"/>
        <v>Dec</v>
      </c>
      <c r="H896" s="124"/>
      <c r="I896" s="121">
        <v>44917</v>
      </c>
      <c r="J896" s="127" t="str">
        <f>IF(ISBLANK(I896),"",IF(I896&gt;F896,"No","Yes"))</f>
        <v>Yes</v>
      </c>
      <c r="K896" s="20"/>
      <c r="L896" s="103"/>
      <c r="M896" s="41" t="s">
        <v>72</v>
      </c>
      <c r="N896" s="20"/>
      <c r="O896" s="21" t="s">
        <v>114</v>
      </c>
      <c r="P896" s="19"/>
      <c r="Q896" s="49"/>
      <c r="R896" s="35"/>
    </row>
    <row r="897" spans="1:20" ht="30" customHeight="1" x14ac:dyDescent="0.25">
      <c r="A897" s="21" t="s">
        <v>1011</v>
      </c>
      <c r="B897" s="35" t="s">
        <v>1775</v>
      </c>
      <c r="C897" s="40">
        <v>44911</v>
      </c>
      <c r="D897" s="40">
        <f>IF(C897="","",WORKDAY(C897,1,$U$33:$U$41))</f>
        <v>44914</v>
      </c>
      <c r="E897" s="40">
        <f>IF(C897="","",WORKDAY(C897,10,$U$33:$U$41))</f>
        <v>44930</v>
      </c>
      <c r="F897" s="40">
        <f>IF(C897="","",WORKDAY(C897,20,$U$33:$U$41))</f>
        <v>44944</v>
      </c>
      <c r="G897" s="40" t="str">
        <f t="shared" si="31"/>
        <v>Dec</v>
      </c>
      <c r="H897" s="124"/>
      <c r="I897" s="121">
        <v>44914</v>
      </c>
      <c r="J897" s="127" t="str">
        <f>IF(ISBLANK(I897),"",IF(I897&gt;F897,"No","Yes"))</f>
        <v>Yes</v>
      </c>
      <c r="K897" s="20"/>
      <c r="L897" s="103"/>
      <c r="M897" s="41" t="s">
        <v>72</v>
      </c>
      <c r="N897" s="20"/>
      <c r="O897" s="21" t="s">
        <v>114</v>
      </c>
      <c r="P897" s="19"/>
      <c r="Q897" s="49"/>
      <c r="R897" s="35"/>
    </row>
    <row r="898" spans="1:20" ht="30" customHeight="1" x14ac:dyDescent="0.25">
      <c r="A898" s="21" t="s">
        <v>1012</v>
      </c>
      <c r="B898" s="35" t="s">
        <v>1776</v>
      </c>
      <c r="C898" s="40">
        <v>44911</v>
      </c>
      <c r="D898" s="40">
        <f>IF(C898="","",WORKDAY(C898,1,$U$33:$U$41))</f>
        <v>44914</v>
      </c>
      <c r="E898" s="40">
        <f>IF(C898="","",WORKDAY(C898,10,$U$33:$U$41))</f>
        <v>44930</v>
      </c>
      <c r="F898" s="40">
        <f>IF(C898="","",WORKDAY(C898,20,$U$33:$U$41))</f>
        <v>44944</v>
      </c>
      <c r="G898" s="40" t="str">
        <f t="shared" si="31"/>
        <v>Dec</v>
      </c>
      <c r="H898" s="124"/>
      <c r="I898" s="121">
        <v>44914</v>
      </c>
      <c r="J898" s="127" t="str">
        <f>IF(ISBLANK(I898),"",IF(I898&gt;F898,"No","Yes"))</f>
        <v>Yes</v>
      </c>
      <c r="K898" s="20"/>
      <c r="L898" s="103"/>
      <c r="M898" s="41" t="s">
        <v>72</v>
      </c>
      <c r="N898" s="20"/>
      <c r="O898" s="21" t="s">
        <v>113</v>
      </c>
      <c r="P898" s="19"/>
      <c r="Q898" s="49"/>
      <c r="R898" s="35"/>
    </row>
    <row r="899" spans="1:20" ht="30" customHeight="1" x14ac:dyDescent="0.25">
      <c r="A899" s="21" t="s">
        <v>1013</v>
      </c>
      <c r="B899" s="35" t="s">
        <v>1777</v>
      </c>
      <c r="C899" s="40">
        <v>44911</v>
      </c>
      <c r="D899" s="40">
        <f>IF(C899="","",WORKDAY(C899,1,$U$33:$U$41))</f>
        <v>44914</v>
      </c>
      <c r="E899" s="40">
        <f>IF(C899="","",WORKDAY(C899,10,$U$33:$U$41))</f>
        <v>44930</v>
      </c>
      <c r="F899" s="40">
        <f>IF(C899="","",WORKDAY(C899,20,$U$33:$U$41))</f>
        <v>44944</v>
      </c>
      <c r="G899" s="40" t="str">
        <f t="shared" si="31"/>
        <v>Dec</v>
      </c>
      <c r="H899" s="124"/>
      <c r="I899" s="121">
        <v>44939</v>
      </c>
      <c r="J899" s="127" t="str">
        <f>IF(ISBLANK(I899),"",IF(I899&gt;F899,"No","Yes"))</f>
        <v>Yes</v>
      </c>
      <c r="K899" s="20"/>
      <c r="L899" s="103"/>
      <c r="M899" s="41" t="s">
        <v>72</v>
      </c>
      <c r="N899" s="20"/>
      <c r="O899" s="21" t="s">
        <v>113</v>
      </c>
      <c r="P899" s="19"/>
      <c r="Q899" s="49"/>
      <c r="R899" s="35" t="s">
        <v>1070</v>
      </c>
    </row>
    <row r="900" spans="1:20" ht="30" customHeight="1" x14ac:dyDescent="0.25">
      <c r="A900" s="21" t="s">
        <v>1014</v>
      </c>
      <c r="B900" s="35" t="s">
        <v>1778</v>
      </c>
      <c r="C900" s="40">
        <v>44914</v>
      </c>
      <c r="D900" s="40">
        <f>IF(C900="","",WORKDAY(C900,1,$U$33:$U$41))</f>
        <v>44915</v>
      </c>
      <c r="E900" s="40">
        <f>IF(C900="","",WORKDAY(C900,10,$U$33:$U$41))</f>
        <v>44931</v>
      </c>
      <c r="F900" s="40">
        <f>IF(C900="","",WORKDAY(C900,20,$U$33:$U$41))</f>
        <v>44945</v>
      </c>
      <c r="G900" s="40" t="str">
        <f t="shared" si="31"/>
        <v>Dec</v>
      </c>
      <c r="H900" s="124"/>
      <c r="I900" s="121">
        <v>44914</v>
      </c>
      <c r="J900" s="127" t="str">
        <f>IF(ISBLANK(I900),"",IF(I900&gt;F900,"No","Yes"))</f>
        <v>Yes</v>
      </c>
      <c r="K900" s="20"/>
      <c r="L900" s="103"/>
      <c r="M900" s="41" t="s">
        <v>72</v>
      </c>
      <c r="N900" s="20"/>
      <c r="O900" s="21" t="s">
        <v>112</v>
      </c>
      <c r="P900" s="19"/>
      <c r="Q900" s="49"/>
      <c r="R900" s="35"/>
    </row>
    <row r="901" spans="1:20" ht="30" customHeight="1" x14ac:dyDescent="0.25">
      <c r="A901" s="21" t="s">
        <v>1015</v>
      </c>
      <c r="B901" s="35" t="s">
        <v>1792</v>
      </c>
      <c r="C901" s="40">
        <v>44914</v>
      </c>
      <c r="D901" s="40">
        <f>IF(C901="","",WORKDAY(C901,1,$U$33:$U$41))</f>
        <v>44915</v>
      </c>
      <c r="E901" s="40">
        <f>IF(C901="","",WORKDAY(C901,10,$U$33:$U$41))</f>
        <v>44931</v>
      </c>
      <c r="F901" s="40">
        <f>IF(C901="","",WORKDAY(C901,20,$U$33:$U$41))</f>
        <v>44945</v>
      </c>
      <c r="G901" s="40" t="str">
        <f t="shared" si="31"/>
        <v>Dec</v>
      </c>
      <c r="H901" s="124"/>
      <c r="I901" s="121">
        <v>44942</v>
      </c>
      <c r="J901" s="127" t="str">
        <f>IF(ISBLANK(I901),"",IF(I901&gt;F901,"No","Yes"))</f>
        <v>Yes</v>
      </c>
      <c r="K901" s="20"/>
      <c r="L901" s="103"/>
      <c r="M901" s="41" t="s">
        <v>72</v>
      </c>
      <c r="N901" s="20"/>
      <c r="O901" s="21" t="s">
        <v>112</v>
      </c>
      <c r="P901" s="19"/>
      <c r="Q901" s="49"/>
      <c r="R901" s="35"/>
    </row>
    <row r="902" spans="1:20" ht="29.15" customHeight="1" x14ac:dyDescent="0.25">
      <c r="A902" s="21" t="s">
        <v>1779</v>
      </c>
      <c r="B902" s="35" t="s">
        <v>1794</v>
      </c>
      <c r="C902" s="40">
        <v>44914</v>
      </c>
      <c r="D902" s="40">
        <f>IF(C902="","",WORKDAY(C902,1,$U$33:$U$41))</f>
        <v>44915</v>
      </c>
      <c r="E902" s="40">
        <f>IF(C902="","",WORKDAY(C902,10,$U$33:$U$41))</f>
        <v>44931</v>
      </c>
      <c r="F902" s="40">
        <f>IF(C902="","",WORKDAY(C902,20,$U$33:$U$41))</f>
        <v>44945</v>
      </c>
      <c r="G902" s="40" t="str">
        <f t="shared" si="31"/>
        <v>Dec</v>
      </c>
      <c r="H902" s="124"/>
      <c r="I902" s="121">
        <v>44931</v>
      </c>
      <c r="J902" s="127" t="s">
        <v>115</v>
      </c>
      <c r="K902" s="20"/>
      <c r="L902" s="103"/>
      <c r="M902" s="41" t="s">
        <v>72</v>
      </c>
      <c r="N902" s="20"/>
      <c r="O902" s="21" t="s">
        <v>112</v>
      </c>
      <c r="P902" s="19"/>
      <c r="Q902" s="49"/>
      <c r="R902" s="35"/>
    </row>
    <row r="903" spans="1:20" ht="29.15" customHeight="1" x14ac:dyDescent="0.25">
      <c r="A903" s="21" t="s">
        <v>1780</v>
      </c>
      <c r="B903" s="35" t="s">
        <v>1863</v>
      </c>
      <c r="C903" s="40">
        <v>44915</v>
      </c>
      <c r="D903" s="40">
        <f>IF(C903="","",WORKDAY(C903,1,$U$33:$U$41))</f>
        <v>44916</v>
      </c>
      <c r="E903" s="40">
        <f>IF(C903="","",WORKDAY(C903,10,$U$33:$U$41))</f>
        <v>44932</v>
      </c>
      <c r="F903" s="40">
        <f>IF(C903="","",WORKDAY(C903,20,$U$33:$U$41))</f>
        <v>44946</v>
      </c>
      <c r="G903" s="40" t="str">
        <f t="shared" ref="G903:G966" si="32">IF(ISBLANK(C903),"",TEXT(C903,"mmm"))</f>
        <v>Dec</v>
      </c>
      <c r="H903" s="124"/>
      <c r="I903" s="121">
        <v>44930</v>
      </c>
      <c r="J903" s="127" t="str">
        <f>IF(ISBLANK(I903),"",IF(I903&gt;F903,"No","Yes"))</f>
        <v>Yes</v>
      </c>
      <c r="K903" s="20"/>
      <c r="L903" s="103"/>
      <c r="M903" s="41" t="s">
        <v>72</v>
      </c>
      <c r="N903" s="20"/>
      <c r="O903" s="21" t="s">
        <v>112</v>
      </c>
      <c r="P903" s="19"/>
      <c r="Q903" s="49"/>
      <c r="R903" s="35"/>
    </row>
    <row r="904" spans="1:20" ht="30" customHeight="1" x14ac:dyDescent="0.25">
      <c r="A904" s="21" t="s">
        <v>1781</v>
      </c>
      <c r="B904" s="35" t="s">
        <v>1795</v>
      </c>
      <c r="C904" s="40">
        <v>44915</v>
      </c>
      <c r="D904" s="40">
        <f>IF(C904="","",WORKDAY(C904,1,$U$33:$U$41))</f>
        <v>44916</v>
      </c>
      <c r="E904" s="40">
        <f>IF(C904="","",WORKDAY(C904,10,$U$33:$U$41))</f>
        <v>44932</v>
      </c>
      <c r="F904" s="40">
        <f>IF(C904="","",WORKDAY(C904,20,$U$33:$U$41))</f>
        <v>44946</v>
      </c>
      <c r="G904" s="40" t="str">
        <f t="shared" si="32"/>
        <v>Dec</v>
      </c>
      <c r="H904" s="124"/>
      <c r="I904" s="121">
        <v>44943</v>
      </c>
      <c r="J904" s="127" t="str">
        <f>IF(ISBLANK(I904),"",IF(I904&gt;F904,"No","Yes"))</f>
        <v>Yes</v>
      </c>
      <c r="K904" s="20"/>
      <c r="L904" s="103"/>
      <c r="M904" s="41" t="s">
        <v>72</v>
      </c>
      <c r="N904" s="20"/>
      <c r="O904" s="21" t="s">
        <v>113</v>
      </c>
      <c r="P904" s="19"/>
      <c r="Q904" s="49"/>
      <c r="R904" s="35" t="s">
        <v>1070</v>
      </c>
    </row>
    <row r="905" spans="1:20" ht="29.5" customHeight="1" x14ac:dyDescent="0.25">
      <c r="A905" s="21" t="s">
        <v>1782</v>
      </c>
      <c r="B905" s="35" t="s">
        <v>1796</v>
      </c>
      <c r="C905" s="40">
        <v>44915</v>
      </c>
      <c r="D905" s="40">
        <f>IF(C905="","",WORKDAY(C905,1,$U$33:$U$41))</f>
        <v>44916</v>
      </c>
      <c r="E905" s="40">
        <f>IF(C905="","",WORKDAY(C905,10,$U$33:$U$41))</f>
        <v>44932</v>
      </c>
      <c r="F905" s="40">
        <f>IF(C905="","",WORKDAY(C905,20,$U$33:$U$41))</f>
        <v>44946</v>
      </c>
      <c r="G905" s="40" t="str">
        <f t="shared" si="32"/>
        <v>Dec</v>
      </c>
      <c r="H905" s="124"/>
      <c r="I905" s="121">
        <v>44915</v>
      </c>
      <c r="J905" s="127" t="str">
        <f>IF(ISBLANK(I905),"",IF(I905&gt;F905,"No","Yes"))</f>
        <v>Yes</v>
      </c>
      <c r="K905" s="20"/>
      <c r="L905" s="103"/>
      <c r="M905" s="41" t="s">
        <v>72</v>
      </c>
      <c r="N905" s="20"/>
      <c r="O905" s="21" t="s">
        <v>113</v>
      </c>
      <c r="P905" s="19"/>
      <c r="Q905" s="49" t="s">
        <v>64</v>
      </c>
      <c r="R905" s="35"/>
    </row>
    <row r="906" spans="1:20" ht="30" customHeight="1" x14ac:dyDescent="0.25">
      <c r="A906" s="21" t="s">
        <v>1783</v>
      </c>
      <c r="B906" s="35" t="s">
        <v>1797</v>
      </c>
      <c r="C906" s="40">
        <v>44915</v>
      </c>
      <c r="D906" s="40">
        <f>IF(C906="","",WORKDAY(C906,1,$U$33:$U$41))</f>
        <v>44916</v>
      </c>
      <c r="E906" s="40">
        <f>IF(C906="","",WORKDAY(C906,10,$U$33:$U$41))</f>
        <v>44932</v>
      </c>
      <c r="F906" s="40">
        <f>IF(C906="","",WORKDAY(C906,20,$U$33:$U$41))</f>
        <v>44946</v>
      </c>
      <c r="G906" s="40" t="str">
        <f t="shared" si="32"/>
        <v>Dec</v>
      </c>
      <c r="H906" s="124"/>
      <c r="I906" s="121">
        <v>44916</v>
      </c>
      <c r="J906" s="127" t="str">
        <f>IF(ISBLANK(I906),"",IF(I906&gt;F906,"No","Yes"))</f>
        <v>Yes</v>
      </c>
      <c r="K906" s="20"/>
      <c r="L906" s="103"/>
      <c r="M906" s="41" t="s">
        <v>72</v>
      </c>
      <c r="N906" s="20"/>
      <c r="O906" s="21" t="s">
        <v>112</v>
      </c>
      <c r="P906" s="19"/>
      <c r="Q906" s="49"/>
      <c r="R906" s="35"/>
      <c r="T906" s="152"/>
    </row>
    <row r="907" spans="1:20" ht="30" customHeight="1" x14ac:dyDescent="0.25">
      <c r="A907" s="21" t="s">
        <v>1784</v>
      </c>
      <c r="B907" s="35" t="s">
        <v>1798</v>
      </c>
      <c r="C907" s="40">
        <v>44915</v>
      </c>
      <c r="D907" s="40">
        <f>IF(C907="","",WORKDAY(C907,1,$U$33:$U$41))</f>
        <v>44916</v>
      </c>
      <c r="E907" s="40">
        <f>IF(C907="","",WORKDAY(C907,10,$U$33:$U$41))</f>
        <v>44932</v>
      </c>
      <c r="F907" s="40">
        <f>IF(C907="","",WORKDAY(C907,20,$U$33:$U$41))</f>
        <v>44946</v>
      </c>
      <c r="G907" s="40" t="str">
        <f t="shared" si="32"/>
        <v>Dec</v>
      </c>
      <c r="H907" s="124"/>
      <c r="I907" s="121">
        <v>44917</v>
      </c>
      <c r="J907" s="127" t="str">
        <f>IF(ISBLANK(I907),"",IF(I907&gt;F907,"No","Yes"))</f>
        <v>Yes</v>
      </c>
      <c r="K907" s="20"/>
      <c r="L907" s="103"/>
      <c r="M907" s="41" t="s">
        <v>72</v>
      </c>
      <c r="N907" s="20"/>
      <c r="O907" s="21" t="s">
        <v>113</v>
      </c>
      <c r="P907" s="19"/>
      <c r="Q907" s="49"/>
      <c r="R907" s="35" t="s">
        <v>1070</v>
      </c>
    </row>
    <row r="908" spans="1:20" ht="30" customHeight="1" x14ac:dyDescent="0.25">
      <c r="A908" s="21" t="s">
        <v>1785</v>
      </c>
      <c r="B908" s="35" t="s">
        <v>1799</v>
      </c>
      <c r="C908" s="40">
        <v>44916</v>
      </c>
      <c r="D908" s="40">
        <f>IF(C908="","",WORKDAY(C908,1,$U$33:$U$41))</f>
        <v>44917</v>
      </c>
      <c r="E908" s="40">
        <f>IF(C908="","",WORKDAY(C908,10,$U$33:$U$41))</f>
        <v>44935</v>
      </c>
      <c r="F908" s="40">
        <f>IF(C908="","",WORKDAY(C908,20,$U$33:$U$41))</f>
        <v>44949</v>
      </c>
      <c r="G908" s="40" t="str">
        <f t="shared" si="32"/>
        <v>Dec</v>
      </c>
      <c r="H908" s="124"/>
      <c r="I908" s="121">
        <v>44943</v>
      </c>
      <c r="J908" s="127" t="str">
        <f>IF(ISBLANK(I908),"",IF(I908&gt;F908,"No","Yes"))</f>
        <v>Yes</v>
      </c>
      <c r="K908" s="20"/>
      <c r="L908" s="103"/>
      <c r="M908" s="41" t="s">
        <v>72</v>
      </c>
      <c r="N908" s="20"/>
      <c r="O908" s="21" t="s">
        <v>113</v>
      </c>
      <c r="P908" s="19"/>
      <c r="Q908" s="49"/>
      <c r="R908" s="35" t="s">
        <v>1802</v>
      </c>
    </row>
    <row r="909" spans="1:20" ht="30" customHeight="1" x14ac:dyDescent="0.25">
      <c r="A909" s="21" t="s">
        <v>1786</v>
      </c>
      <c r="B909" s="35" t="s">
        <v>1800</v>
      </c>
      <c r="C909" s="40">
        <v>44916</v>
      </c>
      <c r="D909" s="40">
        <f>IF(C909="","",WORKDAY(C909,1,$U$33:$U$41))</f>
        <v>44917</v>
      </c>
      <c r="E909" s="40">
        <f>IF(C909="","",WORKDAY(C909,10,$U$33:$U$41))</f>
        <v>44935</v>
      </c>
      <c r="F909" s="40">
        <f>IF(C909="","",WORKDAY(C909,20,$U$33:$U$41))</f>
        <v>44949</v>
      </c>
      <c r="G909" s="40" t="str">
        <f t="shared" si="32"/>
        <v>Dec</v>
      </c>
      <c r="H909" s="124"/>
      <c r="I909" s="121">
        <v>44935</v>
      </c>
      <c r="J909" s="127" t="str">
        <f>IF(ISBLANK(I909),"",IF(I909&gt;F909,"No","Yes"))</f>
        <v>Yes</v>
      </c>
      <c r="K909" s="20"/>
      <c r="L909" s="103"/>
      <c r="M909" s="41" t="s">
        <v>72</v>
      </c>
      <c r="N909" s="20"/>
      <c r="O909" s="21" t="s">
        <v>113</v>
      </c>
      <c r="P909" s="19"/>
      <c r="Q909" s="49"/>
      <c r="R909" s="35" t="s">
        <v>1070</v>
      </c>
    </row>
    <row r="910" spans="1:20" ht="30" customHeight="1" x14ac:dyDescent="0.25">
      <c r="A910" s="21" t="s">
        <v>1787</v>
      </c>
      <c r="B910" s="35" t="s">
        <v>1801</v>
      </c>
      <c r="C910" s="40">
        <v>44916</v>
      </c>
      <c r="D910" s="40">
        <f>IF(C910="","",WORKDAY(C910,1,$U$33:$U$41))</f>
        <v>44917</v>
      </c>
      <c r="E910" s="40">
        <f>IF(C910="","",WORKDAY(C910,10,$U$33:$U$41))</f>
        <v>44935</v>
      </c>
      <c r="F910" s="40">
        <f>IF(C910="","",WORKDAY(C910,20,$U$33:$U$41))</f>
        <v>44949</v>
      </c>
      <c r="G910" s="40" t="str">
        <f t="shared" si="32"/>
        <v>Dec</v>
      </c>
      <c r="H910" s="124"/>
      <c r="I910" s="121">
        <v>44944</v>
      </c>
      <c r="J910" s="127" t="str">
        <f>IF(ISBLANK(I910),"",IF(I910&gt;F910,"No","Yes"))</f>
        <v>Yes</v>
      </c>
      <c r="K910" s="20"/>
      <c r="L910" s="103"/>
      <c r="M910" s="41" t="s">
        <v>72</v>
      </c>
      <c r="N910" s="20"/>
      <c r="O910" s="21" t="s">
        <v>112</v>
      </c>
      <c r="P910" s="19"/>
      <c r="Q910" s="49"/>
      <c r="R910" s="35"/>
    </row>
    <row r="911" spans="1:20" ht="30" customHeight="1" x14ac:dyDescent="0.25">
      <c r="A911" s="21" t="s">
        <v>1788</v>
      </c>
      <c r="B911" s="35" t="s">
        <v>1803</v>
      </c>
      <c r="C911" s="40">
        <v>44917</v>
      </c>
      <c r="D911" s="40">
        <f>IF(C911="","",WORKDAY(C911,1,$U$33:$U$41))</f>
        <v>44918</v>
      </c>
      <c r="E911" s="40">
        <f>IF(C911="","",WORKDAY(C911,10,$U$33:$U$41))</f>
        <v>44936</v>
      </c>
      <c r="F911" s="40">
        <f>IF(C911="","",WORKDAY(C911,20,$U$33:$U$41))</f>
        <v>44950</v>
      </c>
      <c r="G911" s="40" t="str">
        <f t="shared" si="32"/>
        <v>Dec</v>
      </c>
      <c r="H911" s="124"/>
      <c r="I911" s="121">
        <v>44943</v>
      </c>
      <c r="J911" s="127" t="str">
        <f>IF(ISBLANK(I911),"",IF(I911&gt;F911,"No","Yes"))</f>
        <v>Yes</v>
      </c>
      <c r="K911" s="20"/>
      <c r="L911" s="103"/>
      <c r="M911" s="41" t="s">
        <v>72</v>
      </c>
      <c r="N911" s="20"/>
      <c r="O911" s="21" t="s">
        <v>113</v>
      </c>
      <c r="P911" s="19"/>
      <c r="Q911" s="49"/>
      <c r="R911" s="35" t="s">
        <v>1070</v>
      </c>
    </row>
    <row r="912" spans="1:20" ht="30" customHeight="1" x14ac:dyDescent="0.25">
      <c r="A912" s="21" t="s">
        <v>1789</v>
      </c>
      <c r="B912" s="35" t="s">
        <v>1805</v>
      </c>
      <c r="C912" s="40">
        <v>44918</v>
      </c>
      <c r="D912" s="40">
        <f>IF(C912="","",WORKDAY(C912,1,$U$33:$U$41))</f>
        <v>44923</v>
      </c>
      <c r="E912" s="40">
        <f>IF(C912="","",WORKDAY(C912,10,$U$33:$U$41))</f>
        <v>44937</v>
      </c>
      <c r="F912" s="40">
        <f>IF(C912="","",WORKDAY(C912,20,$U$33:$U$41))</f>
        <v>44951</v>
      </c>
      <c r="G912" s="40" t="str">
        <f t="shared" si="32"/>
        <v>Dec</v>
      </c>
      <c r="H912" s="124"/>
      <c r="I912" s="121">
        <v>44922</v>
      </c>
      <c r="J912" s="127" t="str">
        <f>IF(ISBLANK(I912),"",IF(I912&gt;F912,"No","Yes"))</f>
        <v>Yes</v>
      </c>
      <c r="K912" s="20"/>
      <c r="L912" s="103"/>
      <c r="M912" s="41" t="s">
        <v>72</v>
      </c>
      <c r="N912" s="20"/>
      <c r="O912" s="21" t="s">
        <v>113</v>
      </c>
      <c r="P912" s="19"/>
      <c r="Q912" s="49"/>
      <c r="R912" s="35" t="s">
        <v>1070</v>
      </c>
    </row>
    <row r="913" spans="1:18" ht="30" customHeight="1" x14ac:dyDescent="0.25">
      <c r="A913" s="21"/>
      <c r="B913" s="35"/>
      <c r="C913" s="40"/>
      <c r="D913" s="40" t="str">
        <f>IF(C913="","",WORKDAY(C913,1,$U$33:$U$41))</f>
        <v/>
      </c>
      <c r="E913" s="40" t="str">
        <f>IF(C913="","",WORKDAY(C913,10,$U$33:$U$41))</f>
        <v/>
      </c>
      <c r="F913" s="40" t="str">
        <f>IF(C913="","",WORKDAY(C913,20,$U$33:$U$41))</f>
        <v/>
      </c>
      <c r="G913" s="40" t="str">
        <f t="shared" si="32"/>
        <v/>
      </c>
      <c r="H913" s="124"/>
      <c r="I913" s="121"/>
      <c r="J913" s="127" t="str">
        <f>IF(ISBLANK(I913),"",IF(I913&gt;F913,"No","Yes"))</f>
        <v/>
      </c>
      <c r="K913" s="20"/>
      <c r="L913" s="103"/>
      <c r="M913" s="41"/>
      <c r="N913" s="20"/>
      <c r="O913" s="21"/>
      <c r="P913" s="19"/>
      <c r="Q913" s="49"/>
      <c r="R913" s="35"/>
    </row>
    <row r="914" spans="1:18" ht="30" customHeight="1" x14ac:dyDescent="0.25">
      <c r="A914" s="21"/>
      <c r="B914" s="35"/>
      <c r="C914" s="40"/>
      <c r="D914" s="40" t="str">
        <f>IF(C914="","",WORKDAY(C914,1,$U$33:$U$41))</f>
        <v/>
      </c>
      <c r="E914" s="40" t="str">
        <f>IF(C914="","",WORKDAY(C914,10,$U$33:$U$41))</f>
        <v/>
      </c>
      <c r="F914" s="40" t="str">
        <f>IF(C914="","",WORKDAY(C914,20,$U$33:$U$41))</f>
        <v/>
      </c>
      <c r="G914" s="40" t="str">
        <f t="shared" si="32"/>
        <v/>
      </c>
      <c r="H914" s="124"/>
      <c r="I914" s="121"/>
      <c r="J914" s="127" t="str">
        <f>IF(ISBLANK(I914),"",IF(I914&gt;F914,"No","Yes"))</f>
        <v/>
      </c>
      <c r="K914" s="20"/>
      <c r="L914" s="103"/>
      <c r="M914" s="41"/>
      <c r="N914" s="20"/>
      <c r="O914" s="21"/>
      <c r="P914" s="19"/>
      <c r="Q914" s="49"/>
      <c r="R914" s="35"/>
    </row>
    <row r="915" spans="1:18" ht="30" customHeight="1" x14ac:dyDescent="0.25">
      <c r="A915" s="21"/>
      <c r="B915" s="35"/>
      <c r="C915" s="40"/>
      <c r="D915" s="40" t="str">
        <f>IF(C915="","",WORKDAY(C915,1,$U$33:$U$41))</f>
        <v/>
      </c>
      <c r="E915" s="40" t="str">
        <f>IF(C915="","",WORKDAY(C915,10,$U$33:$U$41))</f>
        <v/>
      </c>
      <c r="F915" s="40" t="str">
        <f>IF(C915="","",WORKDAY(C915,20,$U$33:$U$41))</f>
        <v/>
      </c>
      <c r="G915" s="40" t="str">
        <f t="shared" si="32"/>
        <v/>
      </c>
      <c r="H915" s="124"/>
      <c r="I915" s="121"/>
      <c r="J915" s="127" t="str">
        <f>IF(ISBLANK(I915),"",IF(I915&gt;F915,"No","Yes"))</f>
        <v/>
      </c>
      <c r="K915" s="20"/>
      <c r="L915" s="103"/>
      <c r="M915" s="41"/>
      <c r="N915" s="20"/>
      <c r="O915" s="21"/>
      <c r="P915" s="19"/>
      <c r="Q915" s="49"/>
      <c r="R915" s="35"/>
    </row>
    <row r="916" spans="1:18" ht="30" customHeight="1" x14ac:dyDescent="0.25">
      <c r="A916" s="21"/>
      <c r="B916" s="35"/>
      <c r="C916" s="40"/>
      <c r="D916" s="40" t="str">
        <f>IF(C916="","",WORKDAY(C916,1,$U$33:$U$41))</f>
        <v/>
      </c>
      <c r="E916" s="40" t="str">
        <f>IF(C916="","",WORKDAY(C916,10,$U$33:$U$41))</f>
        <v/>
      </c>
      <c r="F916" s="40" t="str">
        <f>IF(C916="","",WORKDAY(C916,20,$U$33:$U$41))</f>
        <v/>
      </c>
      <c r="G916" s="40" t="str">
        <f t="shared" si="32"/>
        <v/>
      </c>
      <c r="H916" s="124"/>
      <c r="I916" s="121"/>
      <c r="J916" s="127" t="str">
        <f>IF(ISBLANK(I916),"",IF(I916&gt;F916,"No","Yes"))</f>
        <v/>
      </c>
      <c r="K916" s="20"/>
      <c r="L916" s="103"/>
      <c r="M916" s="41"/>
      <c r="N916" s="20"/>
      <c r="O916" s="21"/>
      <c r="P916" s="19"/>
      <c r="Q916" s="49"/>
      <c r="R916" s="35"/>
    </row>
    <row r="917" spans="1:18" ht="30" customHeight="1" x14ac:dyDescent="0.25">
      <c r="A917" s="21"/>
      <c r="B917" s="35"/>
      <c r="C917" s="40"/>
      <c r="D917" s="40" t="str">
        <f>IF(C917="","",WORKDAY(C917,1,$U$33:$U$41))</f>
        <v/>
      </c>
      <c r="E917" s="40" t="str">
        <f>IF(C917="","",WORKDAY(C917,10,$U$33:$U$41))</f>
        <v/>
      </c>
      <c r="F917" s="40" t="str">
        <f>IF(C917="","",WORKDAY(C917,20,$U$33:$U$41))</f>
        <v/>
      </c>
      <c r="G917" s="40" t="str">
        <f t="shared" si="32"/>
        <v/>
      </c>
      <c r="H917" s="124"/>
      <c r="I917" s="121"/>
      <c r="J917" s="127" t="str">
        <f>IF(ISBLANK(I917),"",IF(I917&gt;F917,"No","Yes"))</f>
        <v/>
      </c>
      <c r="K917" s="20"/>
      <c r="L917" s="103"/>
      <c r="M917" s="41"/>
      <c r="N917" s="20"/>
      <c r="O917" s="21"/>
      <c r="P917" s="19"/>
      <c r="Q917" s="49"/>
      <c r="R917" s="35"/>
    </row>
    <row r="918" spans="1:18" ht="30" customHeight="1" x14ac:dyDescent="0.25">
      <c r="A918" s="21"/>
      <c r="B918" s="35"/>
      <c r="C918" s="40"/>
      <c r="D918" s="40" t="str">
        <f>IF(C918="","",WORKDAY(C918,1,$U$33:$U$41))</f>
        <v/>
      </c>
      <c r="E918" s="40" t="str">
        <f>IF(C918="","",WORKDAY(C918,10,$U$33:$U$41))</f>
        <v/>
      </c>
      <c r="F918" s="40" t="str">
        <f>IF(C918="","",WORKDAY(C918,20,$U$33:$U$41))</f>
        <v/>
      </c>
      <c r="G918" s="40" t="str">
        <f t="shared" si="32"/>
        <v/>
      </c>
      <c r="H918" s="124"/>
      <c r="I918" s="121"/>
      <c r="J918" s="127" t="str">
        <f>IF(ISBLANK(I918),"",IF(I918&gt;F918,"No","Yes"))</f>
        <v/>
      </c>
      <c r="K918" s="20"/>
      <c r="L918" s="103"/>
      <c r="M918" s="41"/>
      <c r="N918" s="20"/>
      <c r="O918" s="21"/>
      <c r="P918" s="19"/>
      <c r="Q918" s="49"/>
      <c r="R918" s="35"/>
    </row>
    <row r="919" spans="1:18" ht="30" customHeight="1" x14ac:dyDescent="0.25">
      <c r="A919" s="21"/>
      <c r="B919" s="35"/>
      <c r="C919" s="40"/>
      <c r="D919" s="40" t="str">
        <f>IF(C919="","",WORKDAY(C919,1,$U$33:$U$41))</f>
        <v/>
      </c>
      <c r="E919" s="40" t="str">
        <f>IF(C919="","",WORKDAY(C919,10,$U$33:$U$41))</f>
        <v/>
      </c>
      <c r="F919" s="40" t="str">
        <f>IF(C919="","",WORKDAY(C919,20,$U$33:$U$41))</f>
        <v/>
      </c>
      <c r="G919" s="40" t="str">
        <f t="shared" si="32"/>
        <v/>
      </c>
      <c r="H919" s="124"/>
      <c r="I919" s="121"/>
      <c r="J919" s="127" t="str">
        <f>IF(ISBLANK(I919),"",IF(I919&gt;F919,"No","Yes"))</f>
        <v/>
      </c>
      <c r="K919" s="20"/>
      <c r="L919" s="103"/>
      <c r="M919" s="41"/>
      <c r="N919" s="20"/>
      <c r="O919" s="21"/>
      <c r="P919" s="19"/>
      <c r="Q919" s="49"/>
      <c r="R919" s="35"/>
    </row>
    <row r="920" spans="1:18" ht="30.65" customHeight="1" x14ac:dyDescent="0.25">
      <c r="A920" s="21"/>
      <c r="B920" s="35"/>
      <c r="C920" s="40"/>
      <c r="D920" s="40" t="str">
        <f>IF(C920="","",WORKDAY(C920,1,$U$33:$U$41))</f>
        <v/>
      </c>
      <c r="E920" s="40" t="str">
        <f>IF(C920="","",WORKDAY(C920,10,$U$33:$U$41))</f>
        <v/>
      </c>
      <c r="F920" s="40" t="str">
        <f>IF(C920="","",WORKDAY(C920,20,$U$33:$U$41))</f>
        <v/>
      </c>
      <c r="G920" s="40" t="str">
        <f t="shared" si="32"/>
        <v/>
      </c>
      <c r="H920" s="124"/>
      <c r="I920" s="121"/>
      <c r="J920" s="127" t="str">
        <f>IF(ISBLANK(I920),"",IF(I920&gt;F920,"No","Yes"))</f>
        <v/>
      </c>
      <c r="K920" s="20"/>
      <c r="L920" s="103"/>
      <c r="M920" s="41"/>
      <c r="N920" s="20"/>
      <c r="O920" s="21"/>
      <c r="P920" s="19"/>
      <c r="Q920" s="49"/>
      <c r="R920" s="35"/>
    </row>
    <row r="921" spans="1:18" ht="15.5" x14ac:dyDescent="0.25">
      <c r="A921" s="21"/>
      <c r="B921" s="35"/>
      <c r="C921" s="40"/>
      <c r="D921" s="40" t="str">
        <f>IF(C921="","",WORKDAY(C921,1,$U$33:$U$41))</f>
        <v/>
      </c>
      <c r="E921" s="40" t="str">
        <f>IF(C921="","",WORKDAY(C921,10,$U$33:$U$41))</f>
        <v/>
      </c>
      <c r="F921" s="40" t="str">
        <f>IF(C921="","",WORKDAY(C921,20,$U$33:$U$41))</f>
        <v/>
      </c>
      <c r="G921" s="40" t="str">
        <f t="shared" si="32"/>
        <v/>
      </c>
      <c r="H921" s="124"/>
      <c r="I921" s="121"/>
      <c r="J921" s="127" t="str">
        <f>IF(ISBLANK(I921),"",IF(I921&gt;F921,"No","Yes"))</f>
        <v/>
      </c>
      <c r="K921" s="20"/>
      <c r="L921" s="103"/>
      <c r="M921" s="41"/>
      <c r="N921" s="20"/>
      <c r="O921" s="21"/>
      <c r="P921" s="19"/>
      <c r="Q921" s="49"/>
      <c r="R921" s="35"/>
    </row>
    <row r="922" spans="1:18" ht="15.5" x14ac:dyDescent="0.25">
      <c r="A922" s="21"/>
      <c r="B922" s="35"/>
      <c r="C922" s="40"/>
      <c r="D922" s="40" t="str">
        <f>IF(C922="","",WORKDAY(C922,1,$U$33:$U$41))</f>
        <v/>
      </c>
      <c r="E922" s="40" t="str">
        <f>IF(C922="","",WORKDAY(C922,10,$U$33:$U$41))</f>
        <v/>
      </c>
      <c r="F922" s="40" t="str">
        <f>IF(C922="","",WORKDAY(C922,20,$U$33:$U$41))</f>
        <v/>
      </c>
      <c r="G922" s="40" t="str">
        <f t="shared" si="32"/>
        <v/>
      </c>
      <c r="H922" s="124"/>
      <c r="I922" s="121"/>
      <c r="J922" s="127" t="str">
        <f>IF(ISBLANK(I922),"",IF(I922&gt;F922,"No","Yes"))</f>
        <v/>
      </c>
      <c r="K922" s="20"/>
      <c r="L922" s="103"/>
      <c r="M922" s="41"/>
      <c r="N922" s="20"/>
      <c r="O922" s="21"/>
      <c r="P922" s="19"/>
      <c r="Q922" s="49"/>
      <c r="R922" s="35"/>
    </row>
    <row r="923" spans="1:18" ht="15.5" x14ac:dyDescent="0.25">
      <c r="A923" s="21"/>
      <c r="B923" s="35"/>
      <c r="C923" s="40"/>
      <c r="D923" s="40" t="str">
        <f>IF(C923="","",WORKDAY(C923,1,$U$33:$U$41))</f>
        <v/>
      </c>
      <c r="E923" s="40" t="str">
        <f>IF(C923="","",WORKDAY(C923,10,$U$33:$U$41))</f>
        <v/>
      </c>
      <c r="F923" s="40" t="str">
        <f>IF(C923="","",WORKDAY(C923,20,$U$33:$U$41))</f>
        <v/>
      </c>
      <c r="G923" s="40" t="str">
        <f t="shared" si="32"/>
        <v/>
      </c>
      <c r="H923" s="124"/>
      <c r="I923" s="121"/>
      <c r="J923" s="127" t="str">
        <f>IF(ISBLANK(I923),"",IF(I923&gt;F923,"No","Yes"))</f>
        <v/>
      </c>
      <c r="K923" s="20"/>
      <c r="L923" s="103"/>
      <c r="M923" s="41"/>
      <c r="N923" s="20"/>
      <c r="O923" s="21"/>
      <c r="P923" s="19"/>
      <c r="Q923" s="49"/>
      <c r="R923" s="35"/>
    </row>
    <row r="924" spans="1:18" ht="15.5" x14ac:dyDescent="0.25">
      <c r="A924" s="21"/>
      <c r="B924" s="35"/>
      <c r="C924" s="40"/>
      <c r="D924" s="40" t="str">
        <f>IF(C924="","",WORKDAY(C924,1,$U$33:$U$41))</f>
        <v/>
      </c>
      <c r="E924" s="40" t="str">
        <f>IF(C924="","",WORKDAY(C924,10,$U$33:$U$41))</f>
        <v/>
      </c>
      <c r="F924" s="40" t="str">
        <f>IF(C924="","",WORKDAY(C924,20,$U$33:$U$41))</f>
        <v/>
      </c>
      <c r="G924" s="40" t="str">
        <f t="shared" si="32"/>
        <v/>
      </c>
      <c r="H924" s="124"/>
      <c r="I924" s="121"/>
      <c r="J924" s="127" t="str">
        <f>IF(ISBLANK(I924),"",IF(I924&gt;F924,"No","Yes"))</f>
        <v/>
      </c>
      <c r="K924" s="20"/>
      <c r="L924" s="103"/>
      <c r="M924" s="41"/>
      <c r="N924" s="20"/>
      <c r="O924" s="21"/>
      <c r="P924" s="19"/>
      <c r="Q924" s="49"/>
      <c r="R924" s="35"/>
    </row>
    <row r="925" spans="1:18" ht="15.5" x14ac:dyDescent="0.25">
      <c r="A925" s="21"/>
      <c r="B925" s="35"/>
      <c r="C925" s="40"/>
      <c r="D925" s="40" t="str">
        <f>IF(C925="","",WORKDAY(C925,1,$U$33:$U$41))</f>
        <v/>
      </c>
      <c r="E925" s="40" t="str">
        <f>IF(C925="","",WORKDAY(C925,10,$U$33:$U$41))</f>
        <v/>
      </c>
      <c r="F925" s="40" t="str">
        <f>IF(C925="","",WORKDAY(C925,20,$U$33:$U$41))</f>
        <v/>
      </c>
      <c r="G925" s="40" t="str">
        <f t="shared" si="32"/>
        <v/>
      </c>
      <c r="H925" s="124"/>
      <c r="I925" s="121"/>
      <c r="J925" s="127" t="str">
        <f>IF(ISBLANK(I925),"",IF(I925&gt;F925,"No","Yes"))</f>
        <v/>
      </c>
      <c r="K925" s="20"/>
      <c r="L925" s="103"/>
      <c r="M925" s="41"/>
      <c r="N925" s="20"/>
      <c r="O925" s="21"/>
      <c r="P925" s="19"/>
      <c r="Q925" s="49"/>
      <c r="R925" s="35"/>
    </row>
    <row r="926" spans="1:18" ht="15.5" x14ac:dyDescent="0.25">
      <c r="A926" s="21"/>
      <c r="B926" s="35"/>
      <c r="C926" s="40"/>
      <c r="D926" s="40" t="str">
        <f>IF(C926="","",WORKDAY(C926,1,$U$33:$U$41))</f>
        <v/>
      </c>
      <c r="E926" s="40" t="str">
        <f>IF(C926="","",WORKDAY(C926,10,$U$33:$U$41))</f>
        <v/>
      </c>
      <c r="F926" s="40" t="str">
        <f>IF(C926="","",WORKDAY(C926,20,$U$33:$U$41))</f>
        <v/>
      </c>
      <c r="G926" s="40" t="str">
        <f t="shared" si="32"/>
        <v/>
      </c>
      <c r="H926" s="124"/>
      <c r="I926" s="121"/>
      <c r="J926" s="127" t="str">
        <f>IF(ISBLANK(I926),"",IF(I926&gt;F926,"No","Yes"))</f>
        <v/>
      </c>
      <c r="K926" s="20"/>
      <c r="L926" s="103"/>
      <c r="M926" s="41"/>
      <c r="N926" s="20"/>
      <c r="O926" s="21"/>
      <c r="P926" s="19"/>
      <c r="Q926" s="49"/>
      <c r="R926" s="35"/>
    </row>
    <row r="927" spans="1:18" ht="15.5" x14ac:dyDescent="0.25">
      <c r="A927" s="21"/>
      <c r="B927" s="35"/>
      <c r="C927" s="40"/>
      <c r="D927" s="40" t="str">
        <f>IF(C927="","",WORKDAY(C927,1,$U$33:$U$41))</f>
        <v/>
      </c>
      <c r="E927" s="40" t="str">
        <f>IF(C927="","",WORKDAY(C927,10,$U$33:$U$41))</f>
        <v/>
      </c>
      <c r="F927" s="40" t="str">
        <f>IF(C927="","",WORKDAY(C927,20,$U$33:$U$41))</f>
        <v/>
      </c>
      <c r="G927" s="40" t="str">
        <f t="shared" si="32"/>
        <v/>
      </c>
      <c r="H927" s="124"/>
      <c r="I927" s="121"/>
      <c r="J927" s="127" t="str">
        <f>IF(ISBLANK(I927),"",IF(I927&gt;F927,"No","Yes"))</f>
        <v/>
      </c>
      <c r="K927" s="20"/>
      <c r="L927" s="103"/>
      <c r="M927" s="41"/>
      <c r="N927" s="20"/>
      <c r="O927" s="21"/>
      <c r="P927" s="19"/>
      <c r="Q927" s="49"/>
      <c r="R927" s="35"/>
    </row>
    <row r="928" spans="1:18" ht="15.5" x14ac:dyDescent="0.25">
      <c r="A928" s="21"/>
      <c r="B928" s="35"/>
      <c r="C928" s="40"/>
      <c r="D928" s="40" t="str">
        <f>IF(C928="","",WORKDAY(C928,1,$U$33:$U$41))</f>
        <v/>
      </c>
      <c r="E928" s="40" t="str">
        <f>IF(C928="","",WORKDAY(C928,10,$U$33:$U$41))</f>
        <v/>
      </c>
      <c r="F928" s="40" t="str">
        <f>IF(C928="","",WORKDAY(C928,20,$U$33:$U$41))</f>
        <v/>
      </c>
      <c r="G928" s="40" t="str">
        <f t="shared" si="32"/>
        <v/>
      </c>
      <c r="H928" s="124"/>
      <c r="I928" s="121"/>
      <c r="J928" s="127" t="str">
        <f>IF(ISBLANK(I928),"",IF(I928&gt;F928,"No","Yes"))</f>
        <v/>
      </c>
      <c r="K928" s="20"/>
      <c r="L928" s="103"/>
      <c r="M928" s="41"/>
      <c r="N928" s="20"/>
      <c r="O928" s="21"/>
      <c r="P928" s="19"/>
      <c r="Q928" s="49"/>
      <c r="R928" s="35"/>
    </row>
    <row r="929" spans="1:18" ht="15.5" x14ac:dyDescent="0.25">
      <c r="A929" s="21"/>
      <c r="B929" s="35"/>
      <c r="C929" s="40"/>
      <c r="D929" s="40" t="str">
        <f>IF(C929="","",WORKDAY(C929,1,$U$33:$U$41))</f>
        <v/>
      </c>
      <c r="E929" s="40" t="str">
        <f>IF(C929="","",WORKDAY(C929,10,$U$33:$U$41))</f>
        <v/>
      </c>
      <c r="F929" s="40" t="str">
        <f>IF(C929="","",WORKDAY(C929,20,$U$33:$U$41))</f>
        <v/>
      </c>
      <c r="G929" s="40" t="str">
        <f t="shared" si="32"/>
        <v/>
      </c>
      <c r="H929" s="124"/>
      <c r="I929" s="121"/>
      <c r="J929" s="127" t="str">
        <f>IF(ISBLANK(I929),"",IF(I929&gt;F929,"No","Yes"))</f>
        <v/>
      </c>
      <c r="K929" s="20"/>
      <c r="L929" s="103"/>
      <c r="M929" s="41"/>
      <c r="N929" s="20"/>
      <c r="O929" s="21"/>
      <c r="P929" s="19"/>
      <c r="Q929" s="49"/>
      <c r="R929" s="35"/>
    </row>
    <row r="930" spans="1:18" ht="15.5" x14ac:dyDescent="0.25">
      <c r="A930" s="21"/>
      <c r="B930" s="35"/>
      <c r="C930" s="40"/>
      <c r="D930" s="40" t="str">
        <f>IF(C930="","",WORKDAY(C930,1,$U$33:$U$41))</f>
        <v/>
      </c>
      <c r="E930" s="40" t="str">
        <f>IF(C930="","",WORKDAY(C930,10,$U$33:$U$41))</f>
        <v/>
      </c>
      <c r="F930" s="40" t="str">
        <f>IF(C930="","",WORKDAY(C930,20,$U$33:$U$41))</f>
        <v/>
      </c>
      <c r="G930" s="40" t="str">
        <f t="shared" si="32"/>
        <v/>
      </c>
      <c r="H930" s="124"/>
      <c r="I930" s="121"/>
      <c r="J930" s="127" t="str">
        <f>IF(ISBLANK(I930),"",IF(I930&gt;F930,"No","Yes"))</f>
        <v/>
      </c>
      <c r="K930" s="20"/>
      <c r="L930" s="103"/>
      <c r="M930" s="41"/>
      <c r="N930" s="20"/>
      <c r="O930" s="21"/>
      <c r="P930" s="19"/>
      <c r="Q930" s="49"/>
      <c r="R930" s="35"/>
    </row>
    <row r="931" spans="1:18" ht="15.5" x14ac:dyDescent="0.25">
      <c r="A931" s="21"/>
      <c r="B931" s="35"/>
      <c r="C931" s="40"/>
      <c r="D931" s="40" t="str">
        <f>IF(C931="","",WORKDAY(C931,1,$U$33:$U$41))</f>
        <v/>
      </c>
      <c r="E931" s="40" t="str">
        <f>IF(C931="","",WORKDAY(C931,10,$U$33:$U$41))</f>
        <v/>
      </c>
      <c r="F931" s="40" t="str">
        <f>IF(C931="","",WORKDAY(C931,20,$U$33:$U$41))</f>
        <v/>
      </c>
      <c r="G931" s="40" t="str">
        <f t="shared" si="32"/>
        <v/>
      </c>
      <c r="H931" s="124"/>
      <c r="I931" s="121"/>
      <c r="J931" s="127" t="str">
        <f>IF(ISBLANK(I931),"",IF(I931&gt;F931,"No","Yes"))</f>
        <v/>
      </c>
      <c r="K931" s="20"/>
      <c r="L931" s="103"/>
      <c r="M931" s="41"/>
      <c r="N931" s="20"/>
      <c r="O931" s="21"/>
      <c r="P931" s="19"/>
      <c r="Q931" s="49"/>
      <c r="R931" s="35"/>
    </row>
    <row r="932" spans="1:18" ht="15.5" x14ac:dyDescent="0.25">
      <c r="A932" s="21"/>
      <c r="B932" s="35"/>
      <c r="C932" s="40"/>
      <c r="D932" s="40" t="str">
        <f>IF(C932="","",WORKDAY(C932,1,$U$33:$U$41))</f>
        <v/>
      </c>
      <c r="E932" s="40" t="str">
        <f>IF(C932="","",WORKDAY(C932,10,$U$33:$U$41))</f>
        <v/>
      </c>
      <c r="F932" s="40" t="str">
        <f>IF(C932="","",WORKDAY(C932,20,$U$33:$U$41))</f>
        <v/>
      </c>
      <c r="G932" s="40" t="str">
        <f t="shared" si="32"/>
        <v/>
      </c>
      <c r="H932" s="124"/>
      <c r="I932" s="121"/>
      <c r="J932" s="127" t="str">
        <f>IF(ISBLANK(I932),"",IF(I932&gt;F932,"No","Yes"))</f>
        <v/>
      </c>
      <c r="K932" s="20"/>
      <c r="L932" s="103"/>
      <c r="M932" s="41"/>
      <c r="N932" s="20"/>
      <c r="O932" s="21"/>
      <c r="P932" s="19"/>
      <c r="Q932" s="49"/>
      <c r="R932" s="35"/>
    </row>
    <row r="933" spans="1:18" ht="15.5" x14ac:dyDescent="0.25">
      <c r="A933" s="21"/>
      <c r="B933" s="35"/>
      <c r="C933" s="40"/>
      <c r="D933" s="40" t="str">
        <f>IF(C933="","",WORKDAY(C933,1,$U$33:$U$41))</f>
        <v/>
      </c>
      <c r="E933" s="40" t="str">
        <f>IF(C933="","",WORKDAY(C933,10,$U$33:$U$41))</f>
        <v/>
      </c>
      <c r="F933" s="40" t="str">
        <f>IF(C933="","",WORKDAY(C933,20,$U$33:$U$41))</f>
        <v/>
      </c>
      <c r="G933" s="40" t="str">
        <f t="shared" si="32"/>
        <v/>
      </c>
      <c r="H933" s="124"/>
      <c r="I933" s="121"/>
      <c r="J933" s="127" t="str">
        <f>IF(ISBLANK(I933),"",IF(I933&gt;F933,"No","Yes"))</f>
        <v/>
      </c>
      <c r="K933" s="20"/>
      <c r="L933" s="103"/>
      <c r="M933" s="41"/>
      <c r="N933" s="20"/>
      <c r="O933" s="21"/>
      <c r="P933" s="19"/>
      <c r="Q933" s="49"/>
      <c r="R933" s="35"/>
    </row>
    <row r="934" spans="1:18" ht="15.5" x14ac:dyDescent="0.25">
      <c r="A934" s="21"/>
      <c r="B934" s="35"/>
      <c r="C934" s="40"/>
      <c r="D934" s="40" t="str">
        <f>IF(C934="","",WORKDAY(C934,1,$U$33:$U$41))</f>
        <v/>
      </c>
      <c r="E934" s="40" t="str">
        <f>IF(C934="","",WORKDAY(C934,10,$U$33:$U$41))</f>
        <v/>
      </c>
      <c r="F934" s="40" t="str">
        <f>IF(C934="","",WORKDAY(C934,20,$U$33:$U$41))</f>
        <v/>
      </c>
      <c r="G934" s="40" t="str">
        <f t="shared" si="32"/>
        <v/>
      </c>
      <c r="H934" s="124"/>
      <c r="I934" s="121"/>
      <c r="J934" s="127" t="str">
        <f>IF(ISBLANK(I934),"",IF(I934&gt;F934,"No","Yes"))</f>
        <v/>
      </c>
      <c r="K934" s="20"/>
      <c r="L934" s="103"/>
      <c r="M934" s="41"/>
      <c r="N934" s="20"/>
      <c r="O934" s="21"/>
      <c r="P934" s="19"/>
      <c r="Q934" s="49"/>
      <c r="R934" s="35"/>
    </row>
    <row r="935" spans="1:18" ht="15.5" x14ac:dyDescent="0.25">
      <c r="A935" s="21"/>
      <c r="B935" s="35"/>
      <c r="C935" s="40"/>
      <c r="D935" s="40" t="str">
        <f>IF(C935="","",WORKDAY(C935,1,$U$33:$U$41))</f>
        <v/>
      </c>
      <c r="E935" s="40" t="str">
        <f>IF(C935="","",WORKDAY(C935,10,$U$33:$U$41))</f>
        <v/>
      </c>
      <c r="F935" s="40" t="str">
        <f>IF(C935="","",WORKDAY(C935,20,$U$33:$U$41))</f>
        <v/>
      </c>
      <c r="G935" s="40" t="str">
        <f t="shared" si="32"/>
        <v/>
      </c>
      <c r="H935" s="124"/>
      <c r="I935" s="121"/>
      <c r="J935" s="127" t="str">
        <f>IF(ISBLANK(I935),"",IF(I935&gt;F935,"No","Yes"))</f>
        <v/>
      </c>
      <c r="K935" s="20"/>
      <c r="L935" s="103"/>
      <c r="M935" s="41"/>
      <c r="N935" s="20"/>
      <c r="O935" s="21"/>
      <c r="P935" s="19"/>
      <c r="Q935" s="49"/>
      <c r="R935" s="35"/>
    </row>
    <row r="936" spans="1:18" ht="15.5" x14ac:dyDescent="0.25">
      <c r="A936" s="21"/>
      <c r="B936" s="35"/>
      <c r="C936" s="40"/>
      <c r="D936" s="40" t="str">
        <f>IF(C936="","",WORKDAY(C936,1,$U$33:$U$41))</f>
        <v/>
      </c>
      <c r="E936" s="40" t="str">
        <f>IF(C936="","",WORKDAY(C936,10,$U$33:$U$41))</f>
        <v/>
      </c>
      <c r="F936" s="40" t="str">
        <f>IF(C936="","",WORKDAY(C936,20,$U$33:$U$41))</f>
        <v/>
      </c>
      <c r="G936" s="40" t="str">
        <f t="shared" si="32"/>
        <v/>
      </c>
      <c r="H936" s="124"/>
      <c r="I936" s="121"/>
      <c r="J936" s="127" t="str">
        <f>IF(ISBLANK(I936),"",IF(I936&gt;F936,"No","Yes"))</f>
        <v/>
      </c>
      <c r="K936" s="20"/>
      <c r="L936" s="103"/>
      <c r="M936" s="41"/>
      <c r="N936" s="20"/>
      <c r="O936" s="21"/>
      <c r="P936" s="19"/>
      <c r="Q936" s="49"/>
      <c r="R936" s="35"/>
    </row>
    <row r="937" spans="1:18" ht="15.5" x14ac:dyDescent="0.25">
      <c r="A937" s="21"/>
      <c r="B937" s="35"/>
      <c r="C937" s="40"/>
      <c r="D937" s="40" t="str">
        <f>IF(C937="","",WORKDAY(C937,1,$U$33:$U$41))</f>
        <v/>
      </c>
      <c r="E937" s="40" t="str">
        <f>IF(C937="","",WORKDAY(C937,10,$U$33:$U$41))</f>
        <v/>
      </c>
      <c r="F937" s="40" t="str">
        <f>IF(C937="","",WORKDAY(C937,20,$U$33:$U$41))</f>
        <v/>
      </c>
      <c r="G937" s="40" t="str">
        <f t="shared" si="32"/>
        <v/>
      </c>
      <c r="H937" s="124"/>
      <c r="I937" s="121"/>
      <c r="J937" s="127" t="str">
        <f>IF(ISBLANK(I937),"",IF(I937&gt;F937,"No","Yes"))</f>
        <v/>
      </c>
      <c r="K937" s="20"/>
      <c r="L937" s="103"/>
      <c r="M937" s="41"/>
      <c r="N937" s="20"/>
      <c r="O937" s="21"/>
      <c r="P937" s="19"/>
      <c r="Q937" s="49"/>
      <c r="R937" s="35"/>
    </row>
    <row r="938" spans="1:18" ht="15.5" x14ac:dyDescent="0.25">
      <c r="A938" s="21"/>
      <c r="B938" s="35"/>
      <c r="C938" s="40"/>
      <c r="D938" s="40" t="str">
        <f>IF(C938="","",WORKDAY(C938,1,$U$33:$U$41))</f>
        <v/>
      </c>
      <c r="E938" s="40" t="str">
        <f>IF(C938="","",WORKDAY(C938,10,$U$33:$U$41))</f>
        <v/>
      </c>
      <c r="F938" s="40" t="str">
        <f>IF(C938="","",WORKDAY(C938,20,$U$33:$U$41))</f>
        <v/>
      </c>
      <c r="G938" s="40" t="str">
        <f t="shared" si="32"/>
        <v/>
      </c>
      <c r="H938" s="124"/>
      <c r="I938" s="121"/>
      <c r="J938" s="127" t="str">
        <f>IF(ISBLANK(I938),"",IF(I938&gt;F938,"No","Yes"))</f>
        <v/>
      </c>
      <c r="K938" s="20"/>
      <c r="L938" s="103"/>
      <c r="M938" s="41"/>
      <c r="N938" s="20"/>
      <c r="O938" s="21"/>
      <c r="P938" s="19"/>
      <c r="Q938" s="49"/>
      <c r="R938" s="35"/>
    </row>
    <row r="939" spans="1:18" ht="15.5" x14ac:dyDescent="0.25">
      <c r="A939" s="21"/>
      <c r="B939" s="35"/>
      <c r="C939" s="40"/>
      <c r="D939" s="40" t="str">
        <f>IF(C939="","",WORKDAY(C939,1,$U$33:$U$41))</f>
        <v/>
      </c>
      <c r="E939" s="40" t="str">
        <f>IF(C939="","",WORKDAY(C939,10,$U$33:$U$41))</f>
        <v/>
      </c>
      <c r="F939" s="40" t="str">
        <f>IF(C939="","",WORKDAY(C939,20,$U$33:$U$41))</f>
        <v/>
      </c>
      <c r="G939" s="40" t="str">
        <f t="shared" si="32"/>
        <v/>
      </c>
      <c r="H939" s="124"/>
      <c r="I939" s="121"/>
      <c r="J939" s="127" t="str">
        <f>IF(ISBLANK(I939),"",IF(I939&gt;F939,"No","Yes"))</f>
        <v/>
      </c>
      <c r="K939" s="20"/>
      <c r="L939" s="103"/>
      <c r="M939" s="41"/>
      <c r="N939" s="20"/>
      <c r="O939" s="21"/>
      <c r="P939" s="19"/>
      <c r="Q939" s="49"/>
      <c r="R939" s="35"/>
    </row>
    <row r="940" spans="1:18" ht="15.5" x14ac:dyDescent="0.25">
      <c r="A940" s="21"/>
      <c r="B940" s="35"/>
      <c r="C940" s="40"/>
      <c r="D940" s="40" t="str">
        <f>IF(C940="","",WORKDAY(C940,1,$U$33:$U$41))</f>
        <v/>
      </c>
      <c r="E940" s="40" t="str">
        <f>IF(C940="","",WORKDAY(C940,10,$U$33:$U$41))</f>
        <v/>
      </c>
      <c r="F940" s="40" t="str">
        <f>IF(C940="","",WORKDAY(C940,20,$U$33:$U$41))</f>
        <v/>
      </c>
      <c r="G940" s="40" t="str">
        <f t="shared" si="32"/>
        <v/>
      </c>
      <c r="H940" s="124"/>
      <c r="I940" s="121"/>
      <c r="J940" s="127" t="str">
        <f>IF(ISBLANK(I940),"",IF(I940&gt;F940,"No","Yes"))</f>
        <v/>
      </c>
      <c r="K940" s="20"/>
      <c r="L940" s="103"/>
      <c r="M940" s="41"/>
      <c r="N940" s="20"/>
      <c r="O940" s="21"/>
      <c r="P940" s="19"/>
      <c r="Q940" s="49"/>
      <c r="R940" s="35"/>
    </row>
    <row r="941" spans="1:18" ht="15.5" x14ac:dyDescent="0.25">
      <c r="A941" s="21"/>
      <c r="B941" s="35"/>
      <c r="C941" s="40"/>
      <c r="D941" s="40" t="str">
        <f>IF(C941="","",WORKDAY(C941,1,$U$33:$U$41))</f>
        <v/>
      </c>
      <c r="E941" s="40" t="str">
        <f>IF(C941="","",WORKDAY(C941,10,$U$33:$U$41))</f>
        <v/>
      </c>
      <c r="F941" s="40" t="str">
        <f>IF(C941="","",WORKDAY(C941,20,$U$33:$U$41))</f>
        <v/>
      </c>
      <c r="G941" s="40" t="str">
        <f t="shared" si="32"/>
        <v/>
      </c>
      <c r="H941" s="124"/>
      <c r="I941" s="121"/>
      <c r="J941" s="127" t="str">
        <f>IF(ISBLANK(I941),"",IF(I941&gt;F941,"No","Yes"))</f>
        <v/>
      </c>
      <c r="K941" s="20"/>
      <c r="L941" s="103"/>
      <c r="M941" s="41"/>
      <c r="N941" s="20"/>
      <c r="O941" s="21"/>
      <c r="P941" s="19"/>
      <c r="Q941" s="49"/>
      <c r="R941" s="35"/>
    </row>
    <row r="942" spans="1:18" ht="15.5" x14ac:dyDescent="0.25">
      <c r="A942" s="21"/>
      <c r="B942" s="35"/>
      <c r="C942" s="40"/>
      <c r="D942" s="40" t="str">
        <f>IF(C942="","",WORKDAY(C942,1,$U$33:$U$41))</f>
        <v/>
      </c>
      <c r="E942" s="40" t="str">
        <f>IF(C942="","",WORKDAY(C942,10,$U$33:$U$41))</f>
        <v/>
      </c>
      <c r="F942" s="40" t="str">
        <f>IF(C942="","",WORKDAY(C942,20,$U$33:$U$41))</f>
        <v/>
      </c>
      <c r="G942" s="40" t="str">
        <f t="shared" si="32"/>
        <v/>
      </c>
      <c r="H942" s="124"/>
      <c r="I942" s="121"/>
      <c r="J942" s="127" t="str">
        <f>IF(ISBLANK(I942),"",IF(I942&gt;F942,"No","Yes"))</f>
        <v/>
      </c>
      <c r="K942" s="20"/>
      <c r="L942" s="103"/>
      <c r="M942" s="41"/>
      <c r="N942" s="20"/>
      <c r="O942" s="21"/>
      <c r="P942" s="19"/>
      <c r="Q942" s="49"/>
      <c r="R942" s="35"/>
    </row>
    <row r="943" spans="1:18" ht="15.5" x14ac:dyDescent="0.25">
      <c r="A943" s="21"/>
      <c r="B943" s="35"/>
      <c r="C943" s="40"/>
      <c r="D943" s="40" t="str">
        <f>IF(C943="","",WORKDAY(C943,1,$U$33:$U$41))</f>
        <v/>
      </c>
      <c r="E943" s="40" t="str">
        <f>IF(C943="","",WORKDAY(C943,10,$U$33:$U$41))</f>
        <v/>
      </c>
      <c r="F943" s="40" t="str">
        <f>IF(C943="","",WORKDAY(C943,20,$U$33:$U$41))</f>
        <v/>
      </c>
      <c r="G943" s="40" t="str">
        <f t="shared" si="32"/>
        <v/>
      </c>
      <c r="H943" s="124"/>
      <c r="I943" s="121"/>
      <c r="J943" s="127" t="str">
        <f>IF(ISBLANK(I943),"",IF(I943&gt;F943,"No","Yes"))</f>
        <v/>
      </c>
      <c r="K943" s="20"/>
      <c r="L943" s="103"/>
      <c r="M943" s="41"/>
      <c r="N943" s="20"/>
      <c r="O943" s="21"/>
      <c r="P943" s="19"/>
      <c r="Q943" s="49"/>
      <c r="R943" s="35"/>
    </row>
    <row r="944" spans="1:18" ht="15.5" x14ac:dyDescent="0.25">
      <c r="A944" s="21"/>
      <c r="B944" s="35"/>
      <c r="C944" s="40"/>
      <c r="D944" s="40" t="str">
        <f>IF(C944="","",WORKDAY(C944,1,$U$33:$U$41))</f>
        <v/>
      </c>
      <c r="E944" s="40" t="str">
        <f>IF(C944="","",WORKDAY(C944,10,$U$33:$U$41))</f>
        <v/>
      </c>
      <c r="F944" s="40" t="str">
        <f>IF(C944="","",WORKDAY(C944,20,$U$33:$U$41))</f>
        <v/>
      </c>
      <c r="G944" s="40" t="str">
        <f t="shared" si="32"/>
        <v/>
      </c>
      <c r="H944" s="124"/>
      <c r="I944" s="121"/>
      <c r="J944" s="127" t="str">
        <f>IF(ISBLANK(I944),"",IF(I944&gt;F944,"No","Yes"))</f>
        <v/>
      </c>
      <c r="K944" s="20"/>
      <c r="L944" s="103"/>
      <c r="M944" s="41"/>
      <c r="N944" s="20"/>
      <c r="O944" s="21"/>
      <c r="P944" s="19"/>
      <c r="Q944" s="49"/>
      <c r="R944" s="35"/>
    </row>
    <row r="945" spans="1:18" ht="15.5" x14ac:dyDescent="0.25">
      <c r="A945" s="21"/>
      <c r="B945" s="35"/>
      <c r="C945" s="40"/>
      <c r="D945" s="40" t="str">
        <f>IF(C945="","",WORKDAY(C945,1,$U$33:$U$41))</f>
        <v/>
      </c>
      <c r="E945" s="40" t="str">
        <f>IF(C945="","",WORKDAY(C945,10,$U$33:$U$41))</f>
        <v/>
      </c>
      <c r="F945" s="40" t="str">
        <f>IF(C945="","",WORKDAY(C945,20,$U$33:$U$41))</f>
        <v/>
      </c>
      <c r="G945" s="40" t="str">
        <f t="shared" si="32"/>
        <v/>
      </c>
      <c r="H945" s="124"/>
      <c r="I945" s="121"/>
      <c r="J945" s="127" t="str">
        <f>IF(ISBLANK(I945),"",IF(I945&gt;F945,"No","Yes"))</f>
        <v/>
      </c>
      <c r="K945" s="20"/>
      <c r="L945" s="103"/>
      <c r="M945" s="41"/>
      <c r="N945" s="20"/>
      <c r="O945" s="21"/>
      <c r="P945" s="19"/>
      <c r="Q945" s="49"/>
      <c r="R945" s="35"/>
    </row>
    <row r="946" spans="1:18" ht="15.5" x14ac:dyDescent="0.25">
      <c r="A946" s="21"/>
      <c r="B946" s="35"/>
      <c r="C946" s="40"/>
      <c r="D946" s="40" t="str">
        <f>IF(C946="","",WORKDAY(C946,1,$U$33:$U$41))</f>
        <v/>
      </c>
      <c r="E946" s="40" t="str">
        <f>IF(C946="","",WORKDAY(C946,10,$U$33:$U$41))</f>
        <v/>
      </c>
      <c r="F946" s="40" t="str">
        <f>IF(C946="","",WORKDAY(C946,20,$U$33:$U$41))</f>
        <v/>
      </c>
      <c r="G946" s="40" t="str">
        <f t="shared" si="32"/>
        <v/>
      </c>
      <c r="H946" s="124"/>
      <c r="I946" s="121"/>
      <c r="J946" s="127" t="str">
        <f>IF(ISBLANK(I946),"",IF(I946&gt;F946,"No","Yes"))</f>
        <v/>
      </c>
      <c r="K946" s="20"/>
      <c r="L946" s="103"/>
      <c r="M946" s="41"/>
      <c r="N946" s="20"/>
      <c r="O946" s="21"/>
      <c r="P946" s="19"/>
      <c r="Q946" s="49"/>
      <c r="R946" s="35"/>
    </row>
    <row r="947" spans="1:18" ht="15.5" x14ac:dyDescent="0.25">
      <c r="A947" s="21"/>
      <c r="B947" s="35"/>
      <c r="C947" s="40"/>
      <c r="D947" s="40" t="str">
        <f>IF(C947="","",WORKDAY(C947,1,$U$33:$U$41))</f>
        <v/>
      </c>
      <c r="E947" s="40" t="str">
        <f>IF(C947="","",WORKDAY(C947,10,$U$33:$U$41))</f>
        <v/>
      </c>
      <c r="F947" s="40" t="str">
        <f>IF(C947="","",WORKDAY(C947,20,$U$33:$U$41))</f>
        <v/>
      </c>
      <c r="G947" s="40" t="str">
        <f t="shared" si="32"/>
        <v/>
      </c>
      <c r="H947" s="124"/>
      <c r="I947" s="121"/>
      <c r="J947" s="127" t="str">
        <f>IF(ISBLANK(I947),"",IF(I947&gt;F947,"No","Yes"))</f>
        <v/>
      </c>
      <c r="K947" s="20"/>
      <c r="L947" s="103"/>
      <c r="M947" s="41"/>
      <c r="N947" s="20"/>
      <c r="O947" s="21"/>
      <c r="P947" s="19"/>
      <c r="Q947" s="49"/>
      <c r="R947" s="35"/>
    </row>
    <row r="948" spans="1:18" ht="15.5" x14ac:dyDescent="0.25">
      <c r="A948" s="21"/>
      <c r="B948" s="35"/>
      <c r="C948" s="40"/>
      <c r="D948" s="40" t="str">
        <f>IF(C948="","",WORKDAY(C948,1,$U$33:$U$41))</f>
        <v/>
      </c>
      <c r="E948" s="40" t="str">
        <f>IF(C948="","",WORKDAY(C948,10,$U$33:$U$41))</f>
        <v/>
      </c>
      <c r="F948" s="40" t="str">
        <f>IF(C948="","",WORKDAY(C948,20,$U$33:$U$41))</f>
        <v/>
      </c>
      <c r="G948" s="40" t="str">
        <f t="shared" si="32"/>
        <v/>
      </c>
      <c r="H948" s="124"/>
      <c r="I948" s="121"/>
      <c r="J948" s="127" t="str">
        <f>IF(ISBLANK(I948),"",IF(I948&gt;F948,"No","Yes"))</f>
        <v/>
      </c>
      <c r="K948" s="20"/>
      <c r="L948" s="103"/>
      <c r="M948" s="41"/>
      <c r="N948" s="20"/>
      <c r="O948" s="21"/>
      <c r="P948" s="19"/>
      <c r="Q948" s="49"/>
      <c r="R948" s="35"/>
    </row>
    <row r="949" spans="1:18" ht="15.5" x14ac:dyDescent="0.25">
      <c r="A949" s="21"/>
      <c r="B949" s="35"/>
      <c r="C949" s="40"/>
      <c r="D949" s="40" t="str">
        <f>IF(C949="","",WORKDAY(C949,1,$U$33:$U$41))</f>
        <v/>
      </c>
      <c r="E949" s="40" t="str">
        <f>IF(C949="","",WORKDAY(C949,10,$U$33:$U$41))</f>
        <v/>
      </c>
      <c r="F949" s="40" t="str">
        <f>IF(C949="","",WORKDAY(C949,20,$U$33:$U$41))</f>
        <v/>
      </c>
      <c r="G949" s="40" t="str">
        <f t="shared" si="32"/>
        <v/>
      </c>
      <c r="H949" s="124"/>
      <c r="I949" s="121"/>
      <c r="J949" s="127" t="str">
        <f>IF(ISBLANK(I949),"",IF(I949&gt;F949,"No","Yes"))</f>
        <v/>
      </c>
      <c r="K949" s="20"/>
      <c r="L949" s="103"/>
      <c r="M949" s="41"/>
      <c r="N949" s="20"/>
      <c r="O949" s="21"/>
      <c r="P949" s="19"/>
      <c r="Q949" s="49"/>
      <c r="R949" s="35"/>
    </row>
    <row r="950" spans="1:18" ht="15.5" x14ac:dyDescent="0.25">
      <c r="A950" s="21"/>
      <c r="B950" s="35"/>
      <c r="C950" s="40"/>
      <c r="D950" s="40" t="str">
        <f>IF(C950="","",WORKDAY(C950,1,$U$33:$U$41))</f>
        <v/>
      </c>
      <c r="E950" s="40" t="str">
        <f>IF(C950="","",WORKDAY(C950,10,$U$33:$U$41))</f>
        <v/>
      </c>
      <c r="F950" s="40" t="str">
        <f>IF(C950="","",WORKDAY(C950,20,$U$33:$U$41))</f>
        <v/>
      </c>
      <c r="G950" s="40" t="str">
        <f t="shared" si="32"/>
        <v/>
      </c>
      <c r="H950" s="124"/>
      <c r="I950" s="121"/>
      <c r="J950" s="127" t="str">
        <f>IF(ISBLANK(I950),"",IF(I950&gt;F950,"No","Yes"))</f>
        <v/>
      </c>
      <c r="K950" s="20"/>
      <c r="L950" s="103"/>
      <c r="M950" s="41"/>
      <c r="N950" s="20"/>
      <c r="O950" s="21"/>
      <c r="P950" s="19"/>
      <c r="Q950" s="49"/>
      <c r="R950" s="35"/>
    </row>
    <row r="951" spans="1:18" ht="15.5" x14ac:dyDescent="0.25">
      <c r="A951" s="21"/>
      <c r="B951" s="35"/>
      <c r="C951" s="40"/>
      <c r="D951" s="40" t="str">
        <f>IF(C951="","",WORKDAY(C951,1,$U$33:$U$41))</f>
        <v/>
      </c>
      <c r="E951" s="40" t="str">
        <f>IF(C951="","",WORKDAY(C951,10,$U$33:$U$41))</f>
        <v/>
      </c>
      <c r="F951" s="40" t="str">
        <f>IF(C951="","",WORKDAY(C951,20,$U$33:$U$41))</f>
        <v/>
      </c>
      <c r="G951" s="40" t="str">
        <f t="shared" si="32"/>
        <v/>
      </c>
      <c r="H951" s="124"/>
      <c r="I951" s="121"/>
      <c r="J951" s="127" t="str">
        <f>IF(ISBLANK(I951),"",IF(I951&gt;F951,"No","Yes"))</f>
        <v/>
      </c>
      <c r="K951" s="20"/>
      <c r="L951" s="103"/>
      <c r="M951" s="41"/>
      <c r="N951" s="20"/>
      <c r="O951" s="21"/>
      <c r="P951" s="19"/>
      <c r="Q951" s="49"/>
      <c r="R951" s="35"/>
    </row>
    <row r="952" spans="1:18" ht="15.5" x14ac:dyDescent="0.25">
      <c r="A952" s="21"/>
      <c r="B952" s="35"/>
      <c r="C952" s="40"/>
      <c r="D952" s="40" t="str">
        <f>IF(C952="","",WORKDAY(C952,1,$U$33:$U$41))</f>
        <v/>
      </c>
      <c r="E952" s="40" t="str">
        <f>IF(C952="","",WORKDAY(C952,10,$U$33:$U$41))</f>
        <v/>
      </c>
      <c r="F952" s="40" t="str">
        <f>IF(C952="","",WORKDAY(C952,20,$U$33:$U$41))</f>
        <v/>
      </c>
      <c r="G952" s="40" t="str">
        <f t="shared" si="32"/>
        <v/>
      </c>
      <c r="H952" s="124"/>
      <c r="I952" s="121"/>
      <c r="J952" s="127" t="str">
        <f>IF(ISBLANK(I952),"",IF(I952&gt;F952,"No","Yes"))</f>
        <v/>
      </c>
      <c r="K952" s="20"/>
      <c r="L952" s="103"/>
      <c r="M952" s="41"/>
      <c r="N952" s="20"/>
      <c r="O952" s="21"/>
      <c r="P952" s="19"/>
      <c r="Q952" s="49"/>
      <c r="R952" s="35"/>
    </row>
    <row r="953" spans="1:18" ht="15.5" x14ac:dyDescent="0.25">
      <c r="A953" s="21"/>
      <c r="B953" s="35"/>
      <c r="C953" s="40"/>
      <c r="D953" s="40" t="str">
        <f>IF(C953="","",WORKDAY(C953,1,$U$33:$U$41))</f>
        <v/>
      </c>
      <c r="E953" s="40" t="str">
        <f>IF(C953="","",WORKDAY(C953,10,$U$33:$U$41))</f>
        <v/>
      </c>
      <c r="F953" s="40" t="str">
        <f>IF(C953="","",WORKDAY(C953,20,$U$33:$U$41))</f>
        <v/>
      </c>
      <c r="G953" s="40" t="str">
        <f t="shared" si="32"/>
        <v/>
      </c>
      <c r="H953" s="124"/>
      <c r="I953" s="121"/>
      <c r="J953" s="127" t="str">
        <f>IF(ISBLANK(I953),"",IF(I953&gt;F953,"No","Yes"))</f>
        <v/>
      </c>
      <c r="K953" s="20"/>
      <c r="L953" s="103"/>
      <c r="M953" s="41"/>
      <c r="N953" s="20"/>
      <c r="O953" s="21"/>
      <c r="P953" s="19"/>
      <c r="Q953" s="49"/>
      <c r="R953" s="35"/>
    </row>
    <row r="954" spans="1:18" ht="15.5" x14ac:dyDescent="0.25">
      <c r="A954" s="21"/>
      <c r="B954" s="35"/>
      <c r="C954" s="40"/>
      <c r="D954" s="40" t="str">
        <f>IF(C954="","",WORKDAY(C954,1,$U$33:$U$41))</f>
        <v/>
      </c>
      <c r="E954" s="40" t="str">
        <f>IF(C954="","",WORKDAY(C954,10,$U$33:$U$41))</f>
        <v/>
      </c>
      <c r="F954" s="40" t="str">
        <f>IF(C954="","",WORKDAY(C954,20,$U$33:$U$41))</f>
        <v/>
      </c>
      <c r="G954" s="40" t="str">
        <f t="shared" si="32"/>
        <v/>
      </c>
      <c r="H954" s="124"/>
      <c r="I954" s="121"/>
      <c r="J954" s="127" t="str">
        <f>IF(ISBLANK(I954),"",IF(I954&gt;F954,"No","Yes"))</f>
        <v/>
      </c>
      <c r="K954" s="20"/>
      <c r="L954" s="103"/>
      <c r="M954" s="41"/>
      <c r="N954" s="20"/>
      <c r="O954" s="21"/>
      <c r="P954" s="19"/>
      <c r="Q954" s="49"/>
      <c r="R954" s="35"/>
    </row>
    <row r="955" spans="1:18" ht="15.5" x14ac:dyDescent="0.25">
      <c r="A955" s="21"/>
      <c r="B955" s="35"/>
      <c r="C955" s="40"/>
      <c r="D955" s="40" t="str">
        <f>IF(C955="","",WORKDAY(C955,1,$U$33:$U$41))</f>
        <v/>
      </c>
      <c r="E955" s="40" t="str">
        <f>IF(C955="","",WORKDAY(C955,10,$U$33:$U$41))</f>
        <v/>
      </c>
      <c r="F955" s="40" t="str">
        <f>IF(C955="","",WORKDAY(C955,20,$U$33:$U$41))</f>
        <v/>
      </c>
      <c r="G955" s="40" t="str">
        <f t="shared" si="32"/>
        <v/>
      </c>
      <c r="H955" s="124"/>
      <c r="I955" s="121"/>
      <c r="J955" s="127" t="str">
        <f>IF(ISBLANK(I955),"",IF(I955&gt;F955,"No","Yes"))</f>
        <v/>
      </c>
      <c r="K955" s="20"/>
      <c r="L955" s="103"/>
      <c r="M955" s="41"/>
      <c r="N955" s="20"/>
      <c r="O955" s="21"/>
      <c r="P955" s="19"/>
      <c r="Q955" s="49"/>
      <c r="R955" s="35"/>
    </row>
    <row r="956" spans="1:18" ht="15.5" x14ac:dyDescent="0.25">
      <c r="A956" s="21"/>
      <c r="B956" s="35"/>
      <c r="C956" s="40"/>
      <c r="D956" s="40" t="str">
        <f>IF(C956="","",WORKDAY(C956,1,$U$33:$U$41))</f>
        <v/>
      </c>
      <c r="E956" s="40" t="str">
        <f>IF(C956="","",WORKDAY(C956,10,$U$33:$U$41))</f>
        <v/>
      </c>
      <c r="F956" s="40" t="str">
        <f>IF(C956="","",WORKDAY(C956,20,$U$33:$U$41))</f>
        <v/>
      </c>
      <c r="G956" s="40" t="str">
        <f t="shared" si="32"/>
        <v/>
      </c>
      <c r="H956" s="124"/>
      <c r="I956" s="121"/>
      <c r="J956" s="127" t="str">
        <f>IF(ISBLANK(I956),"",IF(I956&gt;F956,"No","Yes"))</f>
        <v/>
      </c>
      <c r="K956" s="20"/>
      <c r="L956" s="103"/>
      <c r="M956" s="41"/>
      <c r="N956" s="20"/>
      <c r="O956" s="21"/>
      <c r="P956" s="19"/>
      <c r="Q956" s="49"/>
      <c r="R956" s="35"/>
    </row>
    <row r="957" spans="1:18" ht="15.5" x14ac:dyDescent="0.25">
      <c r="A957" s="21"/>
      <c r="B957" s="35"/>
      <c r="C957" s="40"/>
      <c r="D957" s="40" t="str">
        <f>IF(C957="","",WORKDAY(C957,1,$U$33:$U$41))</f>
        <v/>
      </c>
      <c r="E957" s="40" t="str">
        <f>IF(C957="","",WORKDAY(C957,10,$U$33:$U$41))</f>
        <v/>
      </c>
      <c r="F957" s="40" t="str">
        <f>IF(C957="","",WORKDAY(C957,20,$U$33:$U$41))</f>
        <v/>
      </c>
      <c r="G957" s="40" t="str">
        <f t="shared" si="32"/>
        <v/>
      </c>
      <c r="H957" s="124"/>
      <c r="I957" s="121"/>
      <c r="J957" s="127" t="str">
        <f>IF(ISBLANK(I957),"",IF(I957&gt;F957,"No","Yes"))</f>
        <v/>
      </c>
      <c r="K957" s="20"/>
      <c r="L957" s="103"/>
      <c r="M957" s="41"/>
      <c r="N957" s="20"/>
      <c r="O957" s="21"/>
      <c r="P957" s="19"/>
      <c r="Q957" s="49"/>
      <c r="R957" s="35"/>
    </row>
    <row r="958" spans="1:18" ht="15.5" x14ac:dyDescent="0.25">
      <c r="A958" s="21"/>
      <c r="B958" s="35"/>
      <c r="C958" s="40"/>
      <c r="D958" s="40" t="str">
        <f>IF(C958="","",WORKDAY(C958,1,$U$33:$U$41))</f>
        <v/>
      </c>
      <c r="E958" s="40" t="str">
        <f>IF(C958="","",WORKDAY(C958,10,$U$33:$U$41))</f>
        <v/>
      </c>
      <c r="F958" s="40" t="str">
        <f>IF(C958="","",WORKDAY(C958,20,$U$33:$U$41))</f>
        <v/>
      </c>
      <c r="G958" s="40" t="str">
        <f t="shared" si="32"/>
        <v/>
      </c>
      <c r="H958" s="124"/>
      <c r="I958" s="121"/>
      <c r="J958" s="127" t="str">
        <f>IF(ISBLANK(I958),"",IF(I958&gt;F958,"No","Yes"))</f>
        <v/>
      </c>
      <c r="K958" s="20"/>
      <c r="L958" s="103"/>
      <c r="M958" s="41"/>
      <c r="N958" s="20"/>
      <c r="O958" s="21"/>
      <c r="P958" s="19"/>
      <c r="Q958" s="49"/>
      <c r="R958" s="35"/>
    </row>
    <row r="959" spans="1:18" ht="15.5" x14ac:dyDescent="0.25">
      <c r="A959" s="21"/>
      <c r="B959" s="35"/>
      <c r="C959" s="40"/>
      <c r="D959" s="40" t="str">
        <f>IF(C959="","",WORKDAY(C959,1,$U$33:$U$41))</f>
        <v/>
      </c>
      <c r="E959" s="40" t="str">
        <f>IF(C959="","",WORKDAY(C959,10,$U$33:$U$41))</f>
        <v/>
      </c>
      <c r="F959" s="40" t="str">
        <f>IF(C959="","",WORKDAY(C959,20,$U$33:$U$41))</f>
        <v/>
      </c>
      <c r="G959" s="40" t="str">
        <f t="shared" si="32"/>
        <v/>
      </c>
      <c r="H959" s="124"/>
      <c r="I959" s="121"/>
      <c r="J959" s="127" t="str">
        <f>IF(ISBLANK(I959),"",IF(I959&gt;F959,"No","Yes"))</f>
        <v/>
      </c>
      <c r="K959" s="20"/>
      <c r="L959" s="103"/>
      <c r="M959" s="41"/>
      <c r="N959" s="20"/>
      <c r="O959" s="21"/>
      <c r="P959" s="19"/>
      <c r="Q959" s="49"/>
      <c r="R959" s="35"/>
    </row>
    <row r="960" spans="1:18" ht="15.5" x14ac:dyDescent="0.25">
      <c r="A960" s="21"/>
      <c r="B960" s="35"/>
      <c r="C960" s="40"/>
      <c r="D960" s="40" t="str">
        <f>IF(C960="","",WORKDAY(C960,1,$U$33:$U$41))</f>
        <v/>
      </c>
      <c r="E960" s="40" t="str">
        <f>IF(C960="","",WORKDAY(C960,10,$U$33:$U$41))</f>
        <v/>
      </c>
      <c r="F960" s="40" t="str">
        <f>IF(C960="","",WORKDAY(C960,20,$U$33:$U$41))</f>
        <v/>
      </c>
      <c r="G960" s="40" t="str">
        <f t="shared" si="32"/>
        <v/>
      </c>
      <c r="H960" s="124"/>
      <c r="I960" s="121"/>
      <c r="J960" s="127" t="str">
        <f>IF(ISBLANK(I960),"",IF(I960&gt;F960,"No","Yes"))</f>
        <v/>
      </c>
      <c r="K960" s="20"/>
      <c r="L960" s="103"/>
      <c r="M960" s="41"/>
      <c r="N960" s="20"/>
      <c r="O960" s="21"/>
      <c r="P960" s="19"/>
      <c r="Q960" s="49"/>
      <c r="R960" s="35"/>
    </row>
    <row r="961" spans="1:18" ht="15.5" x14ac:dyDescent="0.25">
      <c r="A961" s="21"/>
      <c r="B961" s="35"/>
      <c r="C961" s="40"/>
      <c r="D961" s="40" t="str">
        <f>IF(C961="","",WORKDAY(C961,1,$U$33:$U$41))</f>
        <v/>
      </c>
      <c r="E961" s="40" t="str">
        <f>IF(C961="","",WORKDAY(C961,10,$U$33:$U$41))</f>
        <v/>
      </c>
      <c r="F961" s="40" t="str">
        <f>IF(C961="","",WORKDAY(C961,20,$U$33:$U$41))</f>
        <v/>
      </c>
      <c r="G961" s="40" t="str">
        <f t="shared" si="32"/>
        <v/>
      </c>
      <c r="H961" s="124"/>
      <c r="I961" s="121"/>
      <c r="J961" s="127" t="str">
        <f>IF(ISBLANK(I961),"",IF(I961&gt;F961,"No","Yes"))</f>
        <v/>
      </c>
      <c r="K961" s="20"/>
      <c r="L961" s="103"/>
      <c r="M961" s="41"/>
      <c r="N961" s="20"/>
      <c r="O961" s="21"/>
      <c r="P961" s="19"/>
      <c r="Q961" s="49"/>
      <c r="R961" s="35"/>
    </row>
    <row r="962" spans="1:18" ht="15.5" x14ac:dyDescent="0.25">
      <c r="A962" s="21"/>
      <c r="B962" s="35"/>
      <c r="C962" s="40"/>
      <c r="D962" s="40" t="str">
        <f>IF(C962="","",WORKDAY(C962,1,$U$33:$U$41))</f>
        <v/>
      </c>
      <c r="E962" s="40" t="str">
        <f>IF(C962="","",WORKDAY(C962,10,$U$33:$U$41))</f>
        <v/>
      </c>
      <c r="F962" s="40" t="str">
        <f>IF(C962="","",WORKDAY(C962,20,$U$33:$U$41))</f>
        <v/>
      </c>
      <c r="G962" s="40" t="str">
        <f t="shared" si="32"/>
        <v/>
      </c>
      <c r="H962" s="124"/>
      <c r="I962" s="121"/>
      <c r="J962" s="127" t="str">
        <f>IF(ISBLANK(I962),"",IF(I962&gt;F962,"No","Yes"))</f>
        <v/>
      </c>
      <c r="K962" s="20"/>
      <c r="L962" s="103"/>
      <c r="M962" s="41"/>
      <c r="N962" s="20"/>
      <c r="O962" s="21"/>
      <c r="P962" s="19"/>
      <c r="Q962" s="49"/>
      <c r="R962" s="35"/>
    </row>
    <row r="963" spans="1:18" ht="15.5" x14ac:dyDescent="0.25">
      <c r="A963" s="21"/>
      <c r="B963" s="35"/>
      <c r="C963" s="40"/>
      <c r="D963" s="40" t="str">
        <f>IF(C963="","",WORKDAY(C963,1,$U$33:$U$41))</f>
        <v/>
      </c>
      <c r="E963" s="40" t="str">
        <f>IF(C963="","",WORKDAY(C963,10,$U$33:$U$41))</f>
        <v/>
      </c>
      <c r="F963" s="40" t="str">
        <f>IF(C963="","",WORKDAY(C963,20,$U$33:$U$41))</f>
        <v/>
      </c>
      <c r="G963" s="40" t="str">
        <f t="shared" si="32"/>
        <v/>
      </c>
      <c r="H963" s="124"/>
      <c r="I963" s="121"/>
      <c r="J963" s="127" t="str">
        <f>IF(ISBLANK(I963),"",IF(I963&gt;F963,"No","Yes"))</f>
        <v/>
      </c>
      <c r="K963" s="20"/>
      <c r="L963" s="103"/>
      <c r="M963" s="41"/>
      <c r="N963" s="20"/>
      <c r="O963" s="21"/>
      <c r="P963" s="19"/>
      <c r="Q963" s="49"/>
      <c r="R963" s="35"/>
    </row>
    <row r="964" spans="1:18" ht="15.5" x14ac:dyDescent="0.25">
      <c r="A964" s="21"/>
      <c r="B964" s="35"/>
      <c r="C964" s="40"/>
      <c r="D964" s="40" t="str">
        <f>IF(C964="","",WORKDAY(C964,1,$U$33:$U$41))</f>
        <v/>
      </c>
      <c r="E964" s="40" t="str">
        <f>IF(C964="","",WORKDAY(C964,10,$U$33:$U$41))</f>
        <v/>
      </c>
      <c r="F964" s="40" t="str">
        <f>IF(C964="","",WORKDAY(C964,20,$U$33:$U$41))</f>
        <v/>
      </c>
      <c r="G964" s="40" t="str">
        <f t="shared" si="32"/>
        <v/>
      </c>
      <c r="H964" s="124"/>
      <c r="I964" s="121"/>
      <c r="J964" s="127" t="str">
        <f>IF(ISBLANK(I964),"",IF(I964&gt;F964,"No","Yes"))</f>
        <v/>
      </c>
      <c r="K964" s="20"/>
      <c r="L964" s="103"/>
      <c r="M964" s="41"/>
      <c r="N964" s="20"/>
      <c r="O964" s="21"/>
      <c r="P964" s="19"/>
      <c r="Q964" s="49"/>
      <c r="R964" s="35"/>
    </row>
    <row r="965" spans="1:18" ht="15.5" x14ac:dyDescent="0.25">
      <c r="A965" s="21"/>
      <c r="B965" s="35"/>
      <c r="C965" s="40"/>
      <c r="D965" s="40" t="str">
        <f>IF(C965="","",WORKDAY(C965,1,$U$33:$U$41))</f>
        <v/>
      </c>
      <c r="E965" s="40" t="str">
        <f>IF(C965="","",WORKDAY(C965,10,$U$33:$U$41))</f>
        <v/>
      </c>
      <c r="F965" s="40" t="str">
        <f>IF(C965="","",WORKDAY(C965,20,$U$33:$U$41))</f>
        <v/>
      </c>
      <c r="G965" s="40" t="str">
        <f t="shared" si="32"/>
        <v/>
      </c>
      <c r="H965" s="124"/>
      <c r="I965" s="121"/>
      <c r="J965" s="127" t="str">
        <f>IF(ISBLANK(I965),"",IF(I965&gt;F965,"No","Yes"))</f>
        <v/>
      </c>
      <c r="K965" s="20"/>
      <c r="L965" s="103"/>
      <c r="M965" s="41"/>
      <c r="N965" s="20"/>
      <c r="O965" s="21"/>
      <c r="P965" s="19"/>
      <c r="Q965" s="49"/>
      <c r="R965" s="35"/>
    </row>
    <row r="966" spans="1:18" ht="15.5" x14ac:dyDescent="0.25">
      <c r="A966" s="21"/>
      <c r="B966" s="35"/>
      <c r="C966" s="40"/>
      <c r="D966" s="40" t="str">
        <f>IF(C966="","",WORKDAY(C966,1,$U$33:$U$41))</f>
        <v/>
      </c>
      <c r="E966" s="40" t="str">
        <f>IF(C966="","",WORKDAY(C966,10,$U$33:$U$41))</f>
        <v/>
      </c>
      <c r="F966" s="40" t="str">
        <f>IF(C966="","",WORKDAY(C966,20,$U$33:$U$41))</f>
        <v/>
      </c>
      <c r="G966" s="40" t="str">
        <f t="shared" si="32"/>
        <v/>
      </c>
      <c r="H966" s="124"/>
      <c r="I966" s="121"/>
      <c r="J966" s="127" t="str">
        <f>IF(ISBLANK(I966),"",IF(I966&gt;F966,"No","Yes"))</f>
        <v/>
      </c>
      <c r="K966" s="20"/>
      <c r="L966" s="103"/>
      <c r="M966" s="41"/>
      <c r="N966" s="20"/>
      <c r="O966" s="21"/>
      <c r="P966" s="19"/>
      <c r="Q966" s="49"/>
      <c r="R966" s="35"/>
    </row>
    <row r="967" spans="1:18" ht="15.5" x14ac:dyDescent="0.25">
      <c r="A967" s="21"/>
      <c r="B967" s="35"/>
      <c r="C967" s="40"/>
      <c r="D967" s="40" t="str">
        <f>IF(C967="","",WORKDAY(C967,1,$U$33:$U$41))</f>
        <v/>
      </c>
      <c r="E967" s="40" t="str">
        <f>IF(C967="","",WORKDAY(C967,10,$U$33:$U$41))</f>
        <v/>
      </c>
      <c r="F967" s="40" t="str">
        <f>IF(C967="","",WORKDAY(C967,20,$U$33:$U$41))</f>
        <v/>
      </c>
      <c r="G967" s="40" t="str">
        <f t="shared" ref="G967:G1000" si="33">IF(ISBLANK(C967),"",TEXT(C967,"mmm"))</f>
        <v/>
      </c>
      <c r="H967" s="124"/>
      <c r="I967" s="121"/>
      <c r="J967" s="127" t="str">
        <f>IF(ISBLANK(I967),"",IF(I967&gt;F967,"No","Yes"))</f>
        <v/>
      </c>
      <c r="K967" s="20"/>
      <c r="L967" s="103"/>
      <c r="M967" s="41"/>
      <c r="N967" s="20"/>
      <c r="O967" s="21"/>
      <c r="P967" s="19"/>
      <c r="Q967" s="49"/>
      <c r="R967" s="35"/>
    </row>
    <row r="968" spans="1:18" ht="15.5" x14ac:dyDescent="0.25">
      <c r="A968" s="21"/>
      <c r="B968" s="35"/>
      <c r="C968" s="40"/>
      <c r="D968" s="40" t="str">
        <f>IF(C968="","",WORKDAY(C968,1,$U$33:$U$41))</f>
        <v/>
      </c>
      <c r="E968" s="40" t="str">
        <f>IF(C968="","",WORKDAY(C968,10,$U$33:$U$41))</f>
        <v/>
      </c>
      <c r="F968" s="40" t="str">
        <f>IF(C968="","",WORKDAY(C968,20,$U$33:$U$41))</f>
        <v/>
      </c>
      <c r="G968" s="40" t="str">
        <f t="shared" si="33"/>
        <v/>
      </c>
      <c r="H968" s="124"/>
      <c r="I968" s="121"/>
      <c r="J968" s="127" t="str">
        <f>IF(ISBLANK(I968),"",IF(I968&gt;F968,"No","Yes"))</f>
        <v/>
      </c>
      <c r="K968" s="20"/>
      <c r="L968" s="103"/>
      <c r="M968" s="41"/>
      <c r="N968" s="20"/>
      <c r="O968" s="21"/>
      <c r="P968" s="19"/>
      <c r="Q968" s="49"/>
      <c r="R968" s="35"/>
    </row>
    <row r="969" spans="1:18" ht="15.5" x14ac:dyDescent="0.25">
      <c r="A969" s="21"/>
      <c r="B969" s="35"/>
      <c r="C969" s="40"/>
      <c r="D969" s="40" t="str">
        <f>IF(C969="","",WORKDAY(C969,1,$U$33:$U$41))</f>
        <v/>
      </c>
      <c r="E969" s="40" t="str">
        <f>IF(C969="","",WORKDAY(C969,10,$U$33:$U$41))</f>
        <v/>
      </c>
      <c r="F969" s="40" t="str">
        <f>IF(C969="","",WORKDAY(C969,20,$U$33:$U$41))</f>
        <v/>
      </c>
      <c r="G969" s="40" t="str">
        <f t="shared" si="33"/>
        <v/>
      </c>
      <c r="H969" s="124"/>
      <c r="I969" s="121"/>
      <c r="J969" s="127" t="str">
        <f>IF(ISBLANK(I969),"",IF(I969&gt;F969,"No","Yes"))</f>
        <v/>
      </c>
      <c r="K969" s="20"/>
      <c r="L969" s="103"/>
      <c r="M969" s="41"/>
      <c r="N969" s="20"/>
      <c r="O969" s="21"/>
      <c r="P969" s="19"/>
      <c r="Q969" s="49"/>
      <c r="R969" s="35"/>
    </row>
    <row r="970" spans="1:18" ht="15.5" x14ac:dyDescent="0.25">
      <c r="A970" s="21"/>
      <c r="B970" s="35"/>
      <c r="C970" s="40"/>
      <c r="D970" s="40" t="str">
        <f>IF(C970="","",WORKDAY(C970,1,$U$33:$U$41))</f>
        <v/>
      </c>
      <c r="E970" s="40" t="str">
        <f>IF(C970="","",WORKDAY(C970,10,$U$33:$U$41))</f>
        <v/>
      </c>
      <c r="F970" s="40" t="str">
        <f>IF(C970="","",WORKDAY(C970,20,$U$33:$U$41))</f>
        <v/>
      </c>
      <c r="G970" s="40" t="str">
        <f t="shared" si="33"/>
        <v/>
      </c>
      <c r="H970" s="124"/>
      <c r="I970" s="121"/>
      <c r="J970" s="127" t="str">
        <f>IF(ISBLANK(I970),"",IF(I970&gt;F970,"No","Yes"))</f>
        <v/>
      </c>
      <c r="K970" s="20"/>
      <c r="L970" s="103"/>
      <c r="M970" s="41"/>
      <c r="N970" s="20"/>
      <c r="O970" s="21"/>
      <c r="P970" s="19"/>
      <c r="Q970" s="49"/>
      <c r="R970" s="35"/>
    </row>
    <row r="971" spans="1:18" ht="15.5" x14ac:dyDescent="0.25">
      <c r="A971" s="21"/>
      <c r="B971" s="35"/>
      <c r="C971" s="40"/>
      <c r="D971" s="40" t="str">
        <f>IF(C971="","",WORKDAY(C971,1,$U$33:$U$41))</f>
        <v/>
      </c>
      <c r="E971" s="40" t="str">
        <f>IF(C971="","",WORKDAY(C971,10,$U$33:$U$41))</f>
        <v/>
      </c>
      <c r="F971" s="40" t="str">
        <f>IF(C971="","",WORKDAY(C971,20,$U$33:$U$41))</f>
        <v/>
      </c>
      <c r="G971" s="40" t="str">
        <f t="shared" si="33"/>
        <v/>
      </c>
      <c r="H971" s="124"/>
      <c r="I971" s="121"/>
      <c r="J971" s="127" t="str">
        <f>IF(ISBLANK(I971),"",IF(I971&gt;F971,"No","Yes"))</f>
        <v/>
      </c>
      <c r="K971" s="20"/>
      <c r="L971" s="103"/>
      <c r="M971" s="41"/>
      <c r="N971" s="20"/>
      <c r="O971" s="21"/>
      <c r="P971" s="19"/>
      <c r="Q971" s="49"/>
      <c r="R971" s="35"/>
    </row>
    <row r="972" spans="1:18" ht="15.5" x14ac:dyDescent="0.25">
      <c r="A972" s="21"/>
      <c r="B972" s="35"/>
      <c r="C972" s="40"/>
      <c r="D972" s="40" t="str">
        <f>IF(C972="","",WORKDAY(C972,1,$U$33:$U$41))</f>
        <v/>
      </c>
      <c r="E972" s="40" t="str">
        <f>IF(C972="","",WORKDAY(C972,10,$U$33:$U$41))</f>
        <v/>
      </c>
      <c r="F972" s="40" t="str">
        <f>IF(C972="","",WORKDAY(C972,20,$U$33:$U$41))</f>
        <v/>
      </c>
      <c r="G972" s="40" t="str">
        <f t="shared" si="33"/>
        <v/>
      </c>
      <c r="H972" s="124"/>
      <c r="I972" s="121"/>
      <c r="J972" s="127" t="str">
        <f>IF(ISBLANK(I972),"",IF(I972&gt;F972,"No","Yes"))</f>
        <v/>
      </c>
      <c r="K972" s="20"/>
      <c r="L972" s="103"/>
      <c r="M972" s="41"/>
      <c r="N972" s="20"/>
      <c r="O972" s="21"/>
      <c r="P972" s="19"/>
      <c r="Q972" s="49"/>
      <c r="R972" s="35"/>
    </row>
    <row r="973" spans="1:18" ht="15.5" x14ac:dyDescent="0.25">
      <c r="A973" s="21"/>
      <c r="B973" s="35"/>
      <c r="C973" s="40"/>
      <c r="D973" s="40" t="str">
        <f>IF(C973="","",WORKDAY(C973,1,$U$33:$U$41))</f>
        <v/>
      </c>
      <c r="E973" s="40" t="str">
        <f>IF(C973="","",WORKDAY(C973,10,$U$33:$U$41))</f>
        <v/>
      </c>
      <c r="F973" s="40" t="str">
        <f>IF(C973="","",WORKDAY(C973,20,$U$33:$U$41))</f>
        <v/>
      </c>
      <c r="G973" s="40" t="str">
        <f t="shared" si="33"/>
        <v/>
      </c>
      <c r="H973" s="124"/>
      <c r="I973" s="121"/>
      <c r="J973" s="127" t="str">
        <f>IF(ISBLANK(I973),"",IF(I973&gt;F973,"No","Yes"))</f>
        <v/>
      </c>
      <c r="K973" s="20"/>
      <c r="L973" s="103"/>
      <c r="M973" s="41"/>
      <c r="N973" s="20"/>
      <c r="O973" s="21"/>
      <c r="P973" s="19"/>
      <c r="Q973" s="49"/>
      <c r="R973" s="35"/>
    </row>
    <row r="974" spans="1:18" ht="15.5" x14ac:dyDescent="0.25">
      <c r="A974" s="21"/>
      <c r="B974" s="35"/>
      <c r="C974" s="40"/>
      <c r="D974" s="40" t="str">
        <f>IF(C974="","",WORKDAY(C974,1,$U$33:$U$41))</f>
        <v/>
      </c>
      <c r="E974" s="40" t="str">
        <f>IF(C974="","",WORKDAY(C974,10,$U$33:$U$41))</f>
        <v/>
      </c>
      <c r="F974" s="40" t="str">
        <f>IF(C974="","",WORKDAY(C974,20,$U$33:$U$41))</f>
        <v/>
      </c>
      <c r="G974" s="40" t="str">
        <f t="shared" si="33"/>
        <v/>
      </c>
      <c r="H974" s="124"/>
      <c r="I974" s="121"/>
      <c r="J974" s="127" t="str">
        <f>IF(ISBLANK(I974),"",IF(I974&gt;F974,"No","Yes"))</f>
        <v/>
      </c>
      <c r="K974" s="20"/>
      <c r="L974" s="103"/>
      <c r="M974" s="41"/>
      <c r="N974" s="20"/>
      <c r="O974" s="21"/>
      <c r="P974" s="19"/>
      <c r="Q974" s="49"/>
      <c r="R974" s="35"/>
    </row>
    <row r="975" spans="1:18" ht="15.5" x14ac:dyDescent="0.25">
      <c r="A975" s="21"/>
      <c r="B975" s="35"/>
      <c r="C975" s="40"/>
      <c r="D975" s="40" t="str">
        <f>IF(C975="","",WORKDAY(C975,1,$U$33:$U$41))</f>
        <v/>
      </c>
      <c r="E975" s="40" t="str">
        <f>IF(C975="","",WORKDAY(C975,10,$U$33:$U$41))</f>
        <v/>
      </c>
      <c r="F975" s="40" t="str">
        <f>IF(C975="","",WORKDAY(C975,20,$U$33:$U$41))</f>
        <v/>
      </c>
      <c r="G975" s="40" t="str">
        <f t="shared" si="33"/>
        <v/>
      </c>
      <c r="H975" s="124"/>
      <c r="I975" s="121"/>
      <c r="J975" s="127" t="str">
        <f>IF(ISBLANK(I975),"",IF(I975&gt;F975,"No","Yes"))</f>
        <v/>
      </c>
      <c r="K975" s="20"/>
      <c r="L975" s="103"/>
      <c r="M975" s="41"/>
      <c r="N975" s="20"/>
      <c r="O975" s="21"/>
      <c r="P975" s="19"/>
      <c r="Q975" s="49"/>
      <c r="R975" s="35"/>
    </row>
    <row r="976" spans="1:18" ht="15.5" x14ac:dyDescent="0.25">
      <c r="A976" s="21"/>
      <c r="B976" s="35"/>
      <c r="C976" s="40"/>
      <c r="D976" s="40" t="str">
        <f>IF(C976="","",WORKDAY(C976,1,$U$33:$U$41))</f>
        <v/>
      </c>
      <c r="E976" s="40" t="str">
        <f>IF(C976="","",WORKDAY(C976,10,$U$33:$U$41))</f>
        <v/>
      </c>
      <c r="F976" s="40" t="str">
        <f>IF(C976="","",WORKDAY(C976,20,$U$33:$U$41))</f>
        <v/>
      </c>
      <c r="G976" s="40" t="str">
        <f t="shared" si="33"/>
        <v/>
      </c>
      <c r="H976" s="124"/>
      <c r="I976" s="121"/>
      <c r="J976" s="127" t="str">
        <f>IF(ISBLANK(I976),"",IF(I976&gt;F976,"No","Yes"))</f>
        <v/>
      </c>
      <c r="K976" s="20"/>
      <c r="L976" s="103"/>
      <c r="M976" s="41"/>
      <c r="N976" s="20"/>
      <c r="O976" s="21"/>
      <c r="P976" s="19"/>
      <c r="Q976" s="49"/>
      <c r="R976" s="35"/>
    </row>
    <row r="977" spans="1:18" ht="15.5" x14ac:dyDescent="0.25">
      <c r="A977" s="21"/>
      <c r="B977" s="35"/>
      <c r="C977" s="40"/>
      <c r="D977" s="40" t="str">
        <f>IF(C977="","",WORKDAY(C977,1,$U$33:$U$41))</f>
        <v/>
      </c>
      <c r="E977" s="40" t="str">
        <f>IF(C977="","",WORKDAY(C977,10,$U$33:$U$41))</f>
        <v/>
      </c>
      <c r="F977" s="40" t="str">
        <f>IF(C977="","",WORKDAY(C977,20,$U$33:$U$41))</f>
        <v/>
      </c>
      <c r="G977" s="40" t="str">
        <f t="shared" si="33"/>
        <v/>
      </c>
      <c r="H977" s="124"/>
      <c r="I977" s="121"/>
      <c r="J977" s="127" t="str">
        <f>IF(ISBLANK(I977),"",IF(I977&gt;F977,"No","Yes"))</f>
        <v/>
      </c>
      <c r="K977" s="20"/>
      <c r="L977" s="103"/>
      <c r="M977" s="41"/>
      <c r="N977" s="20"/>
      <c r="O977" s="21"/>
      <c r="P977" s="19"/>
      <c r="Q977" s="49"/>
      <c r="R977" s="35"/>
    </row>
    <row r="978" spans="1:18" ht="15.5" x14ac:dyDescent="0.25">
      <c r="A978" s="21"/>
      <c r="B978" s="35"/>
      <c r="C978" s="40"/>
      <c r="D978" s="40" t="str">
        <f>IF(C978="","",WORKDAY(C978,1,$U$33:$U$41))</f>
        <v/>
      </c>
      <c r="E978" s="40" t="str">
        <f>IF(C978="","",WORKDAY(C978,10,$U$33:$U$41))</f>
        <v/>
      </c>
      <c r="F978" s="40" t="str">
        <f>IF(C978="","",WORKDAY(C978,20,$U$33:$U$41))</f>
        <v/>
      </c>
      <c r="G978" s="40" t="str">
        <f t="shared" si="33"/>
        <v/>
      </c>
      <c r="H978" s="124"/>
      <c r="I978" s="121"/>
      <c r="J978" s="127" t="str">
        <f>IF(ISBLANK(I978),"",IF(I978&gt;F978,"No","Yes"))</f>
        <v/>
      </c>
      <c r="K978" s="20"/>
      <c r="L978" s="103"/>
      <c r="M978" s="41"/>
      <c r="N978" s="20"/>
      <c r="O978" s="21"/>
      <c r="P978" s="19"/>
      <c r="Q978" s="49"/>
      <c r="R978" s="35"/>
    </row>
    <row r="979" spans="1:18" ht="15.5" x14ac:dyDescent="0.25">
      <c r="A979" s="21"/>
      <c r="B979" s="35"/>
      <c r="C979" s="40"/>
      <c r="D979" s="40" t="str">
        <f>IF(C979="","",WORKDAY(C979,1,$U$33:$U$41))</f>
        <v/>
      </c>
      <c r="E979" s="40" t="str">
        <f>IF(C979="","",WORKDAY(C979,10,$U$33:$U$41))</f>
        <v/>
      </c>
      <c r="F979" s="40" t="str">
        <f>IF(C979="","",WORKDAY(C979,20,$U$33:$U$41))</f>
        <v/>
      </c>
      <c r="G979" s="40" t="str">
        <f t="shared" si="33"/>
        <v/>
      </c>
      <c r="H979" s="124"/>
      <c r="I979" s="121"/>
      <c r="J979" s="127" t="str">
        <f>IF(ISBLANK(I979),"",IF(I979&gt;F979,"No","Yes"))</f>
        <v/>
      </c>
      <c r="K979" s="20"/>
      <c r="L979" s="103"/>
      <c r="M979" s="41"/>
      <c r="N979" s="20"/>
      <c r="O979" s="21"/>
      <c r="P979" s="19"/>
      <c r="Q979" s="49"/>
      <c r="R979" s="35"/>
    </row>
    <row r="980" spans="1:18" ht="15.5" x14ac:dyDescent="0.25">
      <c r="A980" s="21"/>
      <c r="B980" s="35"/>
      <c r="C980" s="40"/>
      <c r="D980" s="40" t="str">
        <f>IF(C980="","",WORKDAY(C980,1,$U$33:$U$41))</f>
        <v/>
      </c>
      <c r="E980" s="40" t="str">
        <f>IF(C980="","",WORKDAY(C980,10,$U$33:$U$41))</f>
        <v/>
      </c>
      <c r="F980" s="40" t="str">
        <f>IF(C980="","",WORKDAY(C980,20,$U$33:$U$41))</f>
        <v/>
      </c>
      <c r="G980" s="40" t="str">
        <f t="shared" si="33"/>
        <v/>
      </c>
      <c r="H980" s="124"/>
      <c r="I980" s="121"/>
      <c r="J980" s="127" t="str">
        <f>IF(ISBLANK(I980),"",IF(I980&gt;F980,"No","Yes"))</f>
        <v/>
      </c>
      <c r="K980" s="20"/>
      <c r="L980" s="103"/>
      <c r="M980" s="41"/>
      <c r="N980" s="20"/>
      <c r="O980" s="21"/>
      <c r="P980" s="19"/>
      <c r="Q980" s="49"/>
      <c r="R980" s="35"/>
    </row>
    <row r="981" spans="1:18" ht="15.5" x14ac:dyDescent="0.25">
      <c r="A981" s="21"/>
      <c r="B981" s="35"/>
      <c r="C981" s="40"/>
      <c r="D981" s="40" t="str">
        <f>IF(C981="","",WORKDAY(C981,1,$U$33:$U$41))</f>
        <v/>
      </c>
      <c r="E981" s="40" t="str">
        <f>IF(C981="","",WORKDAY(C981,10,$U$33:$U$41))</f>
        <v/>
      </c>
      <c r="F981" s="40" t="str">
        <f>IF(C981="","",WORKDAY(C981,20,$U$33:$U$41))</f>
        <v/>
      </c>
      <c r="G981" s="40" t="str">
        <f t="shared" si="33"/>
        <v/>
      </c>
      <c r="H981" s="124"/>
      <c r="I981" s="121"/>
      <c r="J981" s="127" t="str">
        <f>IF(ISBLANK(I981),"",IF(I981&gt;F981,"No","Yes"))</f>
        <v/>
      </c>
      <c r="K981" s="20"/>
      <c r="L981" s="103"/>
      <c r="M981" s="41"/>
      <c r="N981" s="20"/>
      <c r="O981" s="21"/>
      <c r="P981" s="19"/>
      <c r="Q981" s="49"/>
      <c r="R981" s="35"/>
    </row>
    <row r="982" spans="1:18" ht="15.5" x14ac:dyDescent="0.25">
      <c r="A982" s="21"/>
      <c r="B982" s="35"/>
      <c r="C982" s="40"/>
      <c r="D982" s="40" t="str">
        <f>IF(C982="","",WORKDAY(C982,1,$U$33:$U$41))</f>
        <v/>
      </c>
      <c r="E982" s="40" t="str">
        <f>IF(C982="","",WORKDAY(C982,10,$U$33:$U$41))</f>
        <v/>
      </c>
      <c r="F982" s="40" t="str">
        <f>IF(C982="","",WORKDAY(C982,20,$U$33:$U$41))</f>
        <v/>
      </c>
      <c r="G982" s="40" t="str">
        <f t="shared" si="33"/>
        <v/>
      </c>
      <c r="H982" s="124"/>
      <c r="I982" s="121"/>
      <c r="J982" s="127" t="str">
        <f>IF(ISBLANK(I982),"",IF(I982&gt;F982,"No","Yes"))</f>
        <v/>
      </c>
      <c r="K982" s="20"/>
      <c r="L982" s="103"/>
      <c r="M982" s="41"/>
      <c r="N982" s="20"/>
      <c r="O982" s="21"/>
      <c r="P982" s="19"/>
      <c r="Q982" s="49"/>
      <c r="R982" s="35"/>
    </row>
    <row r="983" spans="1:18" ht="15.5" x14ac:dyDescent="0.25">
      <c r="A983" s="21"/>
      <c r="B983" s="35"/>
      <c r="C983" s="40"/>
      <c r="D983" s="40" t="str">
        <f>IF(C983="","",WORKDAY(C983,1,$U$33:$U$41))</f>
        <v/>
      </c>
      <c r="E983" s="40" t="str">
        <f>IF(C983="","",WORKDAY(C983,10,$U$33:$U$41))</f>
        <v/>
      </c>
      <c r="F983" s="40" t="str">
        <f>IF(C983="","",WORKDAY(C983,20,$U$33:$U$41))</f>
        <v/>
      </c>
      <c r="G983" s="40" t="str">
        <f t="shared" si="33"/>
        <v/>
      </c>
      <c r="H983" s="124"/>
      <c r="I983" s="121"/>
      <c r="J983" s="127" t="str">
        <f>IF(ISBLANK(I983),"",IF(I983&gt;F983,"No","Yes"))</f>
        <v/>
      </c>
      <c r="K983" s="20"/>
      <c r="L983" s="103"/>
      <c r="M983" s="41"/>
      <c r="N983" s="20"/>
      <c r="O983" s="21"/>
      <c r="P983" s="19"/>
      <c r="Q983" s="49"/>
      <c r="R983" s="35"/>
    </row>
    <row r="984" spans="1:18" ht="15.5" x14ac:dyDescent="0.25">
      <c r="A984" s="21"/>
      <c r="B984" s="35"/>
      <c r="C984" s="40"/>
      <c r="D984" s="40" t="str">
        <f>IF(C984="","",WORKDAY(C984,1,$U$33:$U$41))</f>
        <v/>
      </c>
      <c r="E984" s="40" t="str">
        <f>IF(C984="","",WORKDAY(C984,10,$U$33:$U$41))</f>
        <v/>
      </c>
      <c r="F984" s="40" t="str">
        <f>IF(C984="","",WORKDAY(C984,20,$U$33:$U$41))</f>
        <v/>
      </c>
      <c r="G984" s="40" t="str">
        <f t="shared" si="33"/>
        <v/>
      </c>
      <c r="H984" s="124"/>
      <c r="I984" s="121"/>
      <c r="J984" s="127" t="str">
        <f>IF(ISBLANK(I984),"",IF(I984&gt;F984,"No","Yes"))</f>
        <v/>
      </c>
      <c r="K984" s="20"/>
      <c r="L984" s="103"/>
      <c r="M984" s="41"/>
      <c r="N984" s="20"/>
      <c r="O984" s="21"/>
      <c r="P984" s="19"/>
      <c r="Q984" s="49"/>
      <c r="R984" s="35"/>
    </row>
    <row r="985" spans="1:18" ht="15.5" x14ac:dyDescent="0.25">
      <c r="A985" s="21"/>
      <c r="B985" s="35"/>
      <c r="C985" s="40"/>
      <c r="D985" s="40" t="str">
        <f>IF(C985="","",WORKDAY(C985,1,$U$33:$U$41))</f>
        <v/>
      </c>
      <c r="E985" s="40" t="str">
        <f>IF(C985="","",WORKDAY(C985,10,$U$33:$U$41))</f>
        <v/>
      </c>
      <c r="F985" s="40" t="str">
        <f>IF(C985="","",WORKDAY(C985,20,$U$33:$U$41))</f>
        <v/>
      </c>
      <c r="G985" s="40" t="str">
        <f t="shared" si="33"/>
        <v/>
      </c>
      <c r="H985" s="124"/>
      <c r="I985" s="121"/>
      <c r="J985" s="127" t="str">
        <f>IF(ISBLANK(I985),"",IF(I985&gt;F985,"No","Yes"))</f>
        <v/>
      </c>
      <c r="K985" s="20"/>
      <c r="L985" s="103"/>
      <c r="M985" s="41"/>
      <c r="N985" s="20"/>
      <c r="O985" s="21"/>
      <c r="P985" s="19"/>
      <c r="Q985" s="49"/>
      <c r="R985" s="35"/>
    </row>
    <row r="986" spans="1:18" ht="15.5" x14ac:dyDescent="0.25">
      <c r="A986" s="21"/>
      <c r="B986" s="35"/>
      <c r="C986" s="40"/>
      <c r="D986" s="40" t="str">
        <f t="shared" ref="D986:D1000" si="34">IF(C986="","",WORKDAY(C986,1,$U$33:$U$41))</f>
        <v/>
      </c>
      <c r="E986" s="40" t="str">
        <f t="shared" ref="E986:E1000" si="35">IF(C986="","",WORKDAY(C986,10,$U$33:$U$41))</f>
        <v/>
      </c>
      <c r="F986" s="40" t="str">
        <f>IF(C986="","",WORKDAY(C986,20,$U$33:$U$41))</f>
        <v/>
      </c>
      <c r="G986" s="40" t="str">
        <f t="shared" si="33"/>
        <v/>
      </c>
      <c r="H986" s="124"/>
      <c r="I986" s="121"/>
      <c r="J986" s="127" t="str">
        <f>IF(ISBLANK(I986),"",IF(I986&gt;F986,"No","Yes"))</f>
        <v/>
      </c>
      <c r="K986" s="20"/>
      <c r="L986" s="103"/>
      <c r="M986" s="41"/>
      <c r="N986" s="20"/>
      <c r="O986" s="21"/>
      <c r="P986" s="19"/>
      <c r="Q986" s="49"/>
      <c r="R986" s="35"/>
    </row>
    <row r="987" spans="1:18" ht="15.5" x14ac:dyDescent="0.25">
      <c r="A987" s="21"/>
      <c r="B987" s="35"/>
      <c r="C987" s="40"/>
      <c r="D987" s="40" t="str">
        <f t="shared" si="34"/>
        <v/>
      </c>
      <c r="E987" s="40" t="str">
        <f t="shared" si="35"/>
        <v/>
      </c>
      <c r="F987" s="40" t="str">
        <f>IF(C987="","",WORKDAY(C987,20,$U$33:$U$41))</f>
        <v/>
      </c>
      <c r="G987" s="40" t="str">
        <f t="shared" si="33"/>
        <v/>
      </c>
      <c r="H987" s="124"/>
      <c r="I987" s="121"/>
      <c r="J987" s="127" t="str">
        <f>IF(ISBLANK(I987),"",IF(I987&gt;F987,"No","Yes"))</f>
        <v/>
      </c>
      <c r="K987" s="20"/>
      <c r="L987" s="103"/>
      <c r="M987" s="41"/>
      <c r="N987" s="20"/>
      <c r="O987" s="21"/>
      <c r="P987" s="19"/>
      <c r="Q987" s="49"/>
      <c r="R987" s="35"/>
    </row>
    <row r="988" spans="1:18" ht="15.5" x14ac:dyDescent="0.25">
      <c r="A988" s="21"/>
      <c r="B988" s="35"/>
      <c r="C988" s="40"/>
      <c r="D988" s="40" t="str">
        <f t="shared" si="34"/>
        <v/>
      </c>
      <c r="E988" s="40" t="str">
        <f t="shared" si="35"/>
        <v/>
      </c>
      <c r="F988" s="40" t="str">
        <f>IF(C988="","",WORKDAY(C988,20,$U$33:$U$41))</f>
        <v/>
      </c>
      <c r="G988" s="40" t="str">
        <f t="shared" si="33"/>
        <v/>
      </c>
      <c r="H988" s="124"/>
      <c r="I988" s="121"/>
      <c r="J988" s="127" t="str">
        <f>IF(ISBLANK(I988),"",IF(I988&gt;F988,"No","Yes"))</f>
        <v/>
      </c>
      <c r="K988" s="20"/>
      <c r="L988" s="103"/>
      <c r="M988" s="41"/>
      <c r="N988" s="20"/>
      <c r="O988" s="21"/>
      <c r="P988" s="19"/>
      <c r="Q988" s="49"/>
      <c r="R988" s="35"/>
    </row>
    <row r="989" spans="1:18" ht="15.5" x14ac:dyDescent="0.25">
      <c r="A989" s="21"/>
      <c r="B989" s="35"/>
      <c r="C989" s="40"/>
      <c r="D989" s="40" t="str">
        <f t="shared" si="34"/>
        <v/>
      </c>
      <c r="E989" s="40" t="str">
        <f t="shared" si="35"/>
        <v/>
      </c>
      <c r="F989" s="40" t="str">
        <f>IF(C989="","",WORKDAY(C989,20,$U$33:$U$41))</f>
        <v/>
      </c>
      <c r="G989" s="40" t="str">
        <f t="shared" si="33"/>
        <v/>
      </c>
      <c r="H989" s="124"/>
      <c r="I989" s="121"/>
      <c r="J989" s="127" t="str">
        <f>IF(ISBLANK(I989),"",IF(I989&gt;F989,"No","Yes"))</f>
        <v/>
      </c>
      <c r="K989" s="20"/>
      <c r="L989" s="103"/>
      <c r="M989" s="41"/>
      <c r="N989" s="20"/>
      <c r="O989" s="21"/>
      <c r="P989" s="19"/>
      <c r="Q989" s="49"/>
      <c r="R989" s="35"/>
    </row>
    <row r="990" spans="1:18" ht="15.5" x14ac:dyDescent="0.25">
      <c r="A990" s="21"/>
      <c r="B990" s="35"/>
      <c r="C990" s="40"/>
      <c r="D990" s="40" t="str">
        <f t="shared" si="34"/>
        <v/>
      </c>
      <c r="E990" s="40" t="str">
        <f t="shared" si="35"/>
        <v/>
      </c>
      <c r="F990" s="40" t="str">
        <f>IF(C990="","",WORKDAY(C990,20,$U$33:$U$41))</f>
        <v/>
      </c>
      <c r="G990" s="40" t="str">
        <f t="shared" si="33"/>
        <v/>
      </c>
      <c r="H990" s="124"/>
      <c r="I990" s="121"/>
      <c r="J990" s="127" t="str">
        <f>IF(ISBLANK(I990),"",IF(I990&gt;F990,"No","Yes"))</f>
        <v/>
      </c>
      <c r="K990" s="20"/>
      <c r="L990" s="103"/>
      <c r="M990" s="41"/>
      <c r="N990" s="20"/>
      <c r="O990" s="21"/>
      <c r="P990" s="19"/>
      <c r="Q990" s="49"/>
      <c r="R990" s="35"/>
    </row>
    <row r="991" spans="1:18" ht="15.5" x14ac:dyDescent="0.25">
      <c r="A991" s="21"/>
      <c r="B991" s="35"/>
      <c r="C991" s="40"/>
      <c r="D991" s="40" t="str">
        <f t="shared" si="34"/>
        <v/>
      </c>
      <c r="E991" s="40" t="str">
        <f t="shared" si="35"/>
        <v/>
      </c>
      <c r="F991" s="40" t="str">
        <f>IF(C991="","",WORKDAY(C991,20,$U$33:$U$41))</f>
        <v/>
      </c>
      <c r="G991" s="40" t="str">
        <f t="shared" si="33"/>
        <v/>
      </c>
      <c r="H991" s="124"/>
      <c r="I991" s="121"/>
      <c r="J991" s="127" t="str">
        <f>IF(ISBLANK(I991),"",IF(I991&gt;F991,"No","Yes"))</f>
        <v/>
      </c>
      <c r="K991" s="20"/>
      <c r="L991" s="103"/>
      <c r="M991" s="41"/>
      <c r="N991" s="20"/>
      <c r="O991" s="21"/>
      <c r="P991" s="19"/>
      <c r="Q991" s="49"/>
      <c r="R991" s="35"/>
    </row>
    <row r="992" spans="1:18" ht="15.5" x14ac:dyDescent="0.25">
      <c r="A992" s="21"/>
      <c r="B992" s="35"/>
      <c r="C992" s="40"/>
      <c r="D992" s="40" t="str">
        <f t="shared" si="34"/>
        <v/>
      </c>
      <c r="E992" s="40" t="str">
        <f t="shared" si="35"/>
        <v/>
      </c>
      <c r="F992" s="40" t="str">
        <f>IF(C992="","",WORKDAY(C992,20,$U$33:$U$41))</f>
        <v/>
      </c>
      <c r="G992" s="40" t="str">
        <f t="shared" si="33"/>
        <v/>
      </c>
      <c r="H992" s="124"/>
      <c r="I992" s="121"/>
      <c r="J992" s="127" t="str">
        <f>IF(ISBLANK(I992),"",IF(I992&gt;F992,"No","Yes"))</f>
        <v/>
      </c>
      <c r="K992" s="20"/>
      <c r="L992" s="103"/>
      <c r="M992" s="41"/>
      <c r="N992" s="20"/>
      <c r="O992" s="21"/>
      <c r="P992" s="19"/>
      <c r="Q992" s="49"/>
      <c r="R992" s="35"/>
    </row>
    <row r="993" spans="1:18" ht="15.5" x14ac:dyDescent="0.25">
      <c r="A993" s="21"/>
      <c r="B993" s="35"/>
      <c r="C993" s="40"/>
      <c r="D993" s="40" t="str">
        <f t="shared" si="34"/>
        <v/>
      </c>
      <c r="E993" s="40" t="str">
        <f t="shared" si="35"/>
        <v/>
      </c>
      <c r="F993" s="40" t="str">
        <f>IF(C993="","",WORKDAY(C993,20,$U$33:$U$41))</f>
        <v/>
      </c>
      <c r="G993" s="40" t="str">
        <f t="shared" si="33"/>
        <v/>
      </c>
      <c r="H993" s="124"/>
      <c r="I993" s="121"/>
      <c r="J993" s="127" t="str">
        <f>IF(ISBLANK(I993),"",IF(I993&gt;F993,"No","Yes"))</f>
        <v/>
      </c>
      <c r="K993" s="20"/>
      <c r="L993" s="103"/>
      <c r="M993" s="41"/>
      <c r="N993" s="20"/>
      <c r="O993" s="21"/>
      <c r="P993" s="19"/>
      <c r="Q993" s="49"/>
      <c r="R993" s="35"/>
    </row>
    <row r="994" spans="1:18" ht="15.5" x14ac:dyDescent="0.25">
      <c r="A994" s="21"/>
      <c r="B994" s="35"/>
      <c r="C994" s="40"/>
      <c r="D994" s="40" t="str">
        <f t="shared" si="34"/>
        <v/>
      </c>
      <c r="E994" s="40" t="str">
        <f t="shared" si="35"/>
        <v/>
      </c>
      <c r="F994" s="40" t="str">
        <f>IF(C994="","",WORKDAY(C994,20,$U$33:$U$41))</f>
        <v/>
      </c>
      <c r="G994" s="40" t="str">
        <f t="shared" si="33"/>
        <v/>
      </c>
      <c r="H994" s="124"/>
      <c r="I994" s="121"/>
      <c r="J994" s="127" t="str">
        <f>IF(ISBLANK(I994),"",IF(I994&gt;F994,"No","Yes"))</f>
        <v/>
      </c>
      <c r="K994" s="20"/>
      <c r="L994" s="103"/>
      <c r="M994" s="41"/>
      <c r="N994" s="20"/>
      <c r="O994" s="21"/>
      <c r="P994" s="19"/>
      <c r="Q994" s="49"/>
      <c r="R994" s="35"/>
    </row>
    <row r="995" spans="1:18" ht="15.5" x14ac:dyDescent="0.25">
      <c r="A995" s="21"/>
      <c r="B995" s="35"/>
      <c r="C995" s="40"/>
      <c r="D995" s="40" t="str">
        <f t="shared" si="34"/>
        <v/>
      </c>
      <c r="E995" s="40" t="str">
        <f t="shared" si="35"/>
        <v/>
      </c>
      <c r="F995" s="40" t="str">
        <f>IF(C995="","",WORKDAY(C995,20,$U$33:$U$41))</f>
        <v/>
      </c>
      <c r="G995" s="40" t="str">
        <f t="shared" si="33"/>
        <v/>
      </c>
      <c r="H995" s="124"/>
      <c r="I995" s="121"/>
      <c r="J995" s="127" t="str">
        <f>IF(ISBLANK(I995),"",IF(I995&gt;F995,"No","Yes"))</f>
        <v/>
      </c>
      <c r="K995" s="20"/>
      <c r="L995" s="103"/>
      <c r="M995" s="41"/>
      <c r="N995" s="20"/>
      <c r="O995" s="21"/>
      <c r="P995" s="19"/>
      <c r="Q995" s="49"/>
      <c r="R995" s="35"/>
    </row>
    <row r="996" spans="1:18" ht="15.5" x14ac:dyDescent="0.25">
      <c r="A996" s="21"/>
      <c r="B996" s="35"/>
      <c r="C996" s="40"/>
      <c r="D996" s="40" t="str">
        <f t="shared" si="34"/>
        <v/>
      </c>
      <c r="E996" s="40" t="str">
        <f t="shared" si="35"/>
        <v/>
      </c>
      <c r="F996" s="40" t="str">
        <f>IF(C996="","",WORKDAY(C996,20,$U$33:$U$41))</f>
        <v/>
      </c>
      <c r="G996" s="40" t="str">
        <f t="shared" si="33"/>
        <v/>
      </c>
      <c r="H996" s="124"/>
      <c r="I996" s="121"/>
      <c r="J996" s="127" t="str">
        <f>IF(ISBLANK(I996),"",IF(I996&gt;F996,"No","Yes"))</f>
        <v/>
      </c>
      <c r="K996" s="20"/>
      <c r="L996" s="103"/>
      <c r="M996" s="41"/>
      <c r="N996" s="20"/>
      <c r="O996" s="21"/>
      <c r="P996" s="19"/>
      <c r="Q996" s="49"/>
      <c r="R996" s="35"/>
    </row>
    <row r="997" spans="1:18" ht="15.5" x14ac:dyDescent="0.25">
      <c r="A997" s="21"/>
      <c r="B997" s="35"/>
      <c r="C997" s="40"/>
      <c r="D997" s="40" t="str">
        <f t="shared" si="34"/>
        <v/>
      </c>
      <c r="E997" s="40" t="str">
        <f t="shared" si="35"/>
        <v/>
      </c>
      <c r="F997" s="40" t="str">
        <f>IF(C997="","",WORKDAY(C997,20,$U$33:$U$41))</f>
        <v/>
      </c>
      <c r="G997" s="40" t="str">
        <f t="shared" si="33"/>
        <v/>
      </c>
      <c r="H997" s="124"/>
      <c r="I997" s="121"/>
      <c r="J997" s="127" t="str">
        <f>IF(ISBLANK(I997),"",IF(I997&gt;F997,"No","Yes"))</f>
        <v/>
      </c>
      <c r="K997" s="20"/>
      <c r="L997" s="103"/>
      <c r="M997" s="41"/>
      <c r="N997" s="20"/>
      <c r="O997" s="21"/>
      <c r="P997" s="19"/>
      <c r="Q997" s="49"/>
      <c r="R997" s="35"/>
    </row>
    <row r="998" spans="1:18" ht="15.5" x14ac:dyDescent="0.25">
      <c r="A998" s="21"/>
      <c r="B998" s="35"/>
      <c r="C998" s="40"/>
      <c r="D998" s="40" t="str">
        <f t="shared" si="34"/>
        <v/>
      </c>
      <c r="E998" s="40" t="str">
        <f t="shared" si="35"/>
        <v/>
      </c>
      <c r="F998" s="40" t="str">
        <f>IF(C998="","",WORKDAY(C998,20,$U$33:$U$41))</f>
        <v/>
      </c>
      <c r="G998" s="40" t="str">
        <f t="shared" si="33"/>
        <v/>
      </c>
      <c r="H998" s="124"/>
      <c r="I998" s="121"/>
      <c r="J998" s="127" t="str">
        <f>IF(ISBLANK(I998),"",IF(I998&gt;F998,"No","Yes"))</f>
        <v/>
      </c>
      <c r="K998" s="20"/>
      <c r="L998" s="103"/>
      <c r="M998" s="41"/>
      <c r="N998" s="20"/>
      <c r="O998" s="21"/>
      <c r="P998" s="19"/>
      <c r="Q998" s="49"/>
      <c r="R998" s="35"/>
    </row>
    <row r="999" spans="1:18" ht="15.5" x14ac:dyDescent="0.25">
      <c r="A999" s="21"/>
      <c r="B999" s="35"/>
      <c r="C999" s="40"/>
      <c r="D999" s="40" t="str">
        <f t="shared" si="34"/>
        <v/>
      </c>
      <c r="E999" s="40" t="str">
        <f t="shared" si="35"/>
        <v/>
      </c>
      <c r="F999" s="40" t="str">
        <f>IF(C999="","",WORKDAY(C999,20,$U$33:$U$41))</f>
        <v/>
      </c>
      <c r="G999" s="40" t="str">
        <f t="shared" si="33"/>
        <v/>
      </c>
      <c r="H999" s="124"/>
      <c r="I999" s="121"/>
      <c r="J999" s="127" t="str">
        <f>IF(ISBLANK(I999),"",IF(I999&gt;F999,"No","Yes"))</f>
        <v/>
      </c>
      <c r="K999" s="20"/>
      <c r="L999" s="103"/>
      <c r="M999" s="41"/>
      <c r="N999" s="20"/>
      <c r="O999" s="21"/>
      <c r="P999" s="19"/>
      <c r="Q999" s="49"/>
      <c r="R999" s="35"/>
    </row>
    <row r="1000" spans="1:18" ht="15.5" x14ac:dyDescent="0.25">
      <c r="A1000" s="21"/>
      <c r="B1000" s="35"/>
      <c r="C1000" s="40"/>
      <c r="D1000" s="40" t="str">
        <f t="shared" si="34"/>
        <v/>
      </c>
      <c r="E1000" s="40" t="str">
        <f t="shared" si="35"/>
        <v/>
      </c>
      <c r="F1000" s="40" t="str">
        <f>IF(C1000="","",WORKDAY(C1000,20,$U$33:$U$41))</f>
        <v/>
      </c>
      <c r="G1000" s="40" t="str">
        <f t="shared" si="33"/>
        <v/>
      </c>
      <c r="H1000" s="124"/>
      <c r="I1000" s="121"/>
      <c r="J1000" s="127" t="str">
        <f>IF(ISBLANK(I1000),"",IF(I1000&gt;F1000,"No","Yes"))</f>
        <v/>
      </c>
      <c r="K1000" s="20"/>
      <c r="L1000" s="103"/>
      <c r="M1000" s="41"/>
      <c r="N1000" s="20"/>
      <c r="O1000" s="21"/>
      <c r="P1000" s="19"/>
      <c r="Q1000" s="49"/>
      <c r="R1000" s="35"/>
    </row>
    <row r="1001" spans="1:18" x14ac:dyDescent="0.25">
      <c r="Q1001" s="8"/>
      <c r="R1001" s="8"/>
    </row>
    <row r="1002" spans="1:18" x14ac:dyDescent="0.25">
      <c r="Q1002" s="8"/>
      <c r="R1002" s="8"/>
    </row>
    <row r="1003" spans="1:18" x14ac:dyDescent="0.25">
      <c r="Q1003" s="8"/>
      <c r="R1003" s="8"/>
    </row>
    <row r="1004" spans="1:18" x14ac:dyDescent="0.25">
      <c r="Q1004" s="8"/>
      <c r="R1004" s="8"/>
    </row>
    <row r="1005" spans="1:18" x14ac:dyDescent="0.25">
      <c r="Q1005" s="8"/>
      <c r="R1005" s="8"/>
    </row>
    <row r="1006" spans="1:18" x14ac:dyDescent="0.25">
      <c r="Q1006" s="8"/>
      <c r="R1006" s="8"/>
    </row>
    <row r="1007" spans="1:18" x14ac:dyDescent="0.25">
      <c r="Q1007" s="8"/>
      <c r="R1007" s="8"/>
    </row>
    <row r="1008" spans="1:18" x14ac:dyDescent="0.25">
      <c r="Q1008" s="8"/>
      <c r="R1008" s="8"/>
    </row>
    <row r="1009" spans="17:18" x14ac:dyDescent="0.25">
      <c r="Q1009" s="8"/>
      <c r="R1009" s="8"/>
    </row>
    <row r="1010" spans="17:18" x14ac:dyDescent="0.25">
      <c r="Q1010" s="8"/>
      <c r="R1010" s="8"/>
    </row>
    <row r="1011" spans="17:18" x14ac:dyDescent="0.25">
      <c r="Q1011" s="8"/>
      <c r="R1011" s="8"/>
    </row>
    <row r="1012" spans="17:18" x14ac:dyDescent="0.25">
      <c r="Q1012" s="8"/>
      <c r="R1012" s="8"/>
    </row>
    <row r="1013" spans="17:18" x14ac:dyDescent="0.25">
      <c r="Q1013" s="8"/>
      <c r="R1013" s="8"/>
    </row>
    <row r="1014" spans="17:18" x14ac:dyDescent="0.25">
      <c r="Q1014" s="8"/>
      <c r="R1014" s="8"/>
    </row>
    <row r="1015" spans="17:18" x14ac:dyDescent="0.25">
      <c r="Q1015" s="8"/>
      <c r="R1015" s="8"/>
    </row>
    <row r="1016" spans="17:18" x14ac:dyDescent="0.25">
      <c r="Q1016" s="8"/>
      <c r="R1016" s="8"/>
    </row>
    <row r="1017" spans="17:18" x14ac:dyDescent="0.25">
      <c r="Q1017" s="8"/>
      <c r="R1017" s="8"/>
    </row>
    <row r="1018" spans="17:18" x14ac:dyDescent="0.25">
      <c r="Q1018" s="8"/>
      <c r="R1018" s="8"/>
    </row>
    <row r="1019" spans="17:18" x14ac:dyDescent="0.25">
      <c r="Q1019" s="8"/>
      <c r="R1019" s="8"/>
    </row>
    <row r="1020" spans="17:18" x14ac:dyDescent="0.25">
      <c r="Q1020" s="8"/>
      <c r="R1020" s="8"/>
    </row>
    <row r="1021" spans="17:18" x14ac:dyDescent="0.25">
      <c r="Q1021" s="8"/>
      <c r="R1021" s="8"/>
    </row>
    <row r="1022" spans="17:18" x14ac:dyDescent="0.25">
      <c r="Q1022" s="8"/>
      <c r="R1022" s="8"/>
    </row>
    <row r="1023" spans="17:18" x14ac:dyDescent="0.25">
      <c r="Q1023" s="8"/>
      <c r="R1023" s="8"/>
    </row>
    <row r="1024" spans="17:18" x14ac:dyDescent="0.25">
      <c r="Q1024" s="8"/>
      <c r="R1024" s="8"/>
    </row>
    <row r="1025" spans="17:18" x14ac:dyDescent="0.25">
      <c r="Q1025" s="8"/>
      <c r="R1025" s="8"/>
    </row>
    <row r="1026" spans="17:18" x14ac:dyDescent="0.25">
      <c r="Q1026" s="8"/>
      <c r="R1026" s="8"/>
    </row>
    <row r="1027" spans="17:18" x14ac:dyDescent="0.25">
      <c r="Q1027" s="8"/>
      <c r="R1027" s="8"/>
    </row>
    <row r="1028" spans="17:18" x14ac:dyDescent="0.25">
      <c r="Q1028" s="8"/>
      <c r="R1028" s="8"/>
    </row>
    <row r="1029" spans="17:18" x14ac:dyDescent="0.25">
      <c r="Q1029" s="8"/>
      <c r="R1029" s="8"/>
    </row>
    <row r="1030" spans="17:18" x14ac:dyDescent="0.25">
      <c r="Q1030" s="8"/>
      <c r="R1030" s="8"/>
    </row>
    <row r="1031" spans="17:18" x14ac:dyDescent="0.25">
      <c r="Q1031" s="8"/>
      <c r="R1031" s="8"/>
    </row>
    <row r="1032" spans="17:18" x14ac:dyDescent="0.25">
      <c r="Q1032" s="8"/>
      <c r="R1032" s="8"/>
    </row>
    <row r="1033" spans="17:18" x14ac:dyDescent="0.25">
      <c r="Q1033" s="8"/>
      <c r="R1033" s="8"/>
    </row>
    <row r="1034" spans="17:18" x14ac:dyDescent="0.25">
      <c r="Q1034" s="8"/>
      <c r="R1034" s="8"/>
    </row>
    <row r="1035" spans="17:18" x14ac:dyDescent="0.25">
      <c r="Q1035" s="8"/>
      <c r="R1035" s="8"/>
    </row>
    <row r="1036" spans="17:18" x14ac:dyDescent="0.25">
      <c r="Q1036" s="8"/>
      <c r="R1036" s="8"/>
    </row>
    <row r="1037" spans="17:18" x14ac:dyDescent="0.25">
      <c r="Q1037" s="8"/>
      <c r="R1037" s="8"/>
    </row>
    <row r="1038" spans="17:18" x14ac:dyDescent="0.25">
      <c r="Q1038" s="8"/>
      <c r="R1038" s="8"/>
    </row>
    <row r="1039" spans="17:18" x14ac:dyDescent="0.25">
      <c r="Q1039" s="8"/>
      <c r="R1039" s="8"/>
    </row>
    <row r="1040" spans="17:18" x14ac:dyDescent="0.25">
      <c r="Q1040" s="8"/>
      <c r="R1040" s="8"/>
    </row>
    <row r="1041" spans="17:18" x14ac:dyDescent="0.25">
      <c r="Q1041" s="8"/>
      <c r="R1041" s="8"/>
    </row>
    <row r="1042" spans="17:18" x14ac:dyDescent="0.25">
      <c r="Q1042" s="8"/>
      <c r="R1042" s="8"/>
    </row>
    <row r="1043" spans="17:18" x14ac:dyDescent="0.25">
      <c r="Q1043" s="8"/>
      <c r="R1043" s="8"/>
    </row>
    <row r="1044" spans="17:18" x14ac:dyDescent="0.25">
      <c r="Q1044" s="8"/>
      <c r="R1044" s="8"/>
    </row>
    <row r="1045" spans="17:18" x14ac:dyDescent="0.25">
      <c r="Q1045" s="8"/>
      <c r="R1045" s="8"/>
    </row>
    <row r="1046" spans="17:18" x14ac:dyDescent="0.25">
      <c r="Q1046" s="8"/>
      <c r="R1046" s="8"/>
    </row>
    <row r="1047" spans="17:18" x14ac:dyDescent="0.25">
      <c r="Q1047" s="8"/>
      <c r="R1047" s="8"/>
    </row>
    <row r="1048" spans="17:18" x14ac:dyDescent="0.25">
      <c r="Q1048" s="8"/>
      <c r="R1048" s="8"/>
    </row>
    <row r="1049" spans="17:18" x14ac:dyDescent="0.25">
      <c r="Q1049" s="8"/>
      <c r="R1049" s="8"/>
    </row>
    <row r="1050" spans="17:18" x14ac:dyDescent="0.25">
      <c r="Q1050" s="8"/>
      <c r="R1050" s="8"/>
    </row>
    <row r="1051" spans="17:18" x14ac:dyDescent="0.25">
      <c r="Q1051" s="8"/>
      <c r="R1051" s="8"/>
    </row>
    <row r="1052" spans="17:18" x14ac:dyDescent="0.25">
      <c r="Q1052" s="8"/>
      <c r="R1052" s="8"/>
    </row>
    <row r="1053" spans="17:18" x14ac:dyDescent="0.25">
      <c r="Q1053" s="8"/>
      <c r="R1053" s="8"/>
    </row>
    <row r="1054" spans="17:18" x14ac:dyDescent="0.25">
      <c r="Q1054" s="8"/>
      <c r="R1054" s="8"/>
    </row>
    <row r="1055" spans="17:18" x14ac:dyDescent="0.25">
      <c r="Q1055" s="8"/>
      <c r="R1055" s="8"/>
    </row>
    <row r="1056" spans="17:18" x14ac:dyDescent="0.25">
      <c r="Q1056" s="8"/>
      <c r="R1056" s="8"/>
    </row>
    <row r="1057" spans="17:18" x14ac:dyDescent="0.25">
      <c r="Q1057" s="8"/>
      <c r="R1057" s="8"/>
    </row>
    <row r="1058" spans="17:18" x14ac:dyDescent="0.25">
      <c r="Q1058" s="8"/>
      <c r="R1058" s="8"/>
    </row>
    <row r="1059" spans="17:18" x14ac:dyDescent="0.25">
      <c r="Q1059" s="8"/>
      <c r="R1059" s="8"/>
    </row>
    <row r="1060" spans="17:18" x14ac:dyDescent="0.25">
      <c r="Q1060" s="8"/>
      <c r="R1060" s="8"/>
    </row>
    <row r="1061" spans="17:18" x14ac:dyDescent="0.25">
      <c r="Q1061" s="8"/>
      <c r="R1061" s="8"/>
    </row>
    <row r="1062" spans="17:18" x14ac:dyDescent="0.25">
      <c r="Q1062" s="8"/>
      <c r="R1062" s="8"/>
    </row>
    <row r="1063" spans="17:18" x14ac:dyDescent="0.25">
      <c r="Q1063" s="8"/>
      <c r="R1063" s="8"/>
    </row>
    <row r="1064" spans="17:18" x14ac:dyDescent="0.25">
      <c r="Q1064" s="8"/>
      <c r="R1064" s="8"/>
    </row>
    <row r="1065" spans="17:18" x14ac:dyDescent="0.25">
      <c r="Q1065" s="8"/>
      <c r="R1065" s="8"/>
    </row>
    <row r="1066" spans="17:18" x14ac:dyDescent="0.25">
      <c r="Q1066" s="8"/>
      <c r="R1066" s="8"/>
    </row>
    <row r="1067" spans="17:18" x14ac:dyDescent="0.25">
      <c r="Q1067" s="8"/>
      <c r="R1067" s="8"/>
    </row>
    <row r="1068" spans="17:18" x14ac:dyDescent="0.25">
      <c r="Q1068" s="8"/>
      <c r="R1068" s="8"/>
    </row>
    <row r="1069" spans="17:18" x14ac:dyDescent="0.25">
      <c r="Q1069" s="8"/>
      <c r="R1069" s="8"/>
    </row>
    <row r="1070" spans="17:18" x14ac:dyDescent="0.25">
      <c r="Q1070" s="8"/>
      <c r="R1070" s="8"/>
    </row>
    <row r="1071" spans="17:18" x14ac:dyDescent="0.25">
      <c r="Q1071" s="8"/>
      <c r="R1071" s="8"/>
    </row>
    <row r="1072" spans="17:18" x14ac:dyDescent="0.25">
      <c r="Q1072" s="8"/>
      <c r="R1072" s="8"/>
    </row>
    <row r="1073" spans="17:18" x14ac:dyDescent="0.25">
      <c r="Q1073" s="8"/>
      <c r="R1073" s="8"/>
    </row>
    <row r="1074" spans="17:18" x14ac:dyDescent="0.25">
      <c r="Q1074" s="8"/>
      <c r="R1074" s="8"/>
    </row>
    <row r="1075" spans="17:18" x14ac:dyDescent="0.25">
      <c r="Q1075" s="8"/>
      <c r="R1075" s="8"/>
    </row>
    <row r="1076" spans="17:18" x14ac:dyDescent="0.25">
      <c r="Q1076" s="8"/>
      <c r="R1076" s="8"/>
    </row>
    <row r="1077" spans="17:18" x14ac:dyDescent="0.25">
      <c r="Q1077" s="8"/>
      <c r="R1077" s="8"/>
    </row>
    <row r="1078" spans="17:18" x14ac:dyDescent="0.25">
      <c r="Q1078" s="8"/>
      <c r="R1078" s="8"/>
    </row>
    <row r="1079" spans="17:18" x14ac:dyDescent="0.25">
      <c r="Q1079" s="8"/>
      <c r="R1079" s="8"/>
    </row>
    <row r="1080" spans="17:18" x14ac:dyDescent="0.25">
      <c r="Q1080" s="8"/>
      <c r="R1080" s="8"/>
    </row>
    <row r="1081" spans="17:18" x14ac:dyDescent="0.25">
      <c r="Q1081" s="8"/>
      <c r="R1081" s="8"/>
    </row>
    <row r="1082" spans="17:18" x14ac:dyDescent="0.25">
      <c r="Q1082" s="8"/>
      <c r="R1082" s="8"/>
    </row>
    <row r="1083" spans="17:18" x14ac:dyDescent="0.25">
      <c r="Q1083" s="8"/>
      <c r="R1083" s="8"/>
    </row>
    <row r="1084" spans="17:18" x14ac:dyDescent="0.25">
      <c r="Q1084" s="8"/>
      <c r="R1084" s="8"/>
    </row>
    <row r="1085" spans="17:18" x14ac:dyDescent="0.25">
      <c r="Q1085" s="8"/>
      <c r="R1085" s="8"/>
    </row>
    <row r="1086" spans="17:18" x14ac:dyDescent="0.25">
      <c r="Q1086" s="8"/>
      <c r="R1086" s="8"/>
    </row>
    <row r="1087" spans="17:18" x14ac:dyDescent="0.25">
      <c r="Q1087" s="8"/>
      <c r="R1087" s="8"/>
    </row>
    <row r="1088" spans="17:18" x14ac:dyDescent="0.25">
      <c r="Q1088" s="8"/>
      <c r="R1088" s="8"/>
    </row>
    <row r="1089" spans="17:18" x14ac:dyDescent="0.25">
      <c r="Q1089" s="8"/>
      <c r="R1089" s="8"/>
    </row>
    <row r="1090" spans="17:18" x14ac:dyDescent="0.25">
      <c r="Q1090" s="8"/>
      <c r="R1090" s="8"/>
    </row>
    <row r="1091" spans="17:18" x14ac:dyDescent="0.25">
      <c r="Q1091" s="8"/>
      <c r="R1091" s="8"/>
    </row>
    <row r="1092" spans="17:18" x14ac:dyDescent="0.25">
      <c r="Q1092" s="8"/>
      <c r="R1092" s="8"/>
    </row>
    <row r="1093" spans="17:18" x14ac:dyDescent="0.25">
      <c r="Q1093" s="8"/>
      <c r="R1093" s="8"/>
    </row>
    <row r="1094" spans="17:18" x14ac:dyDescent="0.25">
      <c r="Q1094" s="8"/>
      <c r="R1094" s="8"/>
    </row>
    <row r="1095" spans="17:18" x14ac:dyDescent="0.25">
      <c r="Q1095" s="8"/>
      <c r="R1095" s="8"/>
    </row>
    <row r="1096" spans="17:18" x14ac:dyDescent="0.25">
      <c r="Q1096" s="8"/>
      <c r="R1096" s="8"/>
    </row>
    <row r="1097" spans="17:18" x14ac:dyDescent="0.25">
      <c r="Q1097" s="8"/>
      <c r="R1097" s="8"/>
    </row>
    <row r="1098" spans="17:18" x14ac:dyDescent="0.25">
      <c r="Q1098" s="8"/>
      <c r="R1098" s="8"/>
    </row>
    <row r="1099" spans="17:18" x14ac:dyDescent="0.25">
      <c r="Q1099" s="8"/>
      <c r="R1099" s="8"/>
    </row>
    <row r="1100" spans="17:18" x14ac:dyDescent="0.25">
      <c r="Q1100" s="8"/>
      <c r="R1100" s="8"/>
    </row>
    <row r="1101" spans="17:18" x14ac:dyDescent="0.25">
      <c r="Q1101" s="8"/>
      <c r="R1101" s="8"/>
    </row>
    <row r="1102" spans="17:18" x14ac:dyDescent="0.25">
      <c r="Q1102" s="8"/>
      <c r="R1102" s="8"/>
    </row>
    <row r="1103" spans="17:18" x14ac:dyDescent="0.25">
      <c r="Q1103" s="8"/>
      <c r="R1103" s="8"/>
    </row>
    <row r="1104" spans="17:18" x14ac:dyDescent="0.25">
      <c r="Q1104" s="8"/>
      <c r="R1104" s="8"/>
    </row>
    <row r="1105" spans="17:18" x14ac:dyDescent="0.25">
      <c r="Q1105" s="8"/>
      <c r="R1105" s="8"/>
    </row>
    <row r="1106" spans="17:18" x14ac:dyDescent="0.25">
      <c r="Q1106" s="8"/>
      <c r="R1106" s="8"/>
    </row>
    <row r="1107" spans="17:18" x14ac:dyDescent="0.25">
      <c r="Q1107" s="8"/>
      <c r="R1107" s="8"/>
    </row>
    <row r="1108" spans="17:18" x14ac:dyDescent="0.25">
      <c r="Q1108" s="8"/>
      <c r="R1108" s="8"/>
    </row>
    <row r="1109" spans="17:18" x14ac:dyDescent="0.25">
      <c r="Q1109" s="8"/>
      <c r="R1109" s="8"/>
    </row>
    <row r="1110" spans="17:18" x14ac:dyDescent="0.25">
      <c r="Q1110" s="8"/>
      <c r="R1110" s="8"/>
    </row>
    <row r="1111" spans="17:18" x14ac:dyDescent="0.25">
      <c r="Q1111" s="8"/>
      <c r="R1111" s="8"/>
    </row>
    <row r="1112" spans="17:18" x14ac:dyDescent="0.25">
      <c r="Q1112" s="8"/>
      <c r="R1112" s="8"/>
    </row>
    <row r="1113" spans="17:18" x14ac:dyDescent="0.25">
      <c r="Q1113" s="8"/>
      <c r="R1113" s="8"/>
    </row>
    <row r="1114" spans="17:18" x14ac:dyDescent="0.25">
      <c r="Q1114" s="8"/>
      <c r="R1114" s="8"/>
    </row>
    <row r="1115" spans="17:18" x14ac:dyDescent="0.25">
      <c r="Q1115" s="8"/>
      <c r="R1115" s="8"/>
    </row>
    <row r="1116" spans="17:18" x14ac:dyDescent="0.25">
      <c r="Q1116" s="8"/>
      <c r="R1116" s="8"/>
    </row>
    <row r="1117" spans="17:18" x14ac:dyDescent="0.25">
      <c r="Q1117" s="8"/>
      <c r="R1117" s="8"/>
    </row>
    <row r="1118" spans="17:18" x14ac:dyDescent="0.25">
      <c r="Q1118" s="8"/>
      <c r="R1118" s="8"/>
    </row>
    <row r="1119" spans="17:18" x14ac:dyDescent="0.25">
      <c r="Q1119" s="8"/>
      <c r="R1119" s="8"/>
    </row>
    <row r="1120" spans="17:18" x14ac:dyDescent="0.25">
      <c r="Q1120" s="8"/>
      <c r="R1120" s="8"/>
    </row>
    <row r="1121" spans="17:18" x14ac:dyDescent="0.25">
      <c r="Q1121" s="8"/>
      <c r="R1121" s="8"/>
    </row>
    <row r="1122" spans="17:18" x14ac:dyDescent="0.25">
      <c r="Q1122" s="8"/>
      <c r="R1122" s="8"/>
    </row>
    <row r="1123" spans="17:18" x14ac:dyDescent="0.25">
      <c r="Q1123" s="8"/>
      <c r="R1123" s="8"/>
    </row>
    <row r="1124" spans="17:18" x14ac:dyDescent="0.25">
      <c r="Q1124" s="8"/>
      <c r="R1124" s="8"/>
    </row>
    <row r="1125" spans="17:18" x14ac:dyDescent="0.25">
      <c r="Q1125" s="8"/>
      <c r="R1125" s="8"/>
    </row>
    <row r="1126" spans="17:18" x14ac:dyDescent="0.25">
      <c r="Q1126" s="8"/>
      <c r="R1126" s="8"/>
    </row>
    <row r="1127" spans="17:18" x14ac:dyDescent="0.25">
      <c r="Q1127" s="8"/>
      <c r="R1127" s="8"/>
    </row>
    <row r="1128" spans="17:18" x14ac:dyDescent="0.25">
      <c r="Q1128" s="8"/>
      <c r="R1128" s="8"/>
    </row>
    <row r="1129" spans="17:18" x14ac:dyDescent="0.25">
      <c r="Q1129" s="8"/>
      <c r="R1129" s="8"/>
    </row>
    <row r="1130" spans="17:18" x14ac:dyDescent="0.25">
      <c r="Q1130" s="8"/>
      <c r="R1130" s="8"/>
    </row>
    <row r="1131" spans="17:18" x14ac:dyDescent="0.25">
      <c r="Q1131" s="8"/>
      <c r="R1131" s="8"/>
    </row>
    <row r="1132" spans="17:18" x14ac:dyDescent="0.25">
      <c r="Q1132" s="8"/>
      <c r="R1132" s="8"/>
    </row>
    <row r="1133" spans="17:18" x14ac:dyDescent="0.25">
      <c r="Q1133" s="8"/>
      <c r="R1133" s="8"/>
    </row>
    <row r="1134" spans="17:18" x14ac:dyDescent="0.25">
      <c r="Q1134" s="8"/>
      <c r="R1134" s="8"/>
    </row>
    <row r="1135" spans="17:18" x14ac:dyDescent="0.25">
      <c r="Q1135" s="8"/>
      <c r="R1135" s="8"/>
    </row>
    <row r="1136" spans="17:18" x14ac:dyDescent="0.25">
      <c r="Q1136" s="8"/>
      <c r="R1136" s="8"/>
    </row>
    <row r="1137" spans="17:18" x14ac:dyDescent="0.25">
      <c r="Q1137" s="8"/>
      <c r="R1137" s="8"/>
    </row>
    <row r="1138" spans="17:18" x14ac:dyDescent="0.25">
      <c r="Q1138" s="8"/>
      <c r="R1138" s="8"/>
    </row>
    <row r="1139" spans="17:18" x14ac:dyDescent="0.25">
      <c r="Q1139" s="8"/>
      <c r="R1139" s="8"/>
    </row>
    <row r="1140" spans="17:18" x14ac:dyDescent="0.25">
      <c r="Q1140" s="8"/>
      <c r="R1140" s="8"/>
    </row>
    <row r="1141" spans="17:18" x14ac:dyDescent="0.25">
      <c r="Q1141" s="8"/>
      <c r="R1141" s="8"/>
    </row>
    <row r="1142" spans="17:18" x14ac:dyDescent="0.25">
      <c r="Q1142" s="8"/>
      <c r="R1142" s="8"/>
    </row>
    <row r="1143" spans="17:18" x14ac:dyDescent="0.25">
      <c r="Q1143" s="8"/>
      <c r="R1143" s="8"/>
    </row>
    <row r="1144" spans="17:18" x14ac:dyDescent="0.25">
      <c r="Q1144" s="8"/>
      <c r="R1144" s="8"/>
    </row>
    <row r="1145" spans="17:18" x14ac:dyDescent="0.25">
      <c r="Q1145" s="8"/>
      <c r="R1145" s="8"/>
    </row>
    <row r="1146" spans="17:18" x14ac:dyDescent="0.25">
      <c r="Q1146" s="8"/>
      <c r="R1146" s="8"/>
    </row>
    <row r="1147" spans="17:18" x14ac:dyDescent="0.25">
      <c r="Q1147" s="8"/>
      <c r="R1147" s="8"/>
    </row>
    <row r="1148" spans="17:18" x14ac:dyDescent="0.25">
      <c r="Q1148" s="8"/>
      <c r="R1148" s="8"/>
    </row>
    <row r="1149" spans="17:18" x14ac:dyDescent="0.25">
      <c r="Q1149" s="8"/>
      <c r="R1149" s="8"/>
    </row>
    <row r="1150" spans="17:18" x14ac:dyDescent="0.25">
      <c r="Q1150" s="8"/>
      <c r="R1150" s="8"/>
    </row>
    <row r="1151" spans="17:18" x14ac:dyDescent="0.25">
      <c r="Q1151" s="8"/>
      <c r="R1151" s="8"/>
    </row>
    <row r="1152" spans="17:18" x14ac:dyDescent="0.25">
      <c r="Q1152" s="8"/>
      <c r="R1152" s="8"/>
    </row>
    <row r="1153" spans="17:18" x14ac:dyDescent="0.25">
      <c r="Q1153" s="8"/>
      <c r="R1153" s="8"/>
    </row>
    <row r="1154" spans="17:18" x14ac:dyDescent="0.25">
      <c r="Q1154" s="8"/>
      <c r="R1154" s="8"/>
    </row>
    <row r="1155" spans="17:18" x14ac:dyDescent="0.25">
      <c r="Q1155" s="8"/>
      <c r="R1155" s="8"/>
    </row>
    <row r="1156" spans="17:18" x14ac:dyDescent="0.25">
      <c r="Q1156" s="8"/>
      <c r="R1156" s="8"/>
    </row>
    <row r="1157" spans="17:18" x14ac:dyDescent="0.25">
      <c r="Q1157" s="8"/>
      <c r="R1157" s="8"/>
    </row>
    <row r="1158" spans="17:18" x14ac:dyDescent="0.25">
      <c r="Q1158" s="8"/>
      <c r="R1158" s="8"/>
    </row>
    <row r="1159" spans="17:18" x14ac:dyDescent="0.25">
      <c r="Q1159" s="8"/>
      <c r="R1159" s="8"/>
    </row>
    <row r="1160" spans="17:18" x14ac:dyDescent="0.25">
      <c r="Q1160" s="8"/>
      <c r="R1160" s="8"/>
    </row>
    <row r="1161" spans="17:18" x14ac:dyDescent="0.25">
      <c r="Q1161" s="8"/>
      <c r="R1161" s="8"/>
    </row>
    <row r="1162" spans="17:18" x14ac:dyDescent="0.25">
      <c r="Q1162" s="8"/>
      <c r="R1162" s="8"/>
    </row>
    <row r="1163" spans="17:18" x14ac:dyDescent="0.25">
      <c r="Q1163" s="8"/>
      <c r="R1163" s="8"/>
    </row>
    <row r="1164" spans="17:18" x14ac:dyDescent="0.25">
      <c r="Q1164" s="8"/>
      <c r="R1164" s="8"/>
    </row>
    <row r="1165" spans="17:18" x14ac:dyDescent="0.25">
      <c r="Q1165" s="8"/>
      <c r="R1165" s="8"/>
    </row>
    <row r="1166" spans="17:18" x14ac:dyDescent="0.25">
      <c r="Q1166" s="8"/>
      <c r="R1166" s="8"/>
    </row>
    <row r="1167" spans="17:18" x14ac:dyDescent="0.25">
      <c r="Q1167" s="8"/>
      <c r="R1167" s="8"/>
    </row>
    <row r="1168" spans="17:18" x14ac:dyDescent="0.25">
      <c r="Q1168" s="8"/>
      <c r="R1168" s="8"/>
    </row>
    <row r="1169" spans="17:18" x14ac:dyDescent="0.25">
      <c r="Q1169" s="8"/>
      <c r="R1169" s="8"/>
    </row>
    <row r="1170" spans="17:18" x14ac:dyDescent="0.25">
      <c r="Q1170" s="8"/>
      <c r="R1170" s="8"/>
    </row>
    <row r="1171" spans="17:18" x14ac:dyDescent="0.25">
      <c r="Q1171" s="8"/>
      <c r="R1171" s="8"/>
    </row>
    <row r="1172" spans="17:18" x14ac:dyDescent="0.25">
      <c r="Q1172" s="8"/>
      <c r="R1172" s="8"/>
    </row>
    <row r="1173" spans="17:18" x14ac:dyDescent="0.25">
      <c r="Q1173" s="8"/>
      <c r="R1173" s="8"/>
    </row>
    <row r="1174" spans="17:18" x14ac:dyDescent="0.25">
      <c r="Q1174" s="8"/>
      <c r="R1174" s="8"/>
    </row>
    <row r="1175" spans="17:18" x14ac:dyDescent="0.25">
      <c r="Q1175" s="8"/>
      <c r="R1175" s="8"/>
    </row>
    <row r="1176" spans="17:18" x14ac:dyDescent="0.25">
      <c r="Q1176" s="8"/>
      <c r="R1176" s="8"/>
    </row>
    <row r="1177" spans="17:18" x14ac:dyDescent="0.25">
      <c r="Q1177" s="8"/>
      <c r="R1177" s="8"/>
    </row>
    <row r="1178" spans="17:18" x14ac:dyDescent="0.25">
      <c r="Q1178" s="8"/>
      <c r="R1178" s="8"/>
    </row>
    <row r="1179" spans="17:18" x14ac:dyDescent="0.25">
      <c r="Q1179" s="8"/>
      <c r="R1179" s="8"/>
    </row>
    <row r="1180" spans="17:18" x14ac:dyDescent="0.25">
      <c r="Q1180" s="8"/>
      <c r="R1180" s="8"/>
    </row>
    <row r="1181" spans="17:18" x14ac:dyDescent="0.25">
      <c r="Q1181" s="8"/>
      <c r="R1181" s="8"/>
    </row>
    <row r="1182" spans="17:18" x14ac:dyDescent="0.25">
      <c r="Q1182" s="8"/>
      <c r="R1182" s="8"/>
    </row>
    <row r="1183" spans="17:18" x14ac:dyDescent="0.25">
      <c r="Q1183" s="8"/>
      <c r="R1183" s="8"/>
    </row>
    <row r="1184" spans="17:18" x14ac:dyDescent="0.25">
      <c r="Q1184" s="8"/>
      <c r="R1184" s="8"/>
    </row>
    <row r="1185" spans="17:18" x14ac:dyDescent="0.25">
      <c r="Q1185" s="8"/>
      <c r="R1185" s="8"/>
    </row>
    <row r="1186" spans="17:18" x14ac:dyDescent="0.25">
      <c r="Q1186" s="8"/>
      <c r="R1186" s="8"/>
    </row>
    <row r="1187" spans="17:18" x14ac:dyDescent="0.25">
      <c r="Q1187" s="8"/>
      <c r="R1187" s="8"/>
    </row>
    <row r="1188" spans="17:18" x14ac:dyDescent="0.25">
      <c r="Q1188" s="8"/>
      <c r="R1188" s="8"/>
    </row>
    <row r="1189" spans="17:18" x14ac:dyDescent="0.25">
      <c r="Q1189" s="8"/>
      <c r="R1189" s="8"/>
    </row>
    <row r="1190" spans="17:18" x14ac:dyDescent="0.25">
      <c r="Q1190" s="8"/>
      <c r="R1190" s="8"/>
    </row>
    <row r="1191" spans="17:18" x14ac:dyDescent="0.25">
      <c r="Q1191" s="8"/>
      <c r="R1191" s="8"/>
    </row>
    <row r="1192" spans="17:18" x14ac:dyDescent="0.25">
      <c r="Q1192" s="8"/>
      <c r="R1192" s="8"/>
    </row>
    <row r="1193" spans="17:18" x14ac:dyDescent="0.25">
      <c r="Q1193" s="8"/>
      <c r="R1193" s="8"/>
    </row>
    <row r="1194" spans="17:18" x14ac:dyDescent="0.25">
      <c r="Q1194" s="8"/>
      <c r="R1194" s="8"/>
    </row>
    <row r="1195" spans="17:18" x14ac:dyDescent="0.25">
      <c r="Q1195" s="8"/>
      <c r="R1195" s="8"/>
    </row>
    <row r="1196" spans="17:18" x14ac:dyDescent="0.25">
      <c r="Q1196" s="8"/>
      <c r="R1196" s="8"/>
    </row>
    <row r="1197" spans="17:18" x14ac:dyDescent="0.25">
      <c r="Q1197" s="8"/>
      <c r="R1197" s="8"/>
    </row>
    <row r="1198" spans="17:18" x14ac:dyDescent="0.25">
      <c r="Q1198" s="8"/>
      <c r="R1198" s="8"/>
    </row>
    <row r="1199" spans="17:18" x14ac:dyDescent="0.25">
      <c r="Q1199" s="8"/>
      <c r="R1199" s="8"/>
    </row>
    <row r="1200" spans="17:18" x14ac:dyDescent="0.25">
      <c r="Q1200" s="8"/>
      <c r="R1200" s="8"/>
    </row>
    <row r="1201" spans="17:18" x14ac:dyDescent="0.25">
      <c r="Q1201" s="8"/>
      <c r="R1201" s="8"/>
    </row>
    <row r="1202" spans="17:18" x14ac:dyDescent="0.25">
      <c r="Q1202" s="8"/>
      <c r="R1202" s="8"/>
    </row>
    <row r="1203" spans="17:18" x14ac:dyDescent="0.25">
      <c r="Q1203" s="8"/>
      <c r="R1203" s="8"/>
    </row>
    <row r="1204" spans="17:18" x14ac:dyDescent="0.25">
      <c r="Q1204" s="8"/>
      <c r="R1204" s="8"/>
    </row>
    <row r="1205" spans="17:18" x14ac:dyDescent="0.25">
      <c r="Q1205" s="8"/>
      <c r="R1205" s="8"/>
    </row>
    <row r="1206" spans="17:18" x14ac:dyDescent="0.25">
      <c r="Q1206" s="8"/>
      <c r="R1206" s="8"/>
    </row>
    <row r="1207" spans="17:18" x14ac:dyDescent="0.25">
      <c r="Q1207" s="8"/>
      <c r="R1207" s="8"/>
    </row>
    <row r="1208" spans="17:18" x14ac:dyDescent="0.25">
      <c r="Q1208" s="8"/>
      <c r="R1208" s="8"/>
    </row>
    <row r="1209" spans="17:18" x14ac:dyDescent="0.25">
      <c r="Q1209" s="8"/>
      <c r="R1209" s="8"/>
    </row>
    <row r="1210" spans="17:18" x14ac:dyDescent="0.25">
      <c r="Q1210" s="8"/>
      <c r="R1210" s="8"/>
    </row>
    <row r="1211" spans="17:18" x14ac:dyDescent="0.25">
      <c r="Q1211" s="8"/>
      <c r="R1211" s="8"/>
    </row>
    <row r="1212" spans="17:18" x14ac:dyDescent="0.25">
      <c r="Q1212" s="8"/>
      <c r="R1212" s="8"/>
    </row>
    <row r="1213" spans="17:18" x14ac:dyDescent="0.25">
      <c r="Q1213" s="8"/>
      <c r="R1213" s="8"/>
    </row>
    <row r="1214" spans="17:18" x14ac:dyDescent="0.25">
      <c r="Q1214" s="8"/>
      <c r="R1214" s="8"/>
    </row>
    <row r="1215" spans="17:18" x14ac:dyDescent="0.25">
      <c r="Q1215" s="8"/>
      <c r="R1215" s="8"/>
    </row>
    <row r="1216" spans="17:18" x14ac:dyDescent="0.25">
      <c r="Q1216" s="8"/>
      <c r="R1216" s="8"/>
    </row>
    <row r="1217" spans="17:18" x14ac:dyDescent="0.25">
      <c r="Q1217" s="8"/>
      <c r="R1217" s="8"/>
    </row>
    <row r="1218" spans="17:18" x14ac:dyDescent="0.25">
      <c r="Q1218" s="8"/>
      <c r="R1218" s="8"/>
    </row>
    <row r="1219" spans="17:18" x14ac:dyDescent="0.25">
      <c r="Q1219" s="8"/>
      <c r="R1219" s="8"/>
    </row>
    <row r="1220" spans="17:18" x14ac:dyDescent="0.25">
      <c r="Q1220" s="8"/>
      <c r="R1220" s="8"/>
    </row>
    <row r="1221" spans="17:18" x14ac:dyDescent="0.25">
      <c r="Q1221" s="8"/>
      <c r="R1221" s="8"/>
    </row>
    <row r="1222" spans="17:18" x14ac:dyDescent="0.25">
      <c r="Q1222" s="8"/>
      <c r="R1222" s="8"/>
    </row>
    <row r="1223" spans="17:18" x14ac:dyDescent="0.25">
      <c r="Q1223" s="8"/>
      <c r="R1223" s="8"/>
    </row>
    <row r="1224" spans="17:18" x14ac:dyDescent="0.25">
      <c r="Q1224" s="8"/>
      <c r="R1224" s="8"/>
    </row>
    <row r="1225" spans="17:18" x14ac:dyDescent="0.25">
      <c r="Q1225" s="8"/>
      <c r="R1225" s="8"/>
    </row>
    <row r="1226" spans="17:18" x14ac:dyDescent="0.25">
      <c r="Q1226" s="8"/>
      <c r="R1226" s="8"/>
    </row>
    <row r="1227" spans="17:18" x14ac:dyDescent="0.25">
      <c r="Q1227" s="8"/>
      <c r="R1227" s="8"/>
    </row>
    <row r="1228" spans="17:18" x14ac:dyDescent="0.25">
      <c r="Q1228" s="8"/>
      <c r="R1228" s="8"/>
    </row>
    <row r="1229" spans="17:18" x14ac:dyDescent="0.25">
      <c r="Q1229" s="8"/>
      <c r="R1229" s="8"/>
    </row>
    <row r="1230" spans="17:18" x14ac:dyDescent="0.25">
      <c r="Q1230" s="8"/>
      <c r="R1230" s="8"/>
    </row>
    <row r="1231" spans="17:18" x14ac:dyDescent="0.25">
      <c r="Q1231" s="8"/>
      <c r="R1231" s="8"/>
    </row>
    <row r="1232" spans="17:18" x14ac:dyDescent="0.25">
      <c r="Q1232" s="8"/>
      <c r="R1232" s="8"/>
    </row>
    <row r="1233" spans="17:18" x14ac:dyDescent="0.25">
      <c r="Q1233" s="8"/>
      <c r="R1233" s="8"/>
    </row>
    <row r="1234" spans="17:18" x14ac:dyDescent="0.25">
      <c r="Q1234" s="8"/>
      <c r="R1234" s="8"/>
    </row>
    <row r="1235" spans="17:18" x14ac:dyDescent="0.25">
      <c r="Q1235" s="8"/>
      <c r="R1235" s="8"/>
    </row>
    <row r="1236" spans="17:18" x14ac:dyDescent="0.25">
      <c r="Q1236" s="8"/>
      <c r="R1236" s="8"/>
    </row>
    <row r="1237" spans="17:18" x14ac:dyDescent="0.25">
      <c r="Q1237" s="8"/>
      <c r="R1237" s="8"/>
    </row>
    <row r="1238" spans="17:18" x14ac:dyDescent="0.25">
      <c r="Q1238" s="8"/>
      <c r="R1238" s="8"/>
    </row>
    <row r="1239" spans="17:18" x14ac:dyDescent="0.25">
      <c r="Q1239" s="8"/>
      <c r="R1239" s="8"/>
    </row>
    <row r="1240" spans="17:18" x14ac:dyDescent="0.25">
      <c r="Q1240" s="8"/>
      <c r="R1240" s="8"/>
    </row>
    <row r="1241" spans="17:18" x14ac:dyDescent="0.25">
      <c r="Q1241" s="8"/>
      <c r="R1241" s="8"/>
    </row>
    <row r="1242" spans="17:18" x14ac:dyDescent="0.25">
      <c r="Q1242" s="8"/>
      <c r="R1242" s="8"/>
    </row>
    <row r="1243" spans="17:18" x14ac:dyDescent="0.25">
      <c r="Q1243" s="8"/>
      <c r="R1243" s="8"/>
    </row>
    <row r="1244" spans="17:18" x14ac:dyDescent="0.25">
      <c r="Q1244" s="8"/>
      <c r="R1244" s="8"/>
    </row>
    <row r="1245" spans="17:18" x14ac:dyDescent="0.25">
      <c r="Q1245" s="8"/>
      <c r="R1245" s="8"/>
    </row>
    <row r="1246" spans="17:18" x14ac:dyDescent="0.25">
      <c r="Q1246" s="8"/>
      <c r="R1246" s="8"/>
    </row>
    <row r="1247" spans="17:18" x14ac:dyDescent="0.25">
      <c r="Q1247" s="8"/>
      <c r="R1247" s="8"/>
    </row>
    <row r="1248" spans="17:18" x14ac:dyDescent="0.25">
      <c r="Q1248" s="8"/>
      <c r="R1248" s="8"/>
    </row>
    <row r="1249" spans="17:18" x14ac:dyDescent="0.25">
      <c r="Q1249" s="8"/>
      <c r="R1249" s="8"/>
    </row>
    <row r="1250" spans="17:18" x14ac:dyDescent="0.25">
      <c r="Q1250" s="8"/>
      <c r="R1250" s="8"/>
    </row>
    <row r="1251" spans="17:18" x14ac:dyDescent="0.25">
      <c r="Q1251" s="8"/>
      <c r="R1251" s="8"/>
    </row>
    <row r="1252" spans="17:18" x14ac:dyDescent="0.25">
      <c r="Q1252" s="8"/>
      <c r="R1252" s="8"/>
    </row>
    <row r="1253" spans="17:18" x14ac:dyDescent="0.25">
      <c r="Q1253" s="8"/>
      <c r="R1253" s="8"/>
    </row>
    <row r="1254" spans="17:18" x14ac:dyDescent="0.25">
      <c r="Q1254" s="8"/>
      <c r="R1254" s="8"/>
    </row>
    <row r="1255" spans="17:18" x14ac:dyDescent="0.25">
      <c r="Q1255" s="8"/>
      <c r="R1255" s="8"/>
    </row>
    <row r="1256" spans="17:18" x14ac:dyDescent="0.25">
      <c r="Q1256" s="8"/>
      <c r="R1256" s="8"/>
    </row>
    <row r="1257" spans="17:18" x14ac:dyDescent="0.25">
      <c r="Q1257" s="8"/>
      <c r="R1257" s="8"/>
    </row>
    <row r="1258" spans="17:18" x14ac:dyDescent="0.25">
      <c r="Q1258" s="8"/>
      <c r="R1258" s="8"/>
    </row>
    <row r="1259" spans="17:18" x14ac:dyDescent="0.25">
      <c r="Q1259" s="8"/>
      <c r="R1259" s="8"/>
    </row>
    <row r="1260" spans="17:18" x14ac:dyDescent="0.25">
      <c r="Q1260" s="8"/>
      <c r="R1260" s="8"/>
    </row>
    <row r="1261" spans="17:18" x14ac:dyDescent="0.25">
      <c r="Q1261" s="8"/>
      <c r="R1261" s="8"/>
    </row>
    <row r="1262" spans="17:18" x14ac:dyDescent="0.25">
      <c r="Q1262" s="8"/>
      <c r="R1262" s="8"/>
    </row>
    <row r="1263" spans="17:18" x14ac:dyDescent="0.25">
      <c r="Q1263" s="8"/>
      <c r="R1263" s="8"/>
    </row>
    <row r="1264" spans="17:18" x14ac:dyDescent="0.25">
      <c r="Q1264" s="8"/>
      <c r="R1264" s="8"/>
    </row>
    <row r="1265" spans="17:18" x14ac:dyDescent="0.25">
      <c r="Q1265" s="8"/>
      <c r="R1265" s="8"/>
    </row>
    <row r="1266" spans="17:18" x14ac:dyDescent="0.25">
      <c r="Q1266" s="8"/>
      <c r="R1266" s="8"/>
    </row>
    <row r="1267" spans="17:18" x14ac:dyDescent="0.25">
      <c r="Q1267" s="8"/>
      <c r="R1267" s="8"/>
    </row>
    <row r="1268" spans="17:18" x14ac:dyDescent="0.25">
      <c r="Q1268" s="8"/>
      <c r="R1268" s="8"/>
    </row>
    <row r="1269" spans="17:18" x14ac:dyDescent="0.25">
      <c r="Q1269" s="8"/>
      <c r="R1269" s="8"/>
    </row>
    <row r="1270" spans="17:18" x14ac:dyDescent="0.25">
      <c r="Q1270" s="8"/>
      <c r="R1270" s="8"/>
    </row>
    <row r="1271" spans="17:18" x14ac:dyDescent="0.25">
      <c r="Q1271" s="8"/>
      <c r="R1271" s="8"/>
    </row>
    <row r="1272" spans="17:18" x14ac:dyDescent="0.25">
      <c r="Q1272" s="8"/>
      <c r="R1272" s="8"/>
    </row>
    <row r="1273" spans="17:18" x14ac:dyDescent="0.25">
      <c r="Q1273" s="8"/>
      <c r="R1273" s="8"/>
    </row>
    <row r="1274" spans="17:18" x14ac:dyDescent="0.25">
      <c r="Q1274" s="8"/>
      <c r="R1274" s="8"/>
    </row>
    <row r="1275" spans="17:18" x14ac:dyDescent="0.25">
      <c r="Q1275" s="8"/>
      <c r="R1275" s="8"/>
    </row>
    <row r="1276" spans="17:18" x14ac:dyDescent="0.25">
      <c r="Q1276" s="8"/>
      <c r="R1276" s="8"/>
    </row>
    <row r="1277" spans="17:18" x14ac:dyDescent="0.25">
      <c r="Q1277" s="8"/>
      <c r="R1277" s="8"/>
    </row>
    <row r="1278" spans="17:18" x14ac:dyDescent="0.25">
      <c r="Q1278" s="8"/>
      <c r="R1278" s="8"/>
    </row>
    <row r="1279" spans="17:18" x14ac:dyDescent="0.25">
      <c r="Q1279" s="8"/>
      <c r="R1279" s="8"/>
    </row>
    <row r="1280" spans="17:18" x14ac:dyDescent="0.25">
      <c r="Q1280" s="8"/>
      <c r="R1280" s="8"/>
    </row>
    <row r="1281" spans="17:18" x14ac:dyDescent="0.25">
      <c r="Q1281" s="8"/>
      <c r="R1281" s="8"/>
    </row>
    <row r="1282" spans="17:18" x14ac:dyDescent="0.25">
      <c r="Q1282" s="8"/>
      <c r="R1282" s="8"/>
    </row>
    <row r="1283" spans="17:18" x14ac:dyDescent="0.25">
      <c r="Q1283" s="8"/>
      <c r="R1283" s="8"/>
    </row>
    <row r="1284" spans="17:18" x14ac:dyDescent="0.25">
      <c r="Q1284" s="8"/>
      <c r="R1284" s="8"/>
    </row>
    <row r="1285" spans="17:18" x14ac:dyDescent="0.25">
      <c r="Q1285" s="8"/>
      <c r="R1285" s="8"/>
    </row>
    <row r="1286" spans="17:18" x14ac:dyDescent="0.25">
      <c r="Q1286" s="8"/>
      <c r="R1286" s="8"/>
    </row>
    <row r="1287" spans="17:18" x14ac:dyDescent="0.25">
      <c r="Q1287" s="8"/>
      <c r="R1287" s="8"/>
    </row>
    <row r="1288" spans="17:18" x14ac:dyDescent="0.25">
      <c r="Q1288" s="8"/>
      <c r="R1288" s="8"/>
    </row>
    <row r="1289" spans="17:18" x14ac:dyDescent="0.25">
      <c r="Q1289" s="8"/>
      <c r="R1289" s="8"/>
    </row>
    <row r="1290" spans="17:18" x14ac:dyDescent="0.25">
      <c r="Q1290" s="8"/>
      <c r="R1290" s="8"/>
    </row>
    <row r="1291" spans="17:18" x14ac:dyDescent="0.25">
      <c r="Q1291" s="8"/>
      <c r="R1291" s="8"/>
    </row>
    <row r="1292" spans="17:18" x14ac:dyDescent="0.25">
      <c r="Q1292" s="8"/>
      <c r="R1292" s="8"/>
    </row>
    <row r="1293" spans="17:18" x14ac:dyDescent="0.25">
      <c r="Q1293" s="8"/>
      <c r="R1293" s="8"/>
    </row>
    <row r="1294" spans="17:18" x14ac:dyDescent="0.25">
      <c r="Q1294" s="8"/>
      <c r="R1294" s="8"/>
    </row>
    <row r="1295" spans="17:18" x14ac:dyDescent="0.25">
      <c r="Q1295" s="8"/>
      <c r="R1295" s="8"/>
    </row>
    <row r="1296" spans="17:18" x14ac:dyDescent="0.25">
      <c r="Q1296" s="8"/>
      <c r="R1296" s="8"/>
    </row>
    <row r="1297" spans="17:18" x14ac:dyDescent="0.25">
      <c r="Q1297" s="8"/>
      <c r="R1297" s="8"/>
    </row>
    <row r="1298" spans="17:18" x14ac:dyDescent="0.25">
      <c r="Q1298" s="8"/>
      <c r="R1298" s="8"/>
    </row>
    <row r="1299" spans="17:18" x14ac:dyDescent="0.25">
      <c r="Q1299" s="8"/>
      <c r="R1299" s="8"/>
    </row>
    <row r="1300" spans="17:18" x14ac:dyDescent="0.25">
      <c r="Q1300" s="8"/>
      <c r="R1300" s="8"/>
    </row>
    <row r="1301" spans="17:18" x14ac:dyDescent="0.25">
      <c r="Q1301" s="8"/>
      <c r="R1301" s="8"/>
    </row>
    <row r="1302" spans="17:18" x14ac:dyDescent="0.25">
      <c r="Q1302" s="8"/>
      <c r="R1302" s="8"/>
    </row>
    <row r="1303" spans="17:18" x14ac:dyDescent="0.25">
      <c r="Q1303" s="8"/>
      <c r="R1303" s="8"/>
    </row>
    <row r="1304" spans="17:18" x14ac:dyDescent="0.25">
      <c r="Q1304" s="8"/>
      <c r="R1304" s="8"/>
    </row>
    <row r="1305" spans="17:18" x14ac:dyDescent="0.25">
      <c r="Q1305" s="8"/>
      <c r="R1305" s="8"/>
    </row>
    <row r="1306" spans="17:18" x14ac:dyDescent="0.25">
      <c r="Q1306" s="8"/>
      <c r="R1306" s="8"/>
    </row>
    <row r="1307" spans="17:18" x14ac:dyDescent="0.25">
      <c r="Q1307" s="8"/>
      <c r="R1307" s="8"/>
    </row>
    <row r="1308" spans="17:18" x14ac:dyDescent="0.25">
      <c r="Q1308" s="8"/>
      <c r="R1308" s="8"/>
    </row>
    <row r="1309" spans="17:18" x14ac:dyDescent="0.25">
      <c r="Q1309" s="8"/>
      <c r="R1309" s="8"/>
    </row>
    <row r="1310" spans="17:18" x14ac:dyDescent="0.25">
      <c r="Q1310" s="8"/>
      <c r="R1310" s="8"/>
    </row>
    <row r="1311" spans="17:18" x14ac:dyDescent="0.25">
      <c r="Q1311" s="8"/>
      <c r="R1311" s="8"/>
    </row>
    <row r="1312" spans="17:18" x14ac:dyDescent="0.25">
      <c r="Q1312" s="8"/>
      <c r="R1312" s="8"/>
    </row>
    <row r="1313" spans="17:18" x14ac:dyDescent="0.25">
      <c r="Q1313" s="8"/>
      <c r="R1313" s="8"/>
    </row>
    <row r="1314" spans="17:18" x14ac:dyDescent="0.25">
      <c r="Q1314" s="8"/>
      <c r="R1314" s="8"/>
    </row>
    <row r="1315" spans="17:18" x14ac:dyDescent="0.25">
      <c r="Q1315" s="8"/>
      <c r="R1315" s="8"/>
    </row>
    <row r="1316" spans="17:18" x14ac:dyDescent="0.25">
      <c r="Q1316" s="8"/>
      <c r="R1316" s="8"/>
    </row>
    <row r="1317" spans="17:18" x14ac:dyDescent="0.25">
      <c r="Q1317" s="8"/>
      <c r="R1317" s="8"/>
    </row>
    <row r="1318" spans="17:18" x14ac:dyDescent="0.25">
      <c r="Q1318" s="8"/>
      <c r="R1318" s="8"/>
    </row>
    <row r="1319" spans="17:18" x14ac:dyDescent="0.25">
      <c r="Q1319" s="8"/>
      <c r="R1319" s="8"/>
    </row>
    <row r="1320" spans="17:18" x14ac:dyDescent="0.25">
      <c r="Q1320" s="8"/>
      <c r="R1320" s="8"/>
    </row>
    <row r="1321" spans="17:18" x14ac:dyDescent="0.25">
      <c r="Q1321" s="8"/>
      <c r="R1321" s="8"/>
    </row>
    <row r="1322" spans="17:18" x14ac:dyDescent="0.25">
      <c r="Q1322" s="8"/>
      <c r="R1322" s="8"/>
    </row>
    <row r="1323" spans="17:18" x14ac:dyDescent="0.25">
      <c r="Q1323" s="8"/>
      <c r="R1323" s="8"/>
    </row>
    <row r="1324" spans="17:18" x14ac:dyDescent="0.25">
      <c r="Q1324" s="8"/>
      <c r="R1324" s="8"/>
    </row>
    <row r="1325" spans="17:18" x14ac:dyDescent="0.25">
      <c r="Q1325" s="8"/>
      <c r="R1325" s="8"/>
    </row>
    <row r="1326" spans="17:18" x14ac:dyDescent="0.25">
      <c r="Q1326" s="8"/>
      <c r="R1326" s="8"/>
    </row>
    <row r="1327" spans="17:18" x14ac:dyDescent="0.25">
      <c r="Q1327" s="8"/>
      <c r="R1327" s="8"/>
    </row>
    <row r="1328" spans="17:18" x14ac:dyDescent="0.25">
      <c r="Q1328" s="8"/>
      <c r="R1328" s="8"/>
    </row>
    <row r="1329" spans="17:18" x14ac:dyDescent="0.25">
      <c r="Q1329" s="8"/>
      <c r="R1329" s="8"/>
    </row>
    <row r="1330" spans="17:18" x14ac:dyDescent="0.25">
      <c r="Q1330" s="8"/>
      <c r="R1330" s="8"/>
    </row>
    <row r="1331" spans="17:18" x14ac:dyDescent="0.25">
      <c r="Q1331" s="8"/>
      <c r="R1331" s="8"/>
    </row>
    <row r="1332" spans="17:18" x14ac:dyDescent="0.25">
      <c r="Q1332" s="8"/>
      <c r="R1332" s="8"/>
    </row>
    <row r="1333" spans="17:18" x14ac:dyDescent="0.25">
      <c r="Q1333" s="8"/>
      <c r="R1333" s="8"/>
    </row>
    <row r="1334" spans="17:18" x14ac:dyDescent="0.25">
      <c r="Q1334" s="8"/>
      <c r="R1334" s="8"/>
    </row>
    <row r="1335" spans="17:18" x14ac:dyDescent="0.25">
      <c r="Q1335" s="8"/>
      <c r="R1335" s="8"/>
    </row>
    <row r="1336" spans="17:18" x14ac:dyDescent="0.25">
      <c r="Q1336" s="8"/>
      <c r="R1336" s="8"/>
    </row>
    <row r="1337" spans="17:18" x14ac:dyDescent="0.25">
      <c r="Q1337" s="8"/>
      <c r="R1337" s="8"/>
    </row>
    <row r="1338" spans="17:18" x14ac:dyDescent="0.25">
      <c r="Q1338" s="8"/>
      <c r="R1338" s="8"/>
    </row>
    <row r="1339" spans="17:18" x14ac:dyDescent="0.25">
      <c r="Q1339" s="8"/>
      <c r="R1339" s="8"/>
    </row>
    <row r="1340" spans="17:18" x14ac:dyDescent="0.25">
      <c r="Q1340" s="8"/>
      <c r="R1340" s="8"/>
    </row>
    <row r="1341" spans="17:18" x14ac:dyDescent="0.25">
      <c r="Q1341" s="8"/>
      <c r="R1341" s="8"/>
    </row>
    <row r="1342" spans="17:18" x14ac:dyDescent="0.25">
      <c r="Q1342" s="8"/>
      <c r="R1342" s="8"/>
    </row>
    <row r="1343" spans="17:18" x14ac:dyDescent="0.25">
      <c r="Q1343" s="8"/>
      <c r="R1343" s="8"/>
    </row>
    <row r="1344" spans="17:18" x14ac:dyDescent="0.25">
      <c r="Q1344" s="8"/>
      <c r="R1344" s="8"/>
    </row>
    <row r="1345" spans="17:18" x14ac:dyDescent="0.25">
      <c r="Q1345" s="8"/>
      <c r="R1345" s="8"/>
    </row>
    <row r="1346" spans="17:18" x14ac:dyDescent="0.25">
      <c r="Q1346" s="8"/>
      <c r="R1346" s="8"/>
    </row>
    <row r="1347" spans="17:18" x14ac:dyDescent="0.25">
      <c r="Q1347" s="8"/>
      <c r="R1347" s="8"/>
    </row>
    <row r="1348" spans="17:18" x14ac:dyDescent="0.25">
      <c r="Q1348" s="8"/>
      <c r="R1348" s="8"/>
    </row>
    <row r="1349" spans="17:18" x14ac:dyDescent="0.25">
      <c r="Q1349" s="8"/>
      <c r="R1349" s="8"/>
    </row>
    <row r="1350" spans="17:18" x14ac:dyDescent="0.25">
      <c r="Q1350" s="8"/>
      <c r="R1350" s="8"/>
    </row>
    <row r="1351" spans="17:18" x14ac:dyDescent="0.25">
      <c r="Q1351" s="8"/>
      <c r="R1351" s="8"/>
    </row>
    <row r="1352" spans="17:18" x14ac:dyDescent="0.25">
      <c r="Q1352" s="8"/>
      <c r="R1352" s="8"/>
    </row>
    <row r="1353" spans="17:18" x14ac:dyDescent="0.25">
      <c r="Q1353" s="8"/>
      <c r="R1353" s="8"/>
    </row>
    <row r="1354" spans="17:18" x14ac:dyDescent="0.25">
      <c r="Q1354" s="8"/>
      <c r="R1354" s="8"/>
    </row>
    <row r="1355" spans="17:18" x14ac:dyDescent="0.25">
      <c r="Q1355" s="8"/>
      <c r="R1355" s="8"/>
    </row>
    <row r="1356" spans="17:18" x14ac:dyDescent="0.25">
      <c r="Q1356" s="8"/>
      <c r="R1356" s="8"/>
    </row>
    <row r="1357" spans="17:18" x14ac:dyDescent="0.25">
      <c r="Q1357" s="8"/>
      <c r="R1357" s="8"/>
    </row>
    <row r="1358" spans="17:18" x14ac:dyDescent="0.25">
      <c r="Q1358" s="8"/>
      <c r="R1358" s="8"/>
    </row>
    <row r="1359" spans="17:18" x14ac:dyDescent="0.25">
      <c r="Q1359" s="8"/>
      <c r="R1359" s="8"/>
    </row>
    <row r="1360" spans="17:18" x14ac:dyDescent="0.25">
      <c r="Q1360" s="8"/>
      <c r="R1360" s="8"/>
    </row>
    <row r="1361" spans="17:18" x14ac:dyDescent="0.25">
      <c r="Q1361" s="8"/>
      <c r="R1361" s="8"/>
    </row>
    <row r="1362" spans="17:18" x14ac:dyDescent="0.25">
      <c r="Q1362" s="8"/>
      <c r="R1362" s="8"/>
    </row>
    <row r="1363" spans="17:18" x14ac:dyDescent="0.25">
      <c r="Q1363" s="8"/>
      <c r="R1363" s="8"/>
    </row>
    <row r="1364" spans="17:18" x14ac:dyDescent="0.25">
      <c r="Q1364" s="8"/>
      <c r="R1364" s="8"/>
    </row>
    <row r="1365" spans="17:18" x14ac:dyDescent="0.25">
      <c r="Q1365" s="8"/>
      <c r="R1365" s="8"/>
    </row>
    <row r="1366" spans="17:18" x14ac:dyDescent="0.25">
      <c r="Q1366" s="8"/>
      <c r="R1366" s="8"/>
    </row>
    <row r="1367" spans="17:18" x14ac:dyDescent="0.25">
      <c r="Q1367" s="8"/>
      <c r="R1367" s="8"/>
    </row>
    <row r="1368" spans="17:18" x14ac:dyDescent="0.25">
      <c r="Q1368" s="8"/>
      <c r="R1368" s="8"/>
    </row>
    <row r="1369" spans="17:18" x14ac:dyDescent="0.25">
      <c r="Q1369" s="8"/>
      <c r="R1369" s="8"/>
    </row>
    <row r="1370" spans="17:18" x14ac:dyDescent="0.25">
      <c r="Q1370" s="8"/>
      <c r="R1370" s="8"/>
    </row>
    <row r="1371" spans="17:18" x14ac:dyDescent="0.25">
      <c r="Q1371" s="8"/>
      <c r="R1371" s="8"/>
    </row>
    <row r="1372" spans="17:18" x14ac:dyDescent="0.25">
      <c r="Q1372" s="8"/>
      <c r="R1372" s="8"/>
    </row>
    <row r="1373" spans="17:18" x14ac:dyDescent="0.25">
      <c r="Q1373" s="8"/>
      <c r="R1373" s="8"/>
    </row>
    <row r="1374" spans="17:18" x14ac:dyDescent="0.25">
      <c r="Q1374" s="8"/>
      <c r="R1374" s="8"/>
    </row>
    <row r="1375" spans="17:18" x14ac:dyDescent="0.25">
      <c r="Q1375" s="8"/>
      <c r="R1375" s="8"/>
    </row>
    <row r="1376" spans="17:18" x14ac:dyDescent="0.25">
      <c r="Q1376" s="8"/>
      <c r="R1376" s="8"/>
    </row>
    <row r="1377" spans="17:18" x14ac:dyDescent="0.25">
      <c r="Q1377" s="8"/>
      <c r="R1377" s="8"/>
    </row>
    <row r="1378" spans="17:18" x14ac:dyDescent="0.25">
      <c r="Q1378" s="8"/>
      <c r="R1378" s="8"/>
    </row>
    <row r="1379" spans="17:18" x14ac:dyDescent="0.25">
      <c r="Q1379" s="8"/>
      <c r="R1379" s="8"/>
    </row>
    <row r="1380" spans="17:18" x14ac:dyDescent="0.25">
      <c r="Q1380" s="8"/>
      <c r="R1380" s="8"/>
    </row>
    <row r="1381" spans="17:18" x14ac:dyDescent="0.25">
      <c r="Q1381" s="8"/>
      <c r="R1381" s="8"/>
    </row>
    <row r="1382" spans="17:18" x14ac:dyDescent="0.25">
      <c r="Q1382" s="8"/>
      <c r="R1382" s="8"/>
    </row>
    <row r="1383" spans="17:18" x14ac:dyDescent="0.25">
      <c r="Q1383" s="8"/>
      <c r="R1383" s="8"/>
    </row>
    <row r="1384" spans="17:18" x14ac:dyDescent="0.25">
      <c r="Q1384" s="8"/>
      <c r="R1384" s="8"/>
    </row>
    <row r="1385" spans="17:18" x14ac:dyDescent="0.25">
      <c r="Q1385" s="8"/>
      <c r="R1385" s="8"/>
    </row>
    <row r="1386" spans="17:18" x14ac:dyDescent="0.25">
      <c r="Q1386" s="8"/>
      <c r="R1386" s="8"/>
    </row>
    <row r="1387" spans="17:18" x14ac:dyDescent="0.25">
      <c r="Q1387" s="8"/>
      <c r="R1387" s="8"/>
    </row>
    <row r="1388" spans="17:18" x14ac:dyDescent="0.25">
      <c r="Q1388" s="8"/>
      <c r="R1388" s="8"/>
    </row>
    <row r="1389" spans="17:18" x14ac:dyDescent="0.25">
      <c r="Q1389" s="8"/>
      <c r="R1389" s="8"/>
    </row>
    <row r="1390" spans="17:18" x14ac:dyDescent="0.25">
      <c r="Q1390" s="8"/>
      <c r="R1390" s="8"/>
    </row>
    <row r="1391" spans="17:18" x14ac:dyDescent="0.25">
      <c r="Q1391" s="8"/>
      <c r="R1391" s="8"/>
    </row>
    <row r="1392" spans="17:18" x14ac:dyDescent="0.25">
      <c r="Q1392" s="8"/>
      <c r="R1392" s="8"/>
    </row>
    <row r="1393" spans="17:18" x14ac:dyDescent="0.25">
      <c r="Q1393" s="8"/>
      <c r="R1393" s="8"/>
    </row>
    <row r="1394" spans="17:18" x14ac:dyDescent="0.25">
      <c r="Q1394" s="8"/>
      <c r="R1394" s="8"/>
    </row>
    <row r="1395" spans="17:18" x14ac:dyDescent="0.25">
      <c r="Q1395" s="8"/>
      <c r="R1395" s="8"/>
    </row>
    <row r="1396" spans="17:18" x14ac:dyDescent="0.25">
      <c r="Q1396" s="8"/>
      <c r="R1396" s="8"/>
    </row>
    <row r="1397" spans="17:18" x14ac:dyDescent="0.25">
      <c r="Q1397" s="8"/>
      <c r="R1397" s="8"/>
    </row>
    <row r="1398" spans="17:18" x14ac:dyDescent="0.25">
      <c r="Q1398" s="8"/>
      <c r="R1398" s="8"/>
    </row>
    <row r="1399" spans="17:18" x14ac:dyDescent="0.25">
      <c r="Q1399" s="8"/>
      <c r="R1399" s="8"/>
    </row>
    <row r="1400" spans="17:18" x14ac:dyDescent="0.25">
      <c r="Q1400" s="8"/>
      <c r="R1400" s="8"/>
    </row>
    <row r="1401" spans="17:18" x14ac:dyDescent="0.25">
      <c r="Q1401" s="8"/>
      <c r="R1401" s="8"/>
    </row>
    <row r="1402" spans="17:18" x14ac:dyDescent="0.25">
      <c r="Q1402" s="8"/>
      <c r="R1402" s="8"/>
    </row>
    <row r="1403" spans="17:18" x14ac:dyDescent="0.25">
      <c r="Q1403" s="8"/>
      <c r="R1403" s="8"/>
    </row>
    <row r="1404" spans="17:18" x14ac:dyDescent="0.25">
      <c r="Q1404" s="8"/>
      <c r="R1404" s="8"/>
    </row>
    <row r="1405" spans="17:18" x14ac:dyDescent="0.25">
      <c r="Q1405" s="8"/>
      <c r="R1405" s="8"/>
    </row>
    <row r="1406" spans="17:18" x14ac:dyDescent="0.25">
      <c r="Q1406" s="8"/>
      <c r="R1406" s="8"/>
    </row>
    <row r="1407" spans="17:18" x14ac:dyDescent="0.25">
      <c r="Q1407" s="8"/>
      <c r="R1407" s="8"/>
    </row>
    <row r="1408" spans="17:18" x14ac:dyDescent="0.25">
      <c r="Q1408" s="8"/>
      <c r="R1408" s="8"/>
    </row>
    <row r="1409" spans="17:18" x14ac:dyDescent="0.25">
      <c r="Q1409" s="8"/>
      <c r="R1409" s="8"/>
    </row>
    <row r="1410" spans="17:18" x14ac:dyDescent="0.25">
      <c r="Q1410" s="8"/>
      <c r="R1410" s="8"/>
    </row>
    <row r="1411" spans="17:18" x14ac:dyDescent="0.25">
      <c r="Q1411" s="8"/>
      <c r="R1411" s="8"/>
    </row>
    <row r="1412" spans="17:18" x14ac:dyDescent="0.25">
      <c r="Q1412" s="8"/>
      <c r="R1412" s="8"/>
    </row>
    <row r="1413" spans="17:18" x14ac:dyDescent="0.25">
      <c r="Q1413" s="8"/>
      <c r="R1413" s="8"/>
    </row>
    <row r="1414" spans="17:18" x14ac:dyDescent="0.25">
      <c r="Q1414" s="8"/>
      <c r="R1414" s="8"/>
    </row>
    <row r="1415" spans="17:18" x14ac:dyDescent="0.25">
      <c r="Q1415" s="8"/>
      <c r="R1415" s="8"/>
    </row>
    <row r="1416" spans="17:18" x14ac:dyDescent="0.25">
      <c r="Q1416" s="8"/>
      <c r="R1416" s="8"/>
    </row>
    <row r="1417" spans="17:18" x14ac:dyDescent="0.25">
      <c r="Q1417" s="8"/>
      <c r="R1417" s="8"/>
    </row>
    <row r="1418" spans="17:18" x14ac:dyDescent="0.25">
      <c r="Q1418" s="8"/>
      <c r="R1418" s="8"/>
    </row>
    <row r="1419" spans="17:18" x14ac:dyDescent="0.25">
      <c r="Q1419" s="8"/>
      <c r="R1419" s="8"/>
    </row>
    <row r="1420" spans="17:18" x14ac:dyDescent="0.25">
      <c r="Q1420" s="8"/>
      <c r="R1420" s="8"/>
    </row>
    <row r="1421" spans="17:18" x14ac:dyDescent="0.25">
      <c r="Q1421" s="8"/>
      <c r="R1421" s="8"/>
    </row>
    <row r="1422" spans="17:18" x14ac:dyDescent="0.25">
      <c r="Q1422" s="8"/>
      <c r="R1422" s="8"/>
    </row>
    <row r="1423" spans="17:18" x14ac:dyDescent="0.25">
      <c r="Q1423" s="8"/>
      <c r="R1423" s="8"/>
    </row>
    <row r="1424" spans="17:18" x14ac:dyDescent="0.25">
      <c r="Q1424" s="8"/>
      <c r="R1424" s="8"/>
    </row>
    <row r="1425" spans="17:18" x14ac:dyDescent="0.25">
      <c r="Q1425" s="8"/>
      <c r="R1425" s="8"/>
    </row>
    <row r="1426" spans="17:18" x14ac:dyDescent="0.25">
      <c r="Q1426" s="8"/>
      <c r="R1426" s="8"/>
    </row>
    <row r="1427" spans="17:18" x14ac:dyDescent="0.25">
      <c r="Q1427" s="8"/>
      <c r="R1427" s="8"/>
    </row>
    <row r="1428" spans="17:18" x14ac:dyDescent="0.25">
      <c r="Q1428" s="8"/>
      <c r="R1428" s="8"/>
    </row>
    <row r="1429" spans="17:18" x14ac:dyDescent="0.25">
      <c r="Q1429" s="8"/>
      <c r="R1429" s="8"/>
    </row>
    <row r="1430" spans="17:18" x14ac:dyDescent="0.25">
      <c r="Q1430" s="8"/>
      <c r="R1430" s="8"/>
    </row>
    <row r="1431" spans="17:18" x14ac:dyDescent="0.25">
      <c r="Q1431" s="8"/>
      <c r="R1431" s="8"/>
    </row>
    <row r="1432" spans="17:18" x14ac:dyDescent="0.25">
      <c r="Q1432" s="8"/>
      <c r="R1432" s="8"/>
    </row>
    <row r="1433" spans="17:18" x14ac:dyDescent="0.25">
      <c r="Q1433" s="8"/>
      <c r="R1433" s="8"/>
    </row>
    <row r="1434" spans="17:18" x14ac:dyDescent="0.25">
      <c r="Q1434" s="8"/>
      <c r="R1434" s="8"/>
    </row>
    <row r="1435" spans="17:18" x14ac:dyDescent="0.25">
      <c r="Q1435" s="8"/>
      <c r="R1435" s="8"/>
    </row>
    <row r="1436" spans="17:18" x14ac:dyDescent="0.25">
      <c r="Q1436" s="8"/>
      <c r="R1436" s="8"/>
    </row>
    <row r="1437" spans="17:18" x14ac:dyDescent="0.25">
      <c r="Q1437" s="8"/>
      <c r="R1437" s="8"/>
    </row>
    <row r="1438" spans="17:18" x14ac:dyDescent="0.25">
      <c r="Q1438" s="8"/>
      <c r="R1438" s="8"/>
    </row>
    <row r="1439" spans="17:18" x14ac:dyDescent="0.25">
      <c r="Q1439" s="8"/>
      <c r="R1439" s="8"/>
    </row>
    <row r="1440" spans="17:18" x14ac:dyDescent="0.25">
      <c r="Q1440" s="8"/>
      <c r="R1440" s="8"/>
    </row>
    <row r="1441" spans="17:18" x14ac:dyDescent="0.25">
      <c r="Q1441" s="8"/>
      <c r="R1441" s="8"/>
    </row>
    <row r="1442" spans="17:18" x14ac:dyDescent="0.25">
      <c r="Q1442" s="8"/>
      <c r="R1442" s="8"/>
    </row>
    <row r="1443" spans="17:18" x14ac:dyDescent="0.25">
      <c r="Q1443" s="8"/>
      <c r="R1443" s="8"/>
    </row>
    <row r="1444" spans="17:18" x14ac:dyDescent="0.25">
      <c r="Q1444" s="8"/>
      <c r="R1444" s="8"/>
    </row>
    <row r="1445" spans="17:18" x14ac:dyDescent="0.25">
      <c r="Q1445" s="8"/>
      <c r="R1445" s="8"/>
    </row>
    <row r="1446" spans="17:18" x14ac:dyDescent="0.25">
      <c r="Q1446" s="8"/>
      <c r="R1446" s="8"/>
    </row>
    <row r="1447" spans="17:18" x14ac:dyDescent="0.25">
      <c r="Q1447" s="8"/>
      <c r="R1447" s="8"/>
    </row>
    <row r="1448" spans="17:18" x14ac:dyDescent="0.25">
      <c r="Q1448" s="8"/>
      <c r="R1448" s="8"/>
    </row>
    <row r="1449" spans="17:18" x14ac:dyDescent="0.25">
      <c r="Q1449" s="8"/>
      <c r="R1449" s="8"/>
    </row>
    <row r="1450" spans="17:18" x14ac:dyDescent="0.25">
      <c r="Q1450" s="8"/>
      <c r="R1450" s="8"/>
    </row>
    <row r="1451" spans="17:18" x14ac:dyDescent="0.25">
      <c r="Q1451" s="8"/>
      <c r="R1451" s="8"/>
    </row>
    <row r="1452" spans="17:18" x14ac:dyDescent="0.25">
      <c r="Q1452" s="8"/>
      <c r="R1452" s="8"/>
    </row>
    <row r="1453" spans="17:18" x14ac:dyDescent="0.25">
      <c r="Q1453" s="8"/>
      <c r="R1453" s="8"/>
    </row>
    <row r="1454" spans="17:18" x14ac:dyDescent="0.25">
      <c r="Q1454" s="8"/>
      <c r="R1454" s="8"/>
    </row>
    <row r="1455" spans="17:18" x14ac:dyDescent="0.25">
      <c r="Q1455" s="8"/>
      <c r="R1455" s="8"/>
    </row>
    <row r="1456" spans="17:18" x14ac:dyDescent="0.25">
      <c r="Q1456" s="8"/>
      <c r="R1456" s="8"/>
    </row>
    <row r="1457" spans="17:18" x14ac:dyDescent="0.25">
      <c r="Q1457" s="8"/>
      <c r="R1457" s="8"/>
    </row>
    <row r="1458" spans="17:18" x14ac:dyDescent="0.25">
      <c r="Q1458" s="8"/>
      <c r="R1458" s="8"/>
    </row>
    <row r="1459" spans="17:18" x14ac:dyDescent="0.25">
      <c r="Q1459" s="8"/>
      <c r="R1459" s="8"/>
    </row>
    <row r="1460" spans="17:18" x14ac:dyDescent="0.25">
      <c r="Q1460" s="8"/>
      <c r="R1460" s="8"/>
    </row>
    <row r="1461" spans="17:18" x14ac:dyDescent="0.25">
      <c r="Q1461" s="8"/>
      <c r="R1461" s="8"/>
    </row>
    <row r="1462" spans="17:18" x14ac:dyDescent="0.25">
      <c r="Q1462" s="8"/>
      <c r="R1462" s="8"/>
    </row>
    <row r="1463" spans="17:18" x14ac:dyDescent="0.25">
      <c r="Q1463" s="8"/>
      <c r="R1463" s="8"/>
    </row>
    <row r="1464" spans="17:18" x14ac:dyDescent="0.25">
      <c r="Q1464" s="8"/>
      <c r="R1464" s="8"/>
    </row>
    <row r="1465" spans="17:18" x14ac:dyDescent="0.25">
      <c r="Q1465" s="8"/>
      <c r="R1465" s="8"/>
    </row>
    <row r="1466" spans="17:18" x14ac:dyDescent="0.25">
      <c r="Q1466" s="8"/>
      <c r="R1466" s="8"/>
    </row>
    <row r="1467" spans="17:18" x14ac:dyDescent="0.25">
      <c r="Q1467" s="8"/>
      <c r="R1467" s="8"/>
    </row>
    <row r="1468" spans="17:18" x14ac:dyDescent="0.25">
      <c r="Q1468" s="8"/>
      <c r="R1468" s="8"/>
    </row>
    <row r="1469" spans="17:18" x14ac:dyDescent="0.25">
      <c r="Q1469" s="8"/>
      <c r="R1469" s="8"/>
    </row>
    <row r="1470" spans="17:18" x14ac:dyDescent="0.25">
      <c r="Q1470" s="8"/>
      <c r="R1470" s="8"/>
    </row>
    <row r="1471" spans="17:18" x14ac:dyDescent="0.25">
      <c r="Q1471" s="8"/>
      <c r="R1471" s="8"/>
    </row>
    <row r="1472" spans="17:18" x14ac:dyDescent="0.25">
      <c r="Q1472" s="8"/>
      <c r="R1472" s="8"/>
    </row>
    <row r="1473" spans="17:18" x14ac:dyDescent="0.25">
      <c r="Q1473" s="8"/>
      <c r="R1473" s="8"/>
    </row>
    <row r="1474" spans="17:18" x14ac:dyDescent="0.25">
      <c r="Q1474" s="8"/>
      <c r="R1474" s="8"/>
    </row>
    <row r="1475" spans="17:18" x14ac:dyDescent="0.25">
      <c r="Q1475" s="8"/>
      <c r="R1475" s="8"/>
    </row>
    <row r="1476" spans="17:18" x14ac:dyDescent="0.25">
      <c r="Q1476" s="8"/>
      <c r="R1476" s="8"/>
    </row>
    <row r="1477" spans="17:18" x14ac:dyDescent="0.25">
      <c r="Q1477" s="8"/>
      <c r="R1477" s="8"/>
    </row>
    <row r="1478" spans="17:18" x14ac:dyDescent="0.25">
      <c r="Q1478" s="8"/>
      <c r="R1478" s="8"/>
    </row>
    <row r="1479" spans="17:18" x14ac:dyDescent="0.25">
      <c r="Q1479" s="8"/>
      <c r="R1479" s="8"/>
    </row>
    <row r="1480" spans="17:18" x14ac:dyDescent="0.25">
      <c r="Q1480" s="8"/>
      <c r="R1480" s="8"/>
    </row>
    <row r="1481" spans="17:18" x14ac:dyDescent="0.25">
      <c r="Q1481" s="8"/>
      <c r="R1481" s="8"/>
    </row>
    <row r="1482" spans="17:18" x14ac:dyDescent="0.25">
      <c r="Q1482" s="8"/>
      <c r="R1482" s="8"/>
    </row>
    <row r="1483" spans="17:18" x14ac:dyDescent="0.25">
      <c r="Q1483" s="8"/>
      <c r="R1483" s="8"/>
    </row>
    <row r="1484" spans="17:18" x14ac:dyDescent="0.25">
      <c r="Q1484" s="8"/>
      <c r="R1484" s="8"/>
    </row>
    <row r="1485" spans="17:18" x14ac:dyDescent="0.25">
      <c r="Q1485" s="8"/>
      <c r="R1485" s="8"/>
    </row>
    <row r="1486" spans="17:18" x14ac:dyDescent="0.25">
      <c r="Q1486" s="8"/>
      <c r="R1486" s="8"/>
    </row>
    <row r="1487" spans="17:18" x14ac:dyDescent="0.25">
      <c r="Q1487" s="8"/>
      <c r="R1487" s="8"/>
    </row>
    <row r="1488" spans="17:18" x14ac:dyDescent="0.25">
      <c r="Q1488" s="8"/>
      <c r="R1488" s="8"/>
    </row>
    <row r="1489" spans="17:18" x14ac:dyDescent="0.25">
      <c r="Q1489" s="8"/>
      <c r="R1489" s="8"/>
    </row>
    <row r="1490" spans="17:18" x14ac:dyDescent="0.25">
      <c r="Q1490" s="8"/>
      <c r="R1490" s="8"/>
    </row>
    <row r="1491" spans="17:18" x14ac:dyDescent="0.25">
      <c r="Q1491" s="8"/>
      <c r="R1491" s="8"/>
    </row>
    <row r="1492" spans="17:18" x14ac:dyDescent="0.25">
      <c r="Q1492" s="8"/>
      <c r="R1492" s="8"/>
    </row>
    <row r="1493" spans="17:18" x14ac:dyDescent="0.25">
      <c r="Q1493" s="8"/>
      <c r="R1493" s="8"/>
    </row>
    <row r="1494" spans="17:18" x14ac:dyDescent="0.25">
      <c r="Q1494" s="8"/>
      <c r="R1494" s="8"/>
    </row>
    <row r="1495" spans="17:18" x14ac:dyDescent="0.25">
      <c r="Q1495" s="8"/>
      <c r="R1495" s="8"/>
    </row>
    <row r="1496" spans="17:18" x14ac:dyDescent="0.25">
      <c r="Q1496" s="8"/>
      <c r="R1496" s="8"/>
    </row>
    <row r="1497" spans="17:18" x14ac:dyDescent="0.25">
      <c r="Q1497" s="8"/>
      <c r="R1497" s="8"/>
    </row>
    <row r="1498" spans="17:18" x14ac:dyDescent="0.25">
      <c r="Q1498" s="8"/>
      <c r="R1498" s="8"/>
    </row>
    <row r="1499" spans="17:18" x14ac:dyDescent="0.25">
      <c r="Q1499" s="8"/>
      <c r="R1499" s="8"/>
    </row>
    <row r="1500" spans="17:18" x14ac:dyDescent="0.25">
      <c r="Q1500" s="8"/>
      <c r="R1500" s="8"/>
    </row>
    <row r="1501" spans="17:18" x14ac:dyDescent="0.25">
      <c r="Q1501" s="8"/>
      <c r="R1501" s="8"/>
    </row>
    <row r="1502" spans="17:18" x14ac:dyDescent="0.25">
      <c r="Q1502" s="8"/>
      <c r="R1502" s="8"/>
    </row>
    <row r="1503" spans="17:18" x14ac:dyDescent="0.25">
      <c r="Q1503" s="8"/>
      <c r="R1503" s="8"/>
    </row>
    <row r="1504" spans="17:18" x14ac:dyDescent="0.25">
      <c r="Q1504" s="8"/>
      <c r="R1504" s="8"/>
    </row>
    <row r="1505" spans="17:18" x14ac:dyDescent="0.25">
      <c r="Q1505" s="8"/>
      <c r="R1505" s="8"/>
    </row>
    <row r="1506" spans="17:18" x14ac:dyDescent="0.25">
      <c r="Q1506" s="8"/>
      <c r="R1506" s="8"/>
    </row>
    <row r="1507" spans="17:18" x14ac:dyDescent="0.25">
      <c r="Q1507" s="8"/>
      <c r="R1507" s="8"/>
    </row>
    <row r="1508" spans="17:18" x14ac:dyDescent="0.25">
      <c r="Q1508" s="8"/>
      <c r="R1508" s="8"/>
    </row>
    <row r="1509" spans="17:18" x14ac:dyDescent="0.25">
      <c r="Q1509" s="8"/>
      <c r="R1509" s="8"/>
    </row>
    <row r="1510" spans="17:18" x14ac:dyDescent="0.25">
      <c r="Q1510" s="8"/>
      <c r="R1510" s="8"/>
    </row>
    <row r="1511" spans="17:18" x14ac:dyDescent="0.25">
      <c r="Q1511" s="8"/>
      <c r="R1511" s="8"/>
    </row>
    <row r="1512" spans="17:18" x14ac:dyDescent="0.25">
      <c r="Q1512" s="8"/>
      <c r="R1512" s="8"/>
    </row>
    <row r="1513" spans="17:18" x14ac:dyDescent="0.25">
      <c r="Q1513" s="8"/>
      <c r="R1513" s="8"/>
    </row>
    <row r="1514" spans="17:18" x14ac:dyDescent="0.25">
      <c r="Q1514" s="8"/>
      <c r="R1514" s="8"/>
    </row>
    <row r="1515" spans="17:18" x14ac:dyDescent="0.25">
      <c r="Q1515" s="8"/>
      <c r="R1515" s="8"/>
    </row>
    <row r="1516" spans="17:18" x14ac:dyDescent="0.25">
      <c r="Q1516" s="8"/>
      <c r="R1516" s="8"/>
    </row>
    <row r="1517" spans="17:18" x14ac:dyDescent="0.25">
      <c r="Q1517" s="8"/>
      <c r="R1517" s="8"/>
    </row>
    <row r="1518" spans="17:18" x14ac:dyDescent="0.25">
      <c r="Q1518" s="8"/>
      <c r="R1518" s="8"/>
    </row>
    <row r="1519" spans="17:18" x14ac:dyDescent="0.25">
      <c r="Q1519" s="8"/>
      <c r="R1519" s="8"/>
    </row>
    <row r="1520" spans="17:18" x14ac:dyDescent="0.25">
      <c r="Q1520" s="8"/>
      <c r="R1520" s="8"/>
    </row>
    <row r="1521" spans="17:18" x14ac:dyDescent="0.25">
      <c r="Q1521" s="8"/>
      <c r="R1521" s="8"/>
    </row>
    <row r="1522" spans="17:18" x14ac:dyDescent="0.25">
      <c r="Q1522" s="8"/>
      <c r="R1522" s="8"/>
    </row>
    <row r="1523" spans="17:18" x14ac:dyDescent="0.25">
      <c r="Q1523" s="8"/>
      <c r="R1523" s="8"/>
    </row>
    <row r="1524" spans="17:18" x14ac:dyDescent="0.25">
      <c r="Q1524" s="8"/>
      <c r="R1524" s="8"/>
    </row>
    <row r="1525" spans="17:18" x14ac:dyDescent="0.25">
      <c r="Q1525" s="8"/>
      <c r="R1525" s="8"/>
    </row>
    <row r="1526" spans="17:18" x14ac:dyDescent="0.25">
      <c r="Q1526" s="8"/>
      <c r="R1526" s="8"/>
    </row>
    <row r="1527" spans="17:18" x14ac:dyDescent="0.25">
      <c r="Q1527" s="8"/>
      <c r="R1527" s="8"/>
    </row>
    <row r="1528" spans="17:18" x14ac:dyDescent="0.25">
      <c r="Q1528" s="8"/>
      <c r="R1528" s="8"/>
    </row>
    <row r="1529" spans="17:18" x14ac:dyDescent="0.25">
      <c r="Q1529" s="8"/>
      <c r="R1529" s="8"/>
    </row>
    <row r="1530" spans="17:18" x14ac:dyDescent="0.25">
      <c r="Q1530" s="8"/>
      <c r="R1530" s="8"/>
    </row>
    <row r="1531" spans="17:18" x14ac:dyDescent="0.25">
      <c r="Q1531" s="8"/>
      <c r="R1531" s="8"/>
    </row>
    <row r="1532" spans="17:18" x14ac:dyDescent="0.25">
      <c r="Q1532" s="8"/>
      <c r="R1532" s="8"/>
    </row>
    <row r="1533" spans="17:18" x14ac:dyDescent="0.25">
      <c r="Q1533" s="8"/>
      <c r="R1533" s="8"/>
    </row>
    <row r="1534" spans="17:18" x14ac:dyDescent="0.25">
      <c r="Q1534" s="8"/>
      <c r="R1534" s="8"/>
    </row>
    <row r="1535" spans="17:18" x14ac:dyDescent="0.25">
      <c r="Q1535" s="8"/>
      <c r="R1535" s="8"/>
    </row>
    <row r="1536" spans="17:18" x14ac:dyDescent="0.25">
      <c r="Q1536" s="8"/>
      <c r="R1536" s="8"/>
    </row>
    <row r="1537" spans="17:18" x14ac:dyDescent="0.25">
      <c r="Q1537" s="8"/>
      <c r="R1537" s="8"/>
    </row>
    <row r="1538" spans="17:18" x14ac:dyDescent="0.25">
      <c r="Q1538" s="8"/>
      <c r="R1538" s="8"/>
    </row>
    <row r="1539" spans="17:18" x14ac:dyDescent="0.25">
      <c r="Q1539" s="8"/>
      <c r="R1539" s="8"/>
    </row>
    <row r="1540" spans="17:18" x14ac:dyDescent="0.25">
      <c r="Q1540" s="8"/>
      <c r="R1540" s="8"/>
    </row>
    <row r="1541" spans="17:18" x14ac:dyDescent="0.25">
      <c r="Q1541" s="8"/>
      <c r="R1541" s="8"/>
    </row>
    <row r="1542" spans="17:18" x14ac:dyDescent="0.25">
      <c r="Q1542" s="8"/>
      <c r="R1542" s="8"/>
    </row>
    <row r="1543" spans="17:18" x14ac:dyDescent="0.25">
      <c r="Q1543" s="8"/>
      <c r="R1543" s="8"/>
    </row>
    <row r="1544" spans="17:18" x14ac:dyDescent="0.25">
      <c r="Q1544" s="8"/>
      <c r="R1544" s="8"/>
    </row>
    <row r="1545" spans="17:18" x14ac:dyDescent="0.25">
      <c r="Q1545" s="8"/>
      <c r="R1545" s="8"/>
    </row>
    <row r="1546" spans="17:18" x14ac:dyDescent="0.25">
      <c r="Q1546" s="8"/>
      <c r="R1546" s="8"/>
    </row>
    <row r="1547" spans="17:18" x14ac:dyDescent="0.25">
      <c r="Q1547" s="8"/>
      <c r="R1547" s="8"/>
    </row>
    <row r="1548" spans="17:18" x14ac:dyDescent="0.25">
      <c r="Q1548" s="8"/>
      <c r="R1548" s="8"/>
    </row>
    <row r="1549" spans="17:18" x14ac:dyDescent="0.25">
      <c r="Q1549" s="8"/>
      <c r="R1549" s="8"/>
    </row>
    <row r="1550" spans="17:18" x14ac:dyDescent="0.25">
      <c r="Q1550" s="8"/>
      <c r="R1550" s="8"/>
    </row>
    <row r="1551" spans="17:18" x14ac:dyDescent="0.25">
      <c r="Q1551" s="8"/>
      <c r="R1551" s="8"/>
    </row>
    <row r="1552" spans="17:18" x14ac:dyDescent="0.25">
      <c r="Q1552" s="8"/>
      <c r="R1552" s="8"/>
    </row>
    <row r="1553" spans="17:18" x14ac:dyDescent="0.25">
      <c r="Q1553" s="8"/>
      <c r="R1553" s="8"/>
    </row>
    <row r="1554" spans="17:18" x14ac:dyDescent="0.25">
      <c r="Q1554" s="8"/>
      <c r="R1554" s="8"/>
    </row>
    <row r="1555" spans="17:18" x14ac:dyDescent="0.25">
      <c r="Q1555" s="8"/>
      <c r="R1555" s="8"/>
    </row>
    <row r="1556" spans="17:18" x14ac:dyDescent="0.25">
      <c r="Q1556" s="8"/>
      <c r="R1556" s="8"/>
    </row>
    <row r="1557" spans="17:18" x14ac:dyDescent="0.25">
      <c r="Q1557" s="8"/>
      <c r="R1557" s="8"/>
    </row>
    <row r="1558" spans="17:18" x14ac:dyDescent="0.25">
      <c r="Q1558" s="8"/>
      <c r="R1558" s="8"/>
    </row>
    <row r="1559" spans="17:18" x14ac:dyDescent="0.25">
      <c r="Q1559" s="8"/>
      <c r="R1559" s="8"/>
    </row>
    <row r="1560" spans="17:18" x14ac:dyDescent="0.25">
      <c r="Q1560" s="8"/>
      <c r="R1560" s="8"/>
    </row>
    <row r="1561" spans="17:18" x14ac:dyDescent="0.25">
      <c r="Q1561" s="8"/>
      <c r="R1561" s="8"/>
    </row>
    <row r="1562" spans="17:18" x14ac:dyDescent="0.25">
      <c r="Q1562" s="8"/>
      <c r="R1562" s="8"/>
    </row>
    <row r="1563" spans="17:18" x14ac:dyDescent="0.25">
      <c r="Q1563" s="8"/>
      <c r="R1563" s="8"/>
    </row>
    <row r="1564" spans="17:18" x14ac:dyDescent="0.25">
      <c r="Q1564" s="8"/>
      <c r="R1564" s="8"/>
    </row>
    <row r="1565" spans="17:18" x14ac:dyDescent="0.25">
      <c r="Q1565" s="8"/>
      <c r="R1565" s="8"/>
    </row>
    <row r="1566" spans="17:18" x14ac:dyDescent="0.25">
      <c r="Q1566" s="8"/>
      <c r="R1566" s="8"/>
    </row>
    <row r="1567" spans="17:18" x14ac:dyDescent="0.25">
      <c r="Q1567" s="8"/>
      <c r="R1567" s="8"/>
    </row>
    <row r="1568" spans="17:18" x14ac:dyDescent="0.25">
      <c r="Q1568" s="8"/>
      <c r="R1568" s="8"/>
    </row>
    <row r="1569" spans="17:18" x14ac:dyDescent="0.25">
      <c r="Q1569" s="8"/>
      <c r="R1569" s="8"/>
    </row>
    <row r="1570" spans="17:18" x14ac:dyDescent="0.25">
      <c r="Q1570" s="8"/>
      <c r="R1570" s="8"/>
    </row>
    <row r="1571" spans="17:18" x14ac:dyDescent="0.25">
      <c r="Q1571" s="8"/>
      <c r="R1571" s="8"/>
    </row>
    <row r="1572" spans="17:18" x14ac:dyDescent="0.25">
      <c r="Q1572" s="8"/>
      <c r="R1572" s="8"/>
    </row>
    <row r="1573" spans="17:18" x14ac:dyDescent="0.25">
      <c r="Q1573" s="8"/>
      <c r="R1573" s="8"/>
    </row>
    <row r="1574" spans="17:18" x14ac:dyDescent="0.25">
      <c r="Q1574" s="8"/>
      <c r="R1574" s="8"/>
    </row>
    <row r="1575" spans="17:18" x14ac:dyDescent="0.25">
      <c r="Q1575" s="8"/>
      <c r="R1575" s="8"/>
    </row>
    <row r="1576" spans="17:18" x14ac:dyDescent="0.25">
      <c r="Q1576" s="8"/>
      <c r="R1576" s="8"/>
    </row>
    <row r="1577" spans="17:18" x14ac:dyDescent="0.25">
      <c r="Q1577" s="8"/>
      <c r="R1577" s="8"/>
    </row>
    <row r="1578" spans="17:18" x14ac:dyDescent="0.25">
      <c r="Q1578" s="8"/>
      <c r="R1578" s="8"/>
    </row>
    <row r="1579" spans="17:18" x14ac:dyDescent="0.25">
      <c r="Q1579" s="8"/>
      <c r="R1579" s="8"/>
    </row>
    <row r="1580" spans="17:18" x14ac:dyDescent="0.25">
      <c r="Q1580" s="8"/>
      <c r="R1580" s="8"/>
    </row>
    <row r="1581" spans="17:18" x14ac:dyDescent="0.25">
      <c r="Q1581" s="8"/>
      <c r="R1581" s="8"/>
    </row>
    <row r="1582" spans="17:18" x14ac:dyDescent="0.25">
      <c r="Q1582" s="8"/>
      <c r="R1582" s="8"/>
    </row>
    <row r="1583" spans="17:18" x14ac:dyDescent="0.25">
      <c r="Q1583" s="8"/>
      <c r="R1583" s="8"/>
    </row>
    <row r="1584" spans="17:18" x14ac:dyDescent="0.25">
      <c r="Q1584" s="8"/>
      <c r="R1584" s="8"/>
    </row>
    <row r="1585" spans="17:18" x14ac:dyDescent="0.25">
      <c r="Q1585" s="8"/>
      <c r="R1585" s="8"/>
    </row>
    <row r="1586" spans="17:18" x14ac:dyDescent="0.25">
      <c r="Q1586" s="8"/>
      <c r="R1586" s="8"/>
    </row>
    <row r="1587" spans="17:18" x14ac:dyDescent="0.25">
      <c r="Q1587" s="8"/>
      <c r="R1587" s="8"/>
    </row>
    <row r="1588" spans="17:18" x14ac:dyDescent="0.25">
      <c r="Q1588" s="8"/>
      <c r="R1588" s="8"/>
    </row>
    <row r="1589" spans="17:18" x14ac:dyDescent="0.25">
      <c r="Q1589" s="8"/>
      <c r="R1589" s="8"/>
    </row>
    <row r="1590" spans="17:18" x14ac:dyDescent="0.25">
      <c r="Q1590" s="8"/>
      <c r="R1590" s="8"/>
    </row>
    <row r="1591" spans="17:18" x14ac:dyDescent="0.25">
      <c r="Q1591" s="8"/>
      <c r="R1591" s="8"/>
    </row>
    <row r="1592" spans="17:18" x14ac:dyDescent="0.25">
      <c r="Q1592" s="8"/>
      <c r="R1592" s="8"/>
    </row>
    <row r="1593" spans="17:18" x14ac:dyDescent="0.25">
      <c r="Q1593" s="8"/>
      <c r="R1593" s="8"/>
    </row>
    <row r="1594" spans="17:18" x14ac:dyDescent="0.25">
      <c r="Q1594" s="8"/>
      <c r="R1594" s="8"/>
    </row>
    <row r="1595" spans="17:18" x14ac:dyDescent="0.25">
      <c r="Q1595" s="8"/>
      <c r="R1595" s="8"/>
    </row>
    <row r="1596" spans="17:18" x14ac:dyDescent="0.25">
      <c r="Q1596" s="8"/>
      <c r="R1596" s="8"/>
    </row>
    <row r="1597" spans="17:18" x14ac:dyDescent="0.25">
      <c r="Q1597" s="8"/>
      <c r="R1597" s="8"/>
    </row>
    <row r="1598" spans="17:18" x14ac:dyDescent="0.25">
      <c r="Q1598" s="8"/>
      <c r="R1598" s="8"/>
    </row>
    <row r="1599" spans="17:18" x14ac:dyDescent="0.25">
      <c r="Q1599" s="8"/>
      <c r="R1599" s="8"/>
    </row>
    <row r="1600" spans="17:18" x14ac:dyDescent="0.25">
      <c r="Q1600" s="8"/>
      <c r="R1600" s="8"/>
    </row>
    <row r="1601" spans="17:18" x14ac:dyDescent="0.25">
      <c r="Q1601" s="8"/>
      <c r="R1601" s="8"/>
    </row>
    <row r="1602" spans="17:18" x14ac:dyDescent="0.25">
      <c r="Q1602" s="8"/>
      <c r="R1602" s="8"/>
    </row>
    <row r="1603" spans="17:18" x14ac:dyDescent="0.25">
      <c r="Q1603" s="8"/>
      <c r="R1603" s="8"/>
    </row>
    <row r="1604" spans="17:18" x14ac:dyDescent="0.25">
      <c r="Q1604" s="8"/>
      <c r="R1604" s="8"/>
    </row>
    <row r="1605" spans="17:18" x14ac:dyDescent="0.25">
      <c r="Q1605" s="8"/>
      <c r="R1605" s="8"/>
    </row>
    <row r="1606" spans="17:18" x14ac:dyDescent="0.25">
      <c r="Q1606" s="8"/>
      <c r="R1606" s="8"/>
    </row>
    <row r="1607" spans="17:18" x14ac:dyDescent="0.25">
      <c r="Q1607" s="8"/>
      <c r="R1607" s="8"/>
    </row>
    <row r="1608" spans="17:18" x14ac:dyDescent="0.25">
      <c r="Q1608" s="8"/>
      <c r="R1608" s="8"/>
    </row>
    <row r="1609" spans="17:18" x14ac:dyDescent="0.25">
      <c r="Q1609" s="8"/>
      <c r="R1609" s="8"/>
    </row>
    <row r="1610" spans="17:18" x14ac:dyDescent="0.25">
      <c r="Q1610" s="8"/>
      <c r="R1610" s="8"/>
    </row>
    <row r="1611" spans="17:18" x14ac:dyDescent="0.25">
      <c r="Q1611" s="8"/>
      <c r="R1611" s="8"/>
    </row>
    <row r="1612" spans="17:18" x14ac:dyDescent="0.25">
      <c r="Q1612" s="8"/>
      <c r="R1612" s="8"/>
    </row>
    <row r="1613" spans="17:18" x14ac:dyDescent="0.25">
      <c r="Q1613" s="8"/>
      <c r="R1613" s="8"/>
    </row>
    <row r="1614" spans="17:18" x14ac:dyDescent="0.25">
      <c r="Q1614" s="8"/>
      <c r="R1614" s="8"/>
    </row>
    <row r="1615" spans="17:18" x14ac:dyDescent="0.25">
      <c r="Q1615" s="8"/>
      <c r="R1615" s="8"/>
    </row>
    <row r="1616" spans="17:18" x14ac:dyDescent="0.25">
      <c r="Q1616" s="8"/>
      <c r="R1616" s="8"/>
    </row>
    <row r="1617" spans="17:18" x14ac:dyDescent="0.25">
      <c r="Q1617" s="8"/>
      <c r="R1617" s="8"/>
    </row>
    <row r="1618" spans="17:18" x14ac:dyDescent="0.25">
      <c r="Q1618" s="8"/>
      <c r="R1618" s="8"/>
    </row>
    <row r="1619" spans="17:18" x14ac:dyDescent="0.25">
      <c r="Q1619" s="8"/>
      <c r="R1619" s="8"/>
    </row>
    <row r="1620" spans="17:18" x14ac:dyDescent="0.25">
      <c r="Q1620" s="8"/>
      <c r="R1620" s="8"/>
    </row>
    <row r="1621" spans="17:18" x14ac:dyDescent="0.25">
      <c r="Q1621" s="8"/>
      <c r="R1621" s="8"/>
    </row>
    <row r="1622" spans="17:18" x14ac:dyDescent="0.25">
      <c r="Q1622" s="8"/>
      <c r="R1622" s="8"/>
    </row>
    <row r="1623" spans="17:18" x14ac:dyDescent="0.25">
      <c r="Q1623" s="8"/>
      <c r="R1623" s="8"/>
    </row>
    <row r="1624" spans="17:18" x14ac:dyDescent="0.25">
      <c r="Q1624" s="8"/>
      <c r="R1624" s="8"/>
    </row>
    <row r="1625" spans="17:18" x14ac:dyDescent="0.25">
      <c r="Q1625" s="8"/>
      <c r="R1625" s="8"/>
    </row>
    <row r="1626" spans="17:18" x14ac:dyDescent="0.25">
      <c r="Q1626" s="8"/>
      <c r="R1626" s="8"/>
    </row>
    <row r="1627" spans="17:18" x14ac:dyDescent="0.25">
      <c r="Q1627" s="8"/>
      <c r="R1627" s="8"/>
    </row>
    <row r="1628" spans="17:18" x14ac:dyDescent="0.25">
      <c r="Q1628" s="8"/>
      <c r="R1628" s="8"/>
    </row>
    <row r="1629" spans="17:18" x14ac:dyDescent="0.25">
      <c r="Q1629" s="8"/>
      <c r="R1629" s="8"/>
    </row>
    <row r="1630" spans="17:18" x14ac:dyDescent="0.25">
      <c r="Q1630" s="8"/>
      <c r="R1630" s="8"/>
    </row>
    <row r="1631" spans="17:18" x14ac:dyDescent="0.25">
      <c r="Q1631" s="8"/>
      <c r="R1631" s="8"/>
    </row>
    <row r="1632" spans="17:18" x14ac:dyDescent="0.25">
      <c r="Q1632" s="8"/>
      <c r="R1632" s="8"/>
    </row>
    <row r="1633" spans="17:18" x14ac:dyDescent="0.25">
      <c r="Q1633" s="8"/>
      <c r="R1633" s="8"/>
    </row>
    <row r="1634" spans="17:18" x14ac:dyDescent="0.25">
      <c r="Q1634" s="8"/>
      <c r="R1634" s="8"/>
    </row>
    <row r="1635" spans="17:18" x14ac:dyDescent="0.25">
      <c r="Q1635" s="8"/>
      <c r="R1635" s="8"/>
    </row>
    <row r="1636" spans="17:18" x14ac:dyDescent="0.25">
      <c r="Q1636" s="8"/>
      <c r="R1636" s="8"/>
    </row>
    <row r="1637" spans="17:18" x14ac:dyDescent="0.25">
      <c r="Q1637" s="8"/>
      <c r="R1637" s="8"/>
    </row>
    <row r="1638" spans="17:18" x14ac:dyDescent="0.25">
      <c r="Q1638" s="8"/>
      <c r="R1638" s="8"/>
    </row>
    <row r="1639" spans="17:18" x14ac:dyDescent="0.25">
      <c r="Q1639" s="8"/>
      <c r="R1639" s="8"/>
    </row>
    <row r="1640" spans="17:18" x14ac:dyDescent="0.25">
      <c r="Q1640" s="8"/>
      <c r="R1640" s="8"/>
    </row>
    <row r="1641" spans="17:18" x14ac:dyDescent="0.25">
      <c r="Q1641" s="8"/>
      <c r="R1641" s="8"/>
    </row>
    <row r="1642" spans="17:18" x14ac:dyDescent="0.25">
      <c r="Q1642" s="8"/>
      <c r="R1642" s="8"/>
    </row>
    <row r="1643" spans="17:18" x14ac:dyDescent="0.25">
      <c r="Q1643" s="8"/>
      <c r="R1643" s="8"/>
    </row>
    <row r="1644" spans="17:18" x14ac:dyDescent="0.25">
      <c r="Q1644" s="8"/>
      <c r="R1644" s="8"/>
    </row>
    <row r="1645" spans="17:18" x14ac:dyDescent="0.25">
      <c r="Q1645" s="8"/>
      <c r="R1645" s="8"/>
    </row>
    <row r="1646" spans="17:18" x14ac:dyDescent="0.25">
      <c r="Q1646" s="8"/>
      <c r="R1646" s="8"/>
    </row>
    <row r="1647" spans="17:18" x14ac:dyDescent="0.25">
      <c r="Q1647" s="8"/>
      <c r="R1647" s="8"/>
    </row>
    <row r="1648" spans="17:18" x14ac:dyDescent="0.25">
      <c r="Q1648" s="8"/>
      <c r="R1648" s="8"/>
    </row>
    <row r="1649" spans="17:18" x14ac:dyDescent="0.25">
      <c r="Q1649" s="8"/>
      <c r="R1649" s="8"/>
    </row>
    <row r="1650" spans="17:18" x14ac:dyDescent="0.25">
      <c r="Q1650" s="8"/>
      <c r="R1650" s="8"/>
    </row>
    <row r="1651" spans="17:18" x14ac:dyDescent="0.25">
      <c r="Q1651" s="8"/>
      <c r="R1651" s="8"/>
    </row>
    <row r="1652" spans="17:18" x14ac:dyDescent="0.25">
      <c r="Q1652" s="8"/>
      <c r="R1652" s="8"/>
    </row>
    <row r="1653" spans="17:18" x14ac:dyDescent="0.25">
      <c r="Q1653" s="8"/>
      <c r="R1653" s="8"/>
    </row>
    <row r="1654" spans="17:18" x14ac:dyDescent="0.25">
      <c r="Q1654" s="8"/>
      <c r="R1654" s="8"/>
    </row>
    <row r="1655" spans="17:18" x14ac:dyDescent="0.25">
      <c r="Q1655" s="8"/>
      <c r="R1655" s="8"/>
    </row>
    <row r="1656" spans="17:18" x14ac:dyDescent="0.25">
      <c r="Q1656" s="8"/>
      <c r="R1656" s="8"/>
    </row>
    <row r="1657" spans="17:18" x14ac:dyDescent="0.25">
      <c r="Q1657" s="8"/>
      <c r="R1657" s="8"/>
    </row>
    <row r="1658" spans="17:18" x14ac:dyDescent="0.25">
      <c r="Q1658" s="8"/>
      <c r="R1658" s="8"/>
    </row>
    <row r="1659" spans="17:18" x14ac:dyDescent="0.25">
      <c r="Q1659" s="8"/>
      <c r="R1659" s="8"/>
    </row>
    <row r="1660" spans="17:18" x14ac:dyDescent="0.25">
      <c r="Q1660" s="8"/>
      <c r="R1660" s="8"/>
    </row>
    <row r="1661" spans="17:18" x14ac:dyDescent="0.25">
      <c r="Q1661" s="8"/>
      <c r="R1661" s="8"/>
    </row>
    <row r="1662" spans="17:18" x14ac:dyDescent="0.25">
      <c r="Q1662" s="8"/>
      <c r="R1662" s="8"/>
    </row>
    <row r="1663" spans="17:18" x14ac:dyDescent="0.25">
      <c r="Q1663" s="8"/>
      <c r="R1663" s="8"/>
    </row>
    <row r="1664" spans="17:18" x14ac:dyDescent="0.25">
      <c r="Q1664" s="8"/>
      <c r="R1664" s="8"/>
    </row>
    <row r="1665" spans="17:18" x14ac:dyDescent="0.25">
      <c r="Q1665" s="8"/>
      <c r="R1665" s="8"/>
    </row>
    <row r="1666" spans="17:18" x14ac:dyDescent="0.25">
      <c r="Q1666" s="8"/>
      <c r="R1666" s="8"/>
    </row>
    <row r="1667" spans="17:18" x14ac:dyDescent="0.25">
      <c r="Q1667" s="8"/>
      <c r="R1667" s="8"/>
    </row>
    <row r="1668" spans="17:18" x14ac:dyDescent="0.25">
      <c r="Q1668" s="8"/>
      <c r="R1668" s="8"/>
    </row>
    <row r="1669" spans="17:18" x14ac:dyDescent="0.25">
      <c r="Q1669" s="8"/>
      <c r="R1669" s="8"/>
    </row>
    <row r="1670" spans="17:18" x14ac:dyDescent="0.25">
      <c r="Q1670" s="8"/>
      <c r="R1670" s="8"/>
    </row>
    <row r="1671" spans="17:18" x14ac:dyDescent="0.25">
      <c r="Q1671" s="8"/>
      <c r="R1671" s="8"/>
    </row>
    <row r="1672" spans="17:18" x14ac:dyDescent="0.25">
      <c r="Q1672" s="8"/>
      <c r="R1672" s="8"/>
    </row>
    <row r="1673" spans="17:18" x14ac:dyDescent="0.25">
      <c r="Q1673" s="8"/>
      <c r="R1673" s="8"/>
    </row>
    <row r="1674" spans="17:18" x14ac:dyDescent="0.25">
      <c r="Q1674" s="8"/>
      <c r="R1674" s="8"/>
    </row>
    <row r="1675" spans="17:18" x14ac:dyDescent="0.25">
      <c r="Q1675" s="8"/>
      <c r="R1675" s="8"/>
    </row>
    <row r="1676" spans="17:18" x14ac:dyDescent="0.25">
      <c r="Q1676" s="8"/>
      <c r="R1676" s="8"/>
    </row>
    <row r="1677" spans="17:18" x14ac:dyDescent="0.25">
      <c r="Q1677" s="8"/>
      <c r="R1677" s="8"/>
    </row>
    <row r="1678" spans="17:18" x14ac:dyDescent="0.25">
      <c r="Q1678" s="8"/>
      <c r="R1678" s="8"/>
    </row>
    <row r="1679" spans="17:18" x14ac:dyDescent="0.25">
      <c r="Q1679" s="8"/>
      <c r="R1679" s="8"/>
    </row>
    <row r="1680" spans="17:18" x14ac:dyDescent="0.25">
      <c r="Q1680" s="8"/>
      <c r="R1680" s="8"/>
    </row>
    <row r="1681" spans="17:18" x14ac:dyDescent="0.25">
      <c r="Q1681" s="8"/>
      <c r="R1681" s="8"/>
    </row>
    <row r="1682" spans="17:18" x14ac:dyDescent="0.25">
      <c r="Q1682" s="8"/>
      <c r="R1682" s="8"/>
    </row>
    <row r="1683" spans="17:18" x14ac:dyDescent="0.25">
      <c r="Q1683" s="8"/>
      <c r="R1683" s="8"/>
    </row>
    <row r="1684" spans="17:18" x14ac:dyDescent="0.25">
      <c r="Q1684" s="8"/>
      <c r="R1684" s="8"/>
    </row>
    <row r="1685" spans="17:18" x14ac:dyDescent="0.25">
      <c r="Q1685" s="8"/>
      <c r="R1685" s="8"/>
    </row>
    <row r="1686" spans="17:18" x14ac:dyDescent="0.25">
      <c r="Q1686" s="8"/>
      <c r="R1686" s="8"/>
    </row>
    <row r="1687" spans="17:18" x14ac:dyDescent="0.25">
      <c r="Q1687" s="8"/>
      <c r="R1687" s="8"/>
    </row>
    <row r="1688" spans="17:18" x14ac:dyDescent="0.25">
      <c r="Q1688" s="8"/>
      <c r="R1688" s="8"/>
    </row>
    <row r="1689" spans="17:18" x14ac:dyDescent="0.25">
      <c r="Q1689" s="8"/>
      <c r="R1689" s="8"/>
    </row>
    <row r="1690" spans="17:18" x14ac:dyDescent="0.25">
      <c r="Q1690" s="8"/>
      <c r="R1690" s="8"/>
    </row>
    <row r="1691" spans="17:18" x14ac:dyDescent="0.25">
      <c r="Q1691" s="8"/>
      <c r="R1691" s="8"/>
    </row>
    <row r="1692" spans="17:18" x14ac:dyDescent="0.25">
      <c r="Q1692" s="8"/>
      <c r="R1692" s="8"/>
    </row>
    <row r="1693" spans="17:18" x14ac:dyDescent="0.25">
      <c r="Q1693" s="8"/>
      <c r="R1693" s="8"/>
    </row>
    <row r="1694" spans="17:18" x14ac:dyDescent="0.25">
      <c r="Q1694" s="8"/>
      <c r="R1694" s="8"/>
    </row>
    <row r="1695" spans="17:18" x14ac:dyDescent="0.25">
      <c r="Q1695" s="8"/>
      <c r="R1695" s="8"/>
    </row>
    <row r="1696" spans="17:18" x14ac:dyDescent="0.25">
      <c r="Q1696" s="8"/>
      <c r="R1696" s="8"/>
    </row>
    <row r="1697" spans="17:18" x14ac:dyDescent="0.25">
      <c r="Q1697" s="8"/>
      <c r="R1697" s="8"/>
    </row>
    <row r="1698" spans="17:18" x14ac:dyDescent="0.25">
      <c r="Q1698" s="8"/>
      <c r="R1698" s="8"/>
    </row>
    <row r="1699" spans="17:18" x14ac:dyDescent="0.25">
      <c r="Q1699" s="8"/>
      <c r="R1699" s="8"/>
    </row>
    <row r="1700" spans="17:18" x14ac:dyDescent="0.25">
      <c r="Q1700" s="8"/>
      <c r="R1700" s="8"/>
    </row>
    <row r="1701" spans="17:18" x14ac:dyDescent="0.25">
      <c r="Q1701" s="8"/>
      <c r="R1701" s="8"/>
    </row>
    <row r="1702" spans="17:18" x14ac:dyDescent="0.25">
      <c r="Q1702" s="8"/>
      <c r="R1702" s="8"/>
    </row>
    <row r="1703" spans="17:18" x14ac:dyDescent="0.25">
      <c r="Q1703" s="8"/>
      <c r="R1703" s="8"/>
    </row>
    <row r="1704" spans="17:18" x14ac:dyDescent="0.25">
      <c r="Q1704" s="8"/>
      <c r="R1704" s="8"/>
    </row>
    <row r="1705" spans="17:18" x14ac:dyDescent="0.25">
      <c r="Q1705" s="8"/>
      <c r="R1705" s="8"/>
    </row>
    <row r="1706" spans="17:18" x14ac:dyDescent="0.25">
      <c r="Q1706" s="8"/>
      <c r="R1706" s="8"/>
    </row>
    <row r="1707" spans="17:18" x14ac:dyDescent="0.25">
      <c r="Q1707" s="8"/>
      <c r="R1707" s="8"/>
    </row>
    <row r="1708" spans="17:18" x14ac:dyDescent="0.25">
      <c r="Q1708" s="8"/>
      <c r="R1708" s="8"/>
    </row>
    <row r="1709" spans="17:18" x14ac:dyDescent="0.25">
      <c r="Q1709" s="8"/>
      <c r="R1709" s="8"/>
    </row>
    <row r="1710" spans="17:18" x14ac:dyDescent="0.25">
      <c r="Q1710" s="8"/>
      <c r="R1710" s="8"/>
    </row>
    <row r="1711" spans="17:18" x14ac:dyDescent="0.25">
      <c r="Q1711" s="8"/>
      <c r="R1711" s="8"/>
    </row>
    <row r="1712" spans="17:18" x14ac:dyDescent="0.25">
      <c r="Q1712" s="8"/>
      <c r="R1712" s="8"/>
    </row>
    <row r="1713" spans="17:18" x14ac:dyDescent="0.25">
      <c r="Q1713" s="8"/>
      <c r="R1713" s="8"/>
    </row>
    <row r="1714" spans="17:18" x14ac:dyDescent="0.25">
      <c r="Q1714" s="8"/>
      <c r="R1714" s="8"/>
    </row>
    <row r="1715" spans="17:18" x14ac:dyDescent="0.25">
      <c r="Q1715" s="8"/>
      <c r="R1715" s="8"/>
    </row>
    <row r="1716" spans="17:18" x14ac:dyDescent="0.25">
      <c r="Q1716" s="8"/>
      <c r="R1716" s="8"/>
    </row>
    <row r="1717" spans="17:18" x14ac:dyDescent="0.25">
      <c r="Q1717" s="8"/>
      <c r="R1717" s="8"/>
    </row>
    <row r="1718" spans="17:18" x14ac:dyDescent="0.25">
      <c r="Q1718" s="8"/>
      <c r="R1718" s="8"/>
    </row>
    <row r="1719" spans="17:18" x14ac:dyDescent="0.25">
      <c r="Q1719" s="8"/>
      <c r="R1719" s="8"/>
    </row>
    <row r="1720" spans="17:18" x14ac:dyDescent="0.25">
      <c r="Q1720" s="8"/>
      <c r="R1720" s="8"/>
    </row>
    <row r="1721" spans="17:18" x14ac:dyDescent="0.25">
      <c r="Q1721" s="8"/>
      <c r="R1721" s="8"/>
    </row>
    <row r="1722" spans="17:18" x14ac:dyDescent="0.25">
      <c r="Q1722" s="8"/>
      <c r="R1722" s="8"/>
    </row>
    <row r="1723" spans="17:18" x14ac:dyDescent="0.25">
      <c r="Q1723" s="8"/>
      <c r="R1723" s="8"/>
    </row>
    <row r="1724" spans="17:18" x14ac:dyDescent="0.25">
      <c r="Q1724" s="8"/>
      <c r="R1724" s="8"/>
    </row>
    <row r="1725" spans="17:18" x14ac:dyDescent="0.25">
      <c r="Q1725" s="8"/>
      <c r="R1725" s="8"/>
    </row>
    <row r="1726" spans="17:18" x14ac:dyDescent="0.25">
      <c r="Q1726" s="8"/>
      <c r="R1726" s="8"/>
    </row>
    <row r="1727" spans="17:18" x14ac:dyDescent="0.25">
      <c r="Q1727" s="8"/>
      <c r="R1727" s="8"/>
    </row>
    <row r="1728" spans="17:18" x14ac:dyDescent="0.25">
      <c r="Q1728" s="8"/>
      <c r="R1728" s="8"/>
    </row>
    <row r="1729" spans="17:18" x14ac:dyDescent="0.25">
      <c r="Q1729" s="8"/>
      <c r="R1729" s="8"/>
    </row>
    <row r="1730" spans="17:18" x14ac:dyDescent="0.25">
      <c r="Q1730" s="8"/>
      <c r="R1730" s="8"/>
    </row>
    <row r="1731" spans="17:18" x14ac:dyDescent="0.25">
      <c r="Q1731" s="8"/>
      <c r="R1731" s="8"/>
    </row>
    <row r="1732" spans="17:18" x14ac:dyDescent="0.25">
      <c r="Q1732" s="8"/>
      <c r="R1732" s="8"/>
    </row>
    <row r="1733" spans="17:18" x14ac:dyDescent="0.25">
      <c r="Q1733" s="8"/>
      <c r="R1733" s="8"/>
    </row>
    <row r="1734" spans="17:18" x14ac:dyDescent="0.25">
      <c r="Q1734" s="8"/>
      <c r="R1734" s="8"/>
    </row>
    <row r="1735" spans="17:18" x14ac:dyDescent="0.25">
      <c r="Q1735" s="8"/>
      <c r="R1735" s="8"/>
    </row>
    <row r="1736" spans="17:18" x14ac:dyDescent="0.25">
      <c r="Q1736" s="8"/>
      <c r="R1736" s="8"/>
    </row>
    <row r="1737" spans="17:18" x14ac:dyDescent="0.25">
      <c r="Q1737" s="8"/>
      <c r="R1737" s="8"/>
    </row>
    <row r="1738" spans="17:18" x14ac:dyDescent="0.25">
      <c r="Q1738" s="8"/>
      <c r="R1738" s="8"/>
    </row>
    <row r="1739" spans="17:18" x14ac:dyDescent="0.25">
      <c r="Q1739" s="8"/>
      <c r="R1739" s="8"/>
    </row>
    <row r="1740" spans="17:18" x14ac:dyDescent="0.25">
      <c r="Q1740" s="8"/>
      <c r="R1740" s="8"/>
    </row>
    <row r="1741" spans="17:18" x14ac:dyDescent="0.25">
      <c r="Q1741" s="8"/>
      <c r="R1741" s="8"/>
    </row>
    <row r="1742" spans="17:18" x14ac:dyDescent="0.25">
      <c r="Q1742" s="8"/>
      <c r="R1742" s="8"/>
    </row>
    <row r="1743" spans="17:18" x14ac:dyDescent="0.25">
      <c r="Q1743" s="8"/>
      <c r="R1743" s="8"/>
    </row>
    <row r="1744" spans="17:18" x14ac:dyDescent="0.25">
      <c r="Q1744" s="8"/>
      <c r="R1744" s="8"/>
    </row>
    <row r="1745" spans="17:18" x14ac:dyDescent="0.25">
      <c r="Q1745" s="8"/>
      <c r="R1745" s="8"/>
    </row>
    <row r="1746" spans="17:18" x14ac:dyDescent="0.25">
      <c r="Q1746" s="8"/>
      <c r="R1746" s="8"/>
    </row>
    <row r="1747" spans="17:18" x14ac:dyDescent="0.25">
      <c r="Q1747" s="8"/>
      <c r="R1747" s="8"/>
    </row>
    <row r="1748" spans="17:18" x14ac:dyDescent="0.25">
      <c r="Q1748" s="8"/>
      <c r="R1748" s="8"/>
    </row>
    <row r="1749" spans="17:18" x14ac:dyDescent="0.25">
      <c r="Q1749" s="8"/>
      <c r="R1749" s="8"/>
    </row>
    <row r="1750" spans="17:18" x14ac:dyDescent="0.25">
      <c r="Q1750" s="8"/>
      <c r="R1750" s="8"/>
    </row>
    <row r="1751" spans="17:18" x14ac:dyDescent="0.25">
      <c r="Q1751" s="8"/>
      <c r="R1751" s="8"/>
    </row>
    <row r="1752" spans="17:18" x14ac:dyDescent="0.25">
      <c r="Q1752" s="8"/>
      <c r="R1752" s="8"/>
    </row>
    <row r="1753" spans="17:18" x14ac:dyDescent="0.25">
      <c r="Q1753" s="8"/>
      <c r="R1753" s="8"/>
    </row>
    <row r="1754" spans="17:18" x14ac:dyDescent="0.25">
      <c r="Q1754" s="8"/>
      <c r="R1754" s="8"/>
    </row>
    <row r="1755" spans="17:18" x14ac:dyDescent="0.25">
      <c r="Q1755" s="8"/>
      <c r="R1755" s="8"/>
    </row>
    <row r="1756" spans="17:18" x14ac:dyDescent="0.25">
      <c r="Q1756" s="8"/>
      <c r="R1756" s="8"/>
    </row>
    <row r="1757" spans="17:18" x14ac:dyDescent="0.25">
      <c r="Q1757" s="8"/>
      <c r="R1757" s="8"/>
    </row>
    <row r="1758" spans="17:18" x14ac:dyDescent="0.25">
      <c r="Q1758" s="8"/>
      <c r="R1758" s="8"/>
    </row>
    <row r="1759" spans="17:18" x14ac:dyDescent="0.25">
      <c r="Q1759" s="8"/>
      <c r="R1759" s="8"/>
    </row>
    <row r="1760" spans="17:18" x14ac:dyDescent="0.25">
      <c r="Q1760" s="8"/>
      <c r="R1760" s="8"/>
    </row>
    <row r="1761" spans="17:18" x14ac:dyDescent="0.25">
      <c r="Q1761" s="8"/>
      <c r="R1761" s="8"/>
    </row>
    <row r="1762" spans="17:18" x14ac:dyDescent="0.25">
      <c r="Q1762" s="8"/>
      <c r="R1762" s="8"/>
    </row>
    <row r="1763" spans="17:18" x14ac:dyDescent="0.25">
      <c r="Q1763" s="8"/>
      <c r="R1763" s="8"/>
    </row>
    <row r="1764" spans="17:18" x14ac:dyDescent="0.25">
      <c r="Q1764" s="8"/>
      <c r="R1764" s="8"/>
    </row>
    <row r="1765" spans="17:18" x14ac:dyDescent="0.25">
      <c r="Q1765" s="8"/>
      <c r="R1765" s="8"/>
    </row>
    <row r="1766" spans="17:18" x14ac:dyDescent="0.25">
      <c r="Q1766" s="8"/>
      <c r="R1766" s="8"/>
    </row>
    <row r="1767" spans="17:18" x14ac:dyDescent="0.25">
      <c r="Q1767" s="8"/>
      <c r="R1767" s="8"/>
    </row>
    <row r="1768" spans="17:18" x14ac:dyDescent="0.25">
      <c r="Q1768" s="8"/>
      <c r="R1768" s="8"/>
    </row>
    <row r="1769" spans="17:18" x14ac:dyDescent="0.25">
      <c r="Q1769" s="8"/>
      <c r="R1769" s="8"/>
    </row>
    <row r="1770" spans="17:18" x14ac:dyDescent="0.25">
      <c r="Q1770" s="8"/>
      <c r="R1770" s="8"/>
    </row>
    <row r="1771" spans="17:18" x14ac:dyDescent="0.25">
      <c r="Q1771" s="8"/>
      <c r="R1771" s="8"/>
    </row>
    <row r="1772" spans="17:18" x14ac:dyDescent="0.25">
      <c r="Q1772" s="8"/>
      <c r="R1772" s="8"/>
    </row>
    <row r="1773" spans="17:18" x14ac:dyDescent="0.25">
      <c r="Q1773" s="8"/>
      <c r="R1773" s="8"/>
    </row>
    <row r="1774" spans="17:18" x14ac:dyDescent="0.25">
      <c r="Q1774" s="8"/>
      <c r="R1774" s="8"/>
    </row>
    <row r="1775" spans="17:18" x14ac:dyDescent="0.25">
      <c r="Q1775" s="8"/>
      <c r="R1775" s="8"/>
    </row>
    <row r="1776" spans="17:18" x14ac:dyDescent="0.25">
      <c r="Q1776" s="8"/>
      <c r="R1776" s="8"/>
    </row>
    <row r="1777" spans="17:18" x14ac:dyDescent="0.25">
      <c r="Q1777" s="8"/>
      <c r="R1777" s="8"/>
    </row>
    <row r="1778" spans="17:18" x14ac:dyDescent="0.25">
      <c r="Q1778" s="8"/>
      <c r="R1778" s="8"/>
    </row>
    <row r="1779" spans="17:18" x14ac:dyDescent="0.25">
      <c r="Q1779" s="8"/>
      <c r="R1779" s="8"/>
    </row>
    <row r="1780" spans="17:18" x14ac:dyDescent="0.25">
      <c r="Q1780" s="8"/>
      <c r="R1780" s="8"/>
    </row>
    <row r="1781" spans="17:18" x14ac:dyDescent="0.25">
      <c r="Q1781" s="8"/>
      <c r="R1781" s="8"/>
    </row>
    <row r="1782" spans="17:18" x14ac:dyDescent="0.25">
      <c r="Q1782" s="8"/>
      <c r="R1782" s="8"/>
    </row>
    <row r="1783" spans="17:18" x14ac:dyDescent="0.25">
      <c r="Q1783" s="8"/>
      <c r="R1783" s="8"/>
    </row>
    <row r="1784" spans="17:18" x14ac:dyDescent="0.25">
      <c r="Q1784" s="8"/>
      <c r="R1784" s="8"/>
    </row>
    <row r="1785" spans="17:18" x14ac:dyDescent="0.25">
      <c r="Q1785" s="8"/>
      <c r="R1785" s="8"/>
    </row>
    <row r="1786" spans="17:18" x14ac:dyDescent="0.25">
      <c r="Q1786" s="8"/>
      <c r="R1786" s="8"/>
    </row>
    <row r="1787" spans="17:18" x14ac:dyDescent="0.25">
      <c r="Q1787" s="8"/>
      <c r="R1787" s="8"/>
    </row>
    <row r="1788" spans="17:18" x14ac:dyDescent="0.25">
      <c r="Q1788" s="8"/>
      <c r="R1788" s="8"/>
    </row>
    <row r="1789" spans="17:18" x14ac:dyDescent="0.25">
      <c r="Q1789" s="8"/>
      <c r="R1789" s="8"/>
    </row>
    <row r="1790" spans="17:18" x14ac:dyDescent="0.25">
      <c r="Q1790" s="8"/>
      <c r="R1790" s="8"/>
    </row>
    <row r="1791" spans="17:18" x14ac:dyDescent="0.25">
      <c r="Q1791" s="8"/>
      <c r="R1791" s="8"/>
    </row>
    <row r="1792" spans="17:18" x14ac:dyDescent="0.25">
      <c r="Q1792" s="8"/>
      <c r="R1792" s="8"/>
    </row>
    <row r="1793" spans="17:18" x14ac:dyDescent="0.25">
      <c r="Q1793" s="8"/>
      <c r="R1793" s="8"/>
    </row>
    <row r="1794" spans="17:18" x14ac:dyDescent="0.25">
      <c r="Q1794" s="8"/>
      <c r="R1794" s="8"/>
    </row>
    <row r="1795" spans="17:18" x14ac:dyDescent="0.25">
      <c r="Q1795" s="8"/>
      <c r="R1795" s="8"/>
    </row>
    <row r="1796" spans="17:18" x14ac:dyDescent="0.25">
      <c r="Q1796" s="8"/>
      <c r="R1796" s="8"/>
    </row>
    <row r="1797" spans="17:18" x14ac:dyDescent="0.25">
      <c r="Q1797" s="8"/>
      <c r="R1797" s="8"/>
    </row>
    <row r="1798" spans="17:18" x14ac:dyDescent="0.25">
      <c r="Q1798" s="8"/>
      <c r="R1798" s="8"/>
    </row>
    <row r="1799" spans="17:18" x14ac:dyDescent="0.25">
      <c r="Q1799" s="8"/>
      <c r="R1799" s="8"/>
    </row>
    <row r="1800" spans="17:18" x14ac:dyDescent="0.25">
      <c r="Q1800" s="8"/>
      <c r="R1800" s="8"/>
    </row>
    <row r="1801" spans="17:18" x14ac:dyDescent="0.25">
      <c r="Q1801" s="8"/>
      <c r="R1801" s="8"/>
    </row>
    <row r="1802" spans="17:18" x14ac:dyDescent="0.25">
      <c r="Q1802" s="8"/>
      <c r="R1802" s="8"/>
    </row>
    <row r="1803" spans="17:18" x14ac:dyDescent="0.25">
      <c r="Q1803" s="8"/>
      <c r="R1803" s="8"/>
    </row>
    <row r="1804" spans="17:18" x14ac:dyDescent="0.25">
      <c r="Q1804" s="8"/>
      <c r="R1804" s="8"/>
    </row>
    <row r="1805" spans="17:18" x14ac:dyDescent="0.25">
      <c r="Q1805" s="8"/>
      <c r="R1805" s="8"/>
    </row>
    <row r="1806" spans="17:18" x14ac:dyDescent="0.25">
      <c r="Q1806" s="8"/>
      <c r="R1806" s="8"/>
    </row>
    <row r="1807" spans="17:18" x14ac:dyDescent="0.25">
      <c r="Q1807" s="8"/>
      <c r="R1807" s="8"/>
    </row>
    <row r="1808" spans="17:18" x14ac:dyDescent="0.25">
      <c r="Q1808" s="8"/>
      <c r="R1808" s="8"/>
    </row>
    <row r="1809" spans="17:18" x14ac:dyDescent="0.25">
      <c r="Q1809" s="8"/>
      <c r="R1809" s="8"/>
    </row>
    <row r="1810" spans="17:18" x14ac:dyDescent="0.25">
      <c r="Q1810" s="8"/>
      <c r="R1810" s="8"/>
    </row>
    <row r="1811" spans="17:18" x14ac:dyDescent="0.25">
      <c r="Q1811" s="8"/>
      <c r="R1811" s="8"/>
    </row>
    <row r="1812" spans="17:18" x14ac:dyDescent="0.25">
      <c r="Q1812" s="8"/>
      <c r="R1812" s="8"/>
    </row>
    <row r="1813" spans="17:18" x14ac:dyDescent="0.25">
      <c r="Q1813" s="8"/>
      <c r="R1813" s="8"/>
    </row>
    <row r="1814" spans="17:18" x14ac:dyDescent="0.25">
      <c r="Q1814" s="8"/>
      <c r="R1814" s="8"/>
    </row>
    <row r="1815" spans="17:18" x14ac:dyDescent="0.25">
      <c r="Q1815" s="8"/>
      <c r="R1815" s="8"/>
    </row>
    <row r="1816" spans="17:18" x14ac:dyDescent="0.25">
      <c r="Q1816" s="8"/>
      <c r="R1816" s="8"/>
    </row>
    <row r="1817" spans="17:18" x14ac:dyDescent="0.25">
      <c r="Q1817" s="8"/>
      <c r="R1817" s="8"/>
    </row>
    <row r="1818" spans="17:18" x14ac:dyDescent="0.25">
      <c r="Q1818" s="8"/>
      <c r="R1818" s="8"/>
    </row>
    <row r="1819" spans="17:18" x14ac:dyDescent="0.25">
      <c r="Q1819" s="8"/>
      <c r="R1819" s="8"/>
    </row>
    <row r="1820" spans="17:18" x14ac:dyDescent="0.25">
      <c r="Q1820" s="8"/>
      <c r="R1820" s="8"/>
    </row>
    <row r="1821" spans="17:18" x14ac:dyDescent="0.25">
      <c r="Q1821" s="8"/>
      <c r="R1821" s="8"/>
    </row>
    <row r="1822" spans="17:18" x14ac:dyDescent="0.25">
      <c r="Q1822" s="8"/>
      <c r="R1822" s="8"/>
    </row>
    <row r="1823" spans="17:18" x14ac:dyDescent="0.25">
      <c r="Q1823" s="8"/>
      <c r="R1823" s="8"/>
    </row>
    <row r="1824" spans="17:18" x14ac:dyDescent="0.25">
      <c r="Q1824" s="8"/>
      <c r="R1824" s="8"/>
    </row>
    <row r="1825" spans="17:18" x14ac:dyDescent="0.25">
      <c r="Q1825" s="8"/>
      <c r="R1825" s="8"/>
    </row>
    <row r="1826" spans="17:18" x14ac:dyDescent="0.25">
      <c r="Q1826" s="8"/>
      <c r="R1826" s="8"/>
    </row>
    <row r="1827" spans="17:18" x14ac:dyDescent="0.25">
      <c r="Q1827" s="8"/>
      <c r="R1827" s="8"/>
    </row>
    <row r="1828" spans="17:18" x14ac:dyDescent="0.25">
      <c r="Q1828" s="8"/>
      <c r="R1828" s="8"/>
    </row>
    <row r="1829" spans="17:18" x14ac:dyDescent="0.25">
      <c r="Q1829" s="8"/>
      <c r="R1829" s="8"/>
    </row>
    <row r="1830" spans="17:18" x14ac:dyDescent="0.25">
      <c r="Q1830" s="8"/>
      <c r="R1830" s="8"/>
    </row>
    <row r="1831" spans="17:18" x14ac:dyDescent="0.25">
      <c r="Q1831" s="8"/>
      <c r="R1831" s="8"/>
    </row>
    <row r="1832" spans="17:18" x14ac:dyDescent="0.25">
      <c r="Q1832" s="8"/>
      <c r="R1832" s="8"/>
    </row>
    <row r="1833" spans="17:18" x14ac:dyDescent="0.25">
      <c r="Q1833" s="8"/>
      <c r="R1833" s="8"/>
    </row>
    <row r="1834" spans="17:18" x14ac:dyDescent="0.25">
      <c r="Q1834" s="8"/>
      <c r="R1834" s="8"/>
    </row>
    <row r="1835" spans="17:18" x14ac:dyDescent="0.25">
      <c r="Q1835" s="8"/>
      <c r="R1835" s="8"/>
    </row>
    <row r="1836" spans="17:18" x14ac:dyDescent="0.25">
      <c r="Q1836" s="8"/>
      <c r="R1836" s="8"/>
    </row>
    <row r="1837" spans="17:18" x14ac:dyDescent="0.25">
      <c r="Q1837" s="8"/>
      <c r="R1837" s="8"/>
    </row>
    <row r="1838" spans="17:18" x14ac:dyDescent="0.25">
      <c r="Q1838" s="8"/>
      <c r="R1838" s="8"/>
    </row>
    <row r="1839" spans="17:18" x14ac:dyDescent="0.25">
      <c r="Q1839" s="8"/>
      <c r="R1839" s="8"/>
    </row>
    <row r="1840" spans="17:18" x14ac:dyDescent="0.25">
      <c r="Q1840" s="8"/>
      <c r="R1840" s="8"/>
    </row>
    <row r="1841" spans="17:18" x14ac:dyDescent="0.25">
      <c r="Q1841" s="8"/>
      <c r="R1841" s="8"/>
    </row>
    <row r="1842" spans="17:18" x14ac:dyDescent="0.25">
      <c r="Q1842" s="8"/>
      <c r="R1842" s="8"/>
    </row>
    <row r="1843" spans="17:18" x14ac:dyDescent="0.25">
      <c r="Q1843" s="8"/>
      <c r="R1843" s="8"/>
    </row>
    <row r="1844" spans="17:18" x14ac:dyDescent="0.25">
      <c r="Q1844" s="8"/>
      <c r="R1844" s="8"/>
    </row>
    <row r="1845" spans="17:18" x14ac:dyDescent="0.25">
      <c r="Q1845" s="8"/>
      <c r="R1845" s="8"/>
    </row>
    <row r="1846" spans="17:18" x14ac:dyDescent="0.25">
      <c r="Q1846" s="8"/>
      <c r="R1846" s="8"/>
    </row>
    <row r="1847" spans="17:18" x14ac:dyDescent="0.25">
      <c r="Q1847" s="8"/>
      <c r="R1847" s="8"/>
    </row>
    <row r="1848" spans="17:18" x14ac:dyDescent="0.25">
      <c r="Q1848" s="8"/>
      <c r="R1848" s="8"/>
    </row>
    <row r="1849" spans="17:18" x14ac:dyDescent="0.25">
      <c r="Q1849" s="8"/>
      <c r="R1849" s="8"/>
    </row>
    <row r="1850" spans="17:18" x14ac:dyDescent="0.25">
      <c r="Q1850" s="8"/>
      <c r="R1850" s="8"/>
    </row>
    <row r="1851" spans="17:18" x14ac:dyDescent="0.25">
      <c r="Q1851" s="8"/>
      <c r="R1851" s="8"/>
    </row>
    <row r="1852" spans="17:18" x14ac:dyDescent="0.25">
      <c r="Q1852" s="8"/>
      <c r="R1852" s="8"/>
    </row>
    <row r="1853" spans="17:18" x14ac:dyDescent="0.25">
      <c r="Q1853" s="8"/>
      <c r="R1853" s="8"/>
    </row>
    <row r="1854" spans="17:18" x14ac:dyDescent="0.25">
      <c r="Q1854" s="8"/>
      <c r="R1854" s="8"/>
    </row>
    <row r="1855" spans="17:18" x14ac:dyDescent="0.25">
      <c r="Q1855" s="8"/>
      <c r="R1855" s="8"/>
    </row>
    <row r="1856" spans="17:18" x14ac:dyDescent="0.25">
      <c r="Q1856" s="8"/>
      <c r="R1856" s="8"/>
    </row>
    <row r="1857" spans="17:18" x14ac:dyDescent="0.25">
      <c r="Q1857" s="8"/>
      <c r="R1857" s="8"/>
    </row>
    <row r="1858" spans="17:18" x14ac:dyDescent="0.25">
      <c r="Q1858" s="8"/>
      <c r="R1858" s="8"/>
    </row>
    <row r="1859" spans="17:18" x14ac:dyDescent="0.25">
      <c r="Q1859" s="8"/>
      <c r="R1859" s="8"/>
    </row>
    <row r="1860" spans="17:18" x14ac:dyDescent="0.25">
      <c r="Q1860" s="8"/>
      <c r="R1860" s="8"/>
    </row>
    <row r="1861" spans="17:18" x14ac:dyDescent="0.25">
      <c r="Q1861" s="8"/>
      <c r="R1861" s="8"/>
    </row>
    <row r="1862" spans="17:18" x14ac:dyDescent="0.25">
      <c r="Q1862" s="8"/>
      <c r="R1862" s="8"/>
    </row>
    <row r="1863" spans="17:18" x14ac:dyDescent="0.25">
      <c r="Q1863" s="8"/>
      <c r="R1863" s="8"/>
    </row>
    <row r="1864" spans="17:18" x14ac:dyDescent="0.25">
      <c r="Q1864" s="8"/>
      <c r="R1864" s="8"/>
    </row>
    <row r="1865" spans="17:18" x14ac:dyDescent="0.25">
      <c r="Q1865" s="8"/>
      <c r="R1865" s="8"/>
    </row>
    <row r="1866" spans="17:18" x14ac:dyDescent="0.25">
      <c r="Q1866" s="8"/>
      <c r="R1866" s="8"/>
    </row>
    <row r="1867" spans="17:18" x14ac:dyDescent="0.25">
      <c r="Q1867" s="8"/>
      <c r="R1867" s="8"/>
    </row>
    <row r="1868" spans="17:18" x14ac:dyDescent="0.25">
      <c r="Q1868" s="8"/>
      <c r="R1868" s="8"/>
    </row>
    <row r="1869" spans="17:18" x14ac:dyDescent="0.25">
      <c r="Q1869" s="8"/>
      <c r="R1869" s="8"/>
    </row>
    <row r="1870" spans="17:18" x14ac:dyDescent="0.25">
      <c r="Q1870" s="8"/>
      <c r="R1870" s="8"/>
    </row>
    <row r="1871" spans="17:18" x14ac:dyDescent="0.25">
      <c r="Q1871" s="8"/>
      <c r="R1871" s="8"/>
    </row>
    <row r="1872" spans="17:18" x14ac:dyDescent="0.25">
      <c r="Q1872" s="8"/>
      <c r="R1872" s="8"/>
    </row>
    <row r="1873" spans="17:18" x14ac:dyDescent="0.25">
      <c r="Q1873" s="8"/>
      <c r="R1873" s="8"/>
    </row>
    <row r="1874" spans="17:18" x14ac:dyDescent="0.25">
      <c r="Q1874" s="8"/>
      <c r="R1874" s="8"/>
    </row>
    <row r="1875" spans="17:18" x14ac:dyDescent="0.25">
      <c r="Q1875" s="8"/>
      <c r="R1875" s="8"/>
    </row>
    <row r="1876" spans="17:18" x14ac:dyDescent="0.25">
      <c r="Q1876" s="8"/>
      <c r="R1876" s="8"/>
    </row>
    <row r="1877" spans="17:18" x14ac:dyDescent="0.25">
      <c r="Q1877" s="8"/>
      <c r="R1877" s="8"/>
    </row>
    <row r="1878" spans="17:18" x14ac:dyDescent="0.25">
      <c r="Q1878" s="8"/>
      <c r="R1878" s="8"/>
    </row>
    <row r="1879" spans="17:18" x14ac:dyDescent="0.25">
      <c r="Q1879" s="8"/>
      <c r="R1879" s="8"/>
    </row>
    <row r="1880" spans="17:18" x14ac:dyDescent="0.25">
      <c r="Q1880" s="8"/>
      <c r="R1880" s="8"/>
    </row>
    <row r="1881" spans="17:18" x14ac:dyDescent="0.25">
      <c r="Q1881" s="8"/>
      <c r="R1881" s="8"/>
    </row>
    <row r="1882" spans="17:18" x14ac:dyDescent="0.25">
      <c r="Q1882" s="8"/>
      <c r="R1882" s="8"/>
    </row>
    <row r="1883" spans="17:18" x14ac:dyDescent="0.25">
      <c r="Q1883" s="8"/>
      <c r="R1883" s="8"/>
    </row>
    <row r="1884" spans="17:18" x14ac:dyDescent="0.25">
      <c r="Q1884" s="8"/>
      <c r="R1884" s="8"/>
    </row>
    <row r="1885" spans="17:18" x14ac:dyDescent="0.25">
      <c r="Q1885" s="8"/>
      <c r="R1885" s="8"/>
    </row>
    <row r="1886" spans="17:18" x14ac:dyDescent="0.25">
      <c r="Q1886" s="8"/>
      <c r="R1886" s="8"/>
    </row>
    <row r="1887" spans="17:18" x14ac:dyDescent="0.25">
      <c r="Q1887" s="8"/>
      <c r="R1887" s="8"/>
    </row>
    <row r="1888" spans="17:18" x14ac:dyDescent="0.25">
      <c r="Q1888" s="8"/>
      <c r="R1888" s="8"/>
    </row>
    <row r="1889" spans="17:18" x14ac:dyDescent="0.25">
      <c r="Q1889" s="8"/>
      <c r="R1889" s="8"/>
    </row>
    <row r="1890" spans="17:18" x14ac:dyDescent="0.25">
      <c r="Q1890" s="8"/>
      <c r="R1890" s="8"/>
    </row>
    <row r="1891" spans="17:18" x14ac:dyDescent="0.25">
      <c r="Q1891" s="8"/>
      <c r="R1891" s="8"/>
    </row>
    <row r="1892" spans="17:18" x14ac:dyDescent="0.25">
      <c r="Q1892" s="8"/>
      <c r="R1892" s="8"/>
    </row>
    <row r="1893" spans="17:18" x14ac:dyDescent="0.25">
      <c r="Q1893" s="8"/>
      <c r="R1893" s="8"/>
    </row>
    <row r="1894" spans="17:18" x14ac:dyDescent="0.25">
      <c r="Q1894" s="8"/>
      <c r="R1894" s="8"/>
    </row>
    <row r="1895" spans="17:18" x14ac:dyDescent="0.25">
      <c r="Q1895" s="8"/>
      <c r="R1895" s="8"/>
    </row>
    <row r="1896" spans="17:18" x14ac:dyDescent="0.25">
      <c r="Q1896" s="8"/>
      <c r="R1896" s="8"/>
    </row>
    <row r="1897" spans="17:18" x14ac:dyDescent="0.25">
      <c r="Q1897" s="8"/>
      <c r="R1897" s="8"/>
    </row>
    <row r="1898" spans="17:18" x14ac:dyDescent="0.25">
      <c r="Q1898" s="8"/>
      <c r="R1898" s="8"/>
    </row>
    <row r="1899" spans="17:18" x14ac:dyDescent="0.25">
      <c r="Q1899" s="8"/>
      <c r="R1899" s="8"/>
    </row>
    <row r="1900" spans="17:18" x14ac:dyDescent="0.25">
      <c r="Q1900" s="8"/>
      <c r="R1900" s="8"/>
    </row>
    <row r="1901" spans="17:18" x14ac:dyDescent="0.25">
      <c r="Q1901" s="8"/>
      <c r="R1901" s="8"/>
    </row>
    <row r="1902" spans="17:18" x14ac:dyDescent="0.25">
      <c r="Q1902" s="8"/>
      <c r="R1902" s="8"/>
    </row>
    <row r="1903" spans="17:18" x14ac:dyDescent="0.25">
      <c r="Q1903" s="8"/>
      <c r="R1903" s="8"/>
    </row>
    <row r="1904" spans="17:18" x14ac:dyDescent="0.25">
      <c r="Q1904" s="8"/>
      <c r="R1904" s="8"/>
    </row>
    <row r="1905" spans="17:18" x14ac:dyDescent="0.25">
      <c r="Q1905" s="8"/>
      <c r="R1905" s="8"/>
    </row>
    <row r="1906" spans="17:18" x14ac:dyDescent="0.25">
      <c r="Q1906" s="8"/>
      <c r="R1906" s="8"/>
    </row>
    <row r="1907" spans="17:18" x14ac:dyDescent="0.25">
      <c r="Q1907" s="8"/>
      <c r="R1907" s="8"/>
    </row>
    <row r="1908" spans="17:18" x14ac:dyDescent="0.25">
      <c r="Q1908" s="8"/>
      <c r="R1908" s="8"/>
    </row>
    <row r="1909" spans="17:18" x14ac:dyDescent="0.25">
      <c r="Q1909" s="8"/>
      <c r="R1909" s="8"/>
    </row>
    <row r="1910" spans="17:18" x14ac:dyDescent="0.25">
      <c r="Q1910" s="8"/>
      <c r="R1910" s="8"/>
    </row>
    <row r="1911" spans="17:18" x14ac:dyDescent="0.25">
      <c r="Q1911" s="8"/>
      <c r="R1911" s="8"/>
    </row>
    <row r="1912" spans="17:18" x14ac:dyDescent="0.25">
      <c r="Q1912" s="8"/>
      <c r="R1912" s="8"/>
    </row>
    <row r="1913" spans="17:18" x14ac:dyDescent="0.25">
      <c r="Q1913" s="8"/>
      <c r="R1913" s="8"/>
    </row>
    <row r="1914" spans="17:18" x14ac:dyDescent="0.25">
      <c r="Q1914" s="8"/>
      <c r="R1914" s="8"/>
    </row>
    <row r="1915" spans="17:18" x14ac:dyDescent="0.25">
      <c r="Q1915" s="8"/>
      <c r="R1915" s="8"/>
    </row>
    <row r="1916" spans="17:18" x14ac:dyDescent="0.25">
      <c r="Q1916" s="8"/>
      <c r="R1916" s="8"/>
    </row>
    <row r="1917" spans="17:18" x14ac:dyDescent="0.25">
      <c r="Q1917" s="8"/>
      <c r="R1917" s="8"/>
    </row>
    <row r="1918" spans="17:18" x14ac:dyDescent="0.25">
      <c r="Q1918" s="8"/>
      <c r="R1918" s="8"/>
    </row>
    <row r="1919" spans="17:18" x14ac:dyDescent="0.25">
      <c r="Q1919" s="8"/>
      <c r="R1919" s="8"/>
    </row>
    <row r="1920" spans="17:18" x14ac:dyDescent="0.25">
      <c r="Q1920" s="8"/>
      <c r="R1920" s="8"/>
    </row>
    <row r="1921" spans="17:18" x14ac:dyDescent="0.25">
      <c r="Q1921" s="8"/>
      <c r="R1921" s="8"/>
    </row>
    <row r="1922" spans="17:18" x14ac:dyDescent="0.25">
      <c r="Q1922" s="8"/>
      <c r="R1922" s="8"/>
    </row>
    <row r="1923" spans="17:18" x14ac:dyDescent="0.25">
      <c r="Q1923" s="8"/>
      <c r="R1923" s="8"/>
    </row>
    <row r="1924" spans="17:18" x14ac:dyDescent="0.25">
      <c r="Q1924" s="8"/>
      <c r="R1924" s="8"/>
    </row>
    <row r="1925" spans="17:18" x14ac:dyDescent="0.25">
      <c r="Q1925" s="8"/>
      <c r="R1925" s="8"/>
    </row>
    <row r="1926" spans="17:18" x14ac:dyDescent="0.25">
      <c r="Q1926" s="8"/>
      <c r="R1926" s="8"/>
    </row>
    <row r="1927" spans="17:18" x14ac:dyDescent="0.25">
      <c r="Q1927" s="8"/>
      <c r="R1927" s="8"/>
    </row>
    <row r="1928" spans="17:18" x14ac:dyDescent="0.25">
      <c r="Q1928" s="8"/>
      <c r="R1928" s="8"/>
    </row>
    <row r="1929" spans="17:18" x14ac:dyDescent="0.25">
      <c r="Q1929" s="8"/>
      <c r="R1929" s="8"/>
    </row>
    <row r="1930" spans="17:18" x14ac:dyDescent="0.25">
      <c r="Q1930" s="8"/>
      <c r="R1930" s="8"/>
    </row>
    <row r="1931" spans="17:18" x14ac:dyDescent="0.25">
      <c r="Q1931" s="8"/>
      <c r="R1931" s="8"/>
    </row>
    <row r="1932" spans="17:18" x14ac:dyDescent="0.25">
      <c r="Q1932" s="8"/>
      <c r="R1932" s="8"/>
    </row>
    <row r="1933" spans="17:18" x14ac:dyDescent="0.25">
      <c r="Q1933" s="8"/>
      <c r="R1933" s="8"/>
    </row>
    <row r="1934" spans="17:18" x14ac:dyDescent="0.25">
      <c r="Q1934" s="8"/>
      <c r="R1934" s="8"/>
    </row>
    <row r="1935" spans="17:18" x14ac:dyDescent="0.25">
      <c r="Q1935" s="8"/>
      <c r="R1935" s="8"/>
    </row>
    <row r="1936" spans="17:18" x14ac:dyDescent="0.25">
      <c r="Q1936" s="8"/>
      <c r="R1936" s="8"/>
    </row>
    <row r="1937" spans="17:18" x14ac:dyDescent="0.25">
      <c r="Q1937" s="8"/>
      <c r="R1937" s="8"/>
    </row>
    <row r="1938" spans="17:18" x14ac:dyDescent="0.25">
      <c r="Q1938" s="8"/>
      <c r="R1938" s="8"/>
    </row>
    <row r="1939" spans="17:18" x14ac:dyDescent="0.25">
      <c r="Q1939" s="8"/>
      <c r="R1939" s="8"/>
    </row>
    <row r="1940" spans="17:18" x14ac:dyDescent="0.25">
      <c r="Q1940" s="8"/>
      <c r="R1940" s="8"/>
    </row>
    <row r="1941" spans="17:18" x14ac:dyDescent="0.25">
      <c r="Q1941" s="8"/>
      <c r="R1941" s="8"/>
    </row>
    <row r="1942" spans="17:18" x14ac:dyDescent="0.25">
      <c r="Q1942" s="8"/>
      <c r="R1942" s="8"/>
    </row>
    <row r="1943" spans="17:18" x14ac:dyDescent="0.25">
      <c r="Q1943" s="8"/>
      <c r="R1943" s="8"/>
    </row>
    <row r="1944" spans="17:18" x14ac:dyDescent="0.25">
      <c r="Q1944" s="8"/>
      <c r="R1944" s="8"/>
    </row>
    <row r="1945" spans="17:18" x14ac:dyDescent="0.25">
      <c r="Q1945" s="8"/>
      <c r="R1945" s="8"/>
    </row>
    <row r="1946" spans="17:18" x14ac:dyDescent="0.25">
      <c r="Q1946" s="8"/>
      <c r="R1946" s="8"/>
    </row>
    <row r="1947" spans="17:18" x14ac:dyDescent="0.25">
      <c r="Q1947" s="8"/>
      <c r="R1947" s="8"/>
    </row>
    <row r="1948" spans="17:18" x14ac:dyDescent="0.25">
      <c r="Q1948" s="8"/>
      <c r="R1948" s="8"/>
    </row>
    <row r="1949" spans="17:18" x14ac:dyDescent="0.25">
      <c r="Q1949" s="8"/>
      <c r="R1949" s="8"/>
    </row>
    <row r="1950" spans="17:18" x14ac:dyDescent="0.25">
      <c r="Q1950" s="8"/>
      <c r="R1950" s="8"/>
    </row>
    <row r="1951" spans="17:18" x14ac:dyDescent="0.25">
      <c r="Q1951" s="8"/>
      <c r="R1951" s="8"/>
    </row>
    <row r="1952" spans="17:18" x14ac:dyDescent="0.25">
      <c r="Q1952" s="8"/>
      <c r="R1952" s="8"/>
    </row>
    <row r="1953" spans="17:18" x14ac:dyDescent="0.25">
      <c r="Q1953" s="8"/>
      <c r="R1953" s="8"/>
    </row>
    <row r="1954" spans="17:18" x14ac:dyDescent="0.25">
      <c r="Q1954" s="8"/>
      <c r="R1954" s="8"/>
    </row>
    <row r="1955" spans="17:18" x14ac:dyDescent="0.25">
      <c r="Q1955" s="8"/>
      <c r="R1955" s="8"/>
    </row>
    <row r="1956" spans="17:18" x14ac:dyDescent="0.25">
      <c r="Q1956" s="8"/>
      <c r="R1956" s="8"/>
    </row>
    <row r="1957" spans="17:18" x14ac:dyDescent="0.25">
      <c r="Q1957" s="8"/>
      <c r="R1957" s="8"/>
    </row>
    <row r="1958" spans="17:18" x14ac:dyDescent="0.25">
      <c r="Q1958" s="8"/>
      <c r="R1958" s="8"/>
    </row>
    <row r="1959" spans="17:18" x14ac:dyDescent="0.25">
      <c r="Q1959" s="8"/>
      <c r="R1959" s="8"/>
    </row>
    <row r="1960" spans="17:18" x14ac:dyDescent="0.25">
      <c r="Q1960" s="8"/>
      <c r="R1960" s="8"/>
    </row>
    <row r="1961" spans="17:18" x14ac:dyDescent="0.25">
      <c r="Q1961" s="8"/>
      <c r="R1961" s="8"/>
    </row>
    <row r="1962" spans="17:18" x14ac:dyDescent="0.25">
      <c r="Q1962" s="8"/>
      <c r="R1962" s="8"/>
    </row>
    <row r="1963" spans="17:18" x14ac:dyDescent="0.25">
      <c r="Q1963" s="8"/>
      <c r="R1963" s="8"/>
    </row>
    <row r="1964" spans="17:18" x14ac:dyDescent="0.25">
      <c r="Q1964" s="8"/>
      <c r="R1964" s="8"/>
    </row>
    <row r="1965" spans="17:18" x14ac:dyDescent="0.25">
      <c r="Q1965" s="8"/>
      <c r="R1965" s="8"/>
    </row>
    <row r="1966" spans="17:18" x14ac:dyDescent="0.25">
      <c r="Q1966" s="8"/>
      <c r="R1966" s="8"/>
    </row>
    <row r="1967" spans="17:18" x14ac:dyDescent="0.25">
      <c r="Q1967" s="8"/>
      <c r="R1967" s="8"/>
    </row>
    <row r="1968" spans="17:18" x14ac:dyDescent="0.25">
      <c r="Q1968" s="8"/>
      <c r="R1968" s="8"/>
    </row>
    <row r="1969" spans="17:18" x14ac:dyDescent="0.25">
      <c r="Q1969" s="8"/>
      <c r="R1969" s="8"/>
    </row>
    <row r="1970" spans="17:18" x14ac:dyDescent="0.25">
      <c r="Q1970" s="8"/>
      <c r="R1970" s="8"/>
    </row>
    <row r="1971" spans="17:18" x14ac:dyDescent="0.25">
      <c r="Q1971" s="8"/>
      <c r="R1971" s="8"/>
    </row>
    <row r="1972" spans="17:18" x14ac:dyDescent="0.25">
      <c r="Q1972" s="8"/>
      <c r="R1972" s="8"/>
    </row>
    <row r="1973" spans="17:18" x14ac:dyDescent="0.25">
      <c r="Q1973" s="8"/>
      <c r="R1973" s="8"/>
    </row>
    <row r="1974" spans="17:18" x14ac:dyDescent="0.25">
      <c r="Q1974" s="8"/>
      <c r="R1974" s="8"/>
    </row>
    <row r="1975" spans="17:18" x14ac:dyDescent="0.25">
      <c r="Q1975" s="8"/>
      <c r="R1975" s="8"/>
    </row>
    <row r="1976" spans="17:18" x14ac:dyDescent="0.25">
      <c r="Q1976" s="8"/>
      <c r="R1976" s="8"/>
    </row>
    <row r="1977" spans="17:18" x14ac:dyDescent="0.25">
      <c r="Q1977" s="8"/>
      <c r="R1977" s="8"/>
    </row>
    <row r="1978" spans="17:18" x14ac:dyDescent="0.25">
      <c r="Q1978" s="8"/>
      <c r="R1978" s="8"/>
    </row>
    <row r="1979" spans="17:18" x14ac:dyDescent="0.25">
      <c r="Q1979" s="8"/>
      <c r="R1979" s="8"/>
    </row>
    <row r="1980" spans="17:18" x14ac:dyDescent="0.25">
      <c r="Q1980" s="8"/>
      <c r="R1980" s="8"/>
    </row>
    <row r="1981" spans="17:18" x14ac:dyDescent="0.25">
      <c r="Q1981" s="8"/>
      <c r="R1981" s="8"/>
    </row>
    <row r="1982" spans="17:18" x14ac:dyDescent="0.25">
      <c r="Q1982" s="8"/>
      <c r="R1982" s="8"/>
    </row>
    <row r="1983" spans="17:18" x14ac:dyDescent="0.25">
      <c r="Q1983" s="8"/>
      <c r="R1983" s="8"/>
    </row>
    <row r="1984" spans="17:18" x14ac:dyDescent="0.25">
      <c r="Q1984" s="8"/>
      <c r="R1984" s="8"/>
    </row>
    <row r="1985" spans="17:18" x14ac:dyDescent="0.25">
      <c r="Q1985" s="8"/>
      <c r="R1985" s="8"/>
    </row>
    <row r="1986" spans="17:18" x14ac:dyDescent="0.25">
      <c r="Q1986" s="8"/>
      <c r="R1986" s="8"/>
    </row>
    <row r="1987" spans="17:18" x14ac:dyDescent="0.25">
      <c r="Q1987" s="8"/>
      <c r="R1987" s="8"/>
    </row>
    <row r="1988" spans="17:18" x14ac:dyDescent="0.25">
      <c r="Q1988" s="8"/>
      <c r="R1988" s="8"/>
    </row>
    <row r="1989" spans="17:18" x14ac:dyDescent="0.25">
      <c r="Q1989" s="8"/>
      <c r="R1989" s="8"/>
    </row>
    <row r="1990" spans="17:18" x14ac:dyDescent="0.25">
      <c r="Q1990" s="8"/>
      <c r="R1990" s="8"/>
    </row>
    <row r="1991" spans="17:18" x14ac:dyDescent="0.25">
      <c r="Q1991" s="8"/>
      <c r="R1991" s="8"/>
    </row>
    <row r="1992" spans="17:18" x14ac:dyDescent="0.25">
      <c r="Q1992" s="8"/>
      <c r="R1992" s="8"/>
    </row>
    <row r="1993" spans="17:18" x14ac:dyDescent="0.25">
      <c r="Q1993" s="8"/>
      <c r="R1993" s="8"/>
    </row>
    <row r="1994" spans="17:18" x14ac:dyDescent="0.25">
      <c r="Q1994" s="8"/>
      <c r="R1994" s="8"/>
    </row>
    <row r="1995" spans="17:18" x14ac:dyDescent="0.25">
      <c r="Q1995" s="8"/>
      <c r="R1995" s="8"/>
    </row>
    <row r="1996" spans="17:18" x14ac:dyDescent="0.25">
      <c r="Q1996" s="8"/>
      <c r="R1996" s="8"/>
    </row>
    <row r="1997" spans="17:18" x14ac:dyDescent="0.25">
      <c r="Q1997" s="8"/>
      <c r="R1997" s="8"/>
    </row>
    <row r="1998" spans="17:18" x14ac:dyDescent="0.25">
      <c r="Q1998" s="8"/>
      <c r="R1998" s="8"/>
    </row>
    <row r="1999" spans="17:18" x14ac:dyDescent="0.25">
      <c r="Q1999" s="8"/>
      <c r="R1999" s="8"/>
    </row>
    <row r="2000" spans="17:18" x14ac:dyDescent="0.25">
      <c r="Q2000" s="8"/>
      <c r="R2000" s="8"/>
    </row>
    <row r="2001" spans="17:18" x14ac:dyDescent="0.25">
      <c r="Q2001" s="8"/>
      <c r="R2001" s="8"/>
    </row>
    <row r="2002" spans="17:18" x14ac:dyDescent="0.25">
      <c r="Q2002" s="8"/>
      <c r="R2002" s="8"/>
    </row>
    <row r="2003" spans="17:18" x14ac:dyDescent="0.25">
      <c r="Q2003" s="8"/>
      <c r="R2003" s="8"/>
    </row>
    <row r="2004" spans="17:18" x14ac:dyDescent="0.25">
      <c r="Q2004" s="8"/>
      <c r="R2004" s="8"/>
    </row>
    <row r="2005" spans="17:18" x14ac:dyDescent="0.25">
      <c r="Q2005" s="8"/>
      <c r="R2005" s="8"/>
    </row>
    <row r="2006" spans="17:18" x14ac:dyDescent="0.25">
      <c r="Q2006" s="8"/>
      <c r="R2006" s="8"/>
    </row>
    <row r="2007" spans="17:18" x14ac:dyDescent="0.25">
      <c r="Q2007" s="8"/>
      <c r="R2007" s="8"/>
    </row>
    <row r="2008" spans="17:18" x14ac:dyDescent="0.25">
      <c r="Q2008" s="8"/>
      <c r="R2008" s="8"/>
    </row>
    <row r="2009" spans="17:18" x14ac:dyDescent="0.25">
      <c r="Q2009" s="8"/>
      <c r="R2009" s="8"/>
    </row>
    <row r="2010" spans="17:18" x14ac:dyDescent="0.25">
      <c r="Q2010" s="8"/>
      <c r="R2010" s="8"/>
    </row>
    <row r="2011" spans="17:18" x14ac:dyDescent="0.25">
      <c r="Q2011" s="8"/>
      <c r="R2011" s="8"/>
    </row>
    <row r="2012" spans="17:18" x14ac:dyDescent="0.25">
      <c r="Q2012" s="8"/>
      <c r="R2012" s="8"/>
    </row>
    <row r="2013" spans="17:18" x14ac:dyDescent="0.25">
      <c r="Q2013" s="8"/>
      <c r="R2013" s="8"/>
    </row>
    <row r="2014" spans="17:18" x14ac:dyDescent="0.25">
      <c r="Q2014" s="8"/>
      <c r="R2014" s="8"/>
    </row>
    <row r="2015" spans="17:18" x14ac:dyDescent="0.25">
      <c r="Q2015" s="8"/>
      <c r="R2015" s="8"/>
    </row>
    <row r="2016" spans="17:18" x14ac:dyDescent="0.25">
      <c r="Q2016" s="8"/>
      <c r="R2016" s="8"/>
    </row>
    <row r="2017" spans="17:18" x14ac:dyDescent="0.25">
      <c r="Q2017" s="8"/>
      <c r="R2017" s="8"/>
    </row>
    <row r="2018" spans="17:18" x14ac:dyDescent="0.25">
      <c r="Q2018" s="8"/>
      <c r="R2018" s="8"/>
    </row>
    <row r="2019" spans="17:18" x14ac:dyDescent="0.25">
      <c r="Q2019" s="8"/>
      <c r="R2019" s="8"/>
    </row>
    <row r="2020" spans="17:18" x14ac:dyDescent="0.25">
      <c r="Q2020" s="8"/>
      <c r="R2020" s="8"/>
    </row>
    <row r="2021" spans="17:18" x14ac:dyDescent="0.25">
      <c r="Q2021" s="8"/>
      <c r="R2021" s="8"/>
    </row>
    <row r="2022" spans="17:18" x14ac:dyDescent="0.25">
      <c r="Q2022" s="8"/>
      <c r="R2022" s="8"/>
    </row>
    <row r="2023" spans="17:18" x14ac:dyDescent="0.25">
      <c r="Q2023" s="8"/>
      <c r="R2023" s="8"/>
    </row>
    <row r="2024" spans="17:18" x14ac:dyDescent="0.25">
      <c r="Q2024" s="8"/>
      <c r="R2024" s="8"/>
    </row>
    <row r="2025" spans="17:18" x14ac:dyDescent="0.25">
      <c r="Q2025" s="8"/>
      <c r="R2025" s="8"/>
    </row>
    <row r="2026" spans="17:18" x14ac:dyDescent="0.25">
      <c r="Q2026" s="8"/>
      <c r="R2026" s="8"/>
    </row>
    <row r="2027" spans="17:18" x14ac:dyDescent="0.25">
      <c r="Q2027" s="8"/>
      <c r="R2027" s="8"/>
    </row>
    <row r="2028" spans="17:18" x14ac:dyDescent="0.25">
      <c r="Q2028" s="8"/>
      <c r="R2028" s="8"/>
    </row>
    <row r="2029" spans="17:18" x14ac:dyDescent="0.25">
      <c r="Q2029" s="8"/>
      <c r="R2029" s="8"/>
    </row>
    <row r="2030" spans="17:18" x14ac:dyDescent="0.25">
      <c r="Q2030" s="8"/>
      <c r="R2030" s="8"/>
    </row>
    <row r="2031" spans="17:18" x14ac:dyDescent="0.25">
      <c r="Q2031" s="8"/>
      <c r="R2031" s="8"/>
    </row>
    <row r="2032" spans="17:18" x14ac:dyDescent="0.25">
      <c r="Q2032" s="8"/>
      <c r="R2032" s="8"/>
    </row>
    <row r="2033" spans="17:18" x14ac:dyDescent="0.25">
      <c r="Q2033" s="8"/>
      <c r="R2033" s="8"/>
    </row>
    <row r="2034" spans="17:18" x14ac:dyDescent="0.25">
      <c r="Q2034" s="8"/>
      <c r="R2034" s="8"/>
    </row>
    <row r="2035" spans="17:18" x14ac:dyDescent="0.25">
      <c r="Q2035" s="8"/>
      <c r="R2035" s="8"/>
    </row>
    <row r="2036" spans="17:18" x14ac:dyDescent="0.25">
      <c r="Q2036" s="8"/>
      <c r="R2036" s="8"/>
    </row>
    <row r="2037" spans="17:18" x14ac:dyDescent="0.25">
      <c r="Q2037" s="8"/>
      <c r="R2037" s="8"/>
    </row>
    <row r="2038" spans="17:18" x14ac:dyDescent="0.25">
      <c r="Q2038" s="8"/>
      <c r="R2038" s="8"/>
    </row>
    <row r="2039" spans="17:18" x14ac:dyDescent="0.25">
      <c r="Q2039" s="8"/>
      <c r="R2039" s="8"/>
    </row>
    <row r="2040" spans="17:18" x14ac:dyDescent="0.25">
      <c r="Q2040" s="8"/>
      <c r="R2040" s="8"/>
    </row>
    <row r="2041" spans="17:18" x14ac:dyDescent="0.25">
      <c r="Q2041" s="8"/>
      <c r="R2041" s="8"/>
    </row>
    <row r="2042" spans="17:18" x14ac:dyDescent="0.25">
      <c r="Q2042" s="8"/>
      <c r="R2042" s="8"/>
    </row>
    <row r="2043" spans="17:18" x14ac:dyDescent="0.25">
      <c r="Q2043" s="8"/>
      <c r="R2043" s="8"/>
    </row>
    <row r="2044" spans="17:18" x14ac:dyDescent="0.25">
      <c r="Q2044" s="8"/>
      <c r="R2044" s="8"/>
    </row>
    <row r="2045" spans="17:18" x14ac:dyDescent="0.25">
      <c r="Q2045" s="8"/>
      <c r="R2045" s="8"/>
    </row>
    <row r="2046" spans="17:18" x14ac:dyDescent="0.25">
      <c r="Q2046" s="8"/>
      <c r="R2046" s="8"/>
    </row>
    <row r="2047" spans="17:18" x14ac:dyDescent="0.25">
      <c r="Q2047" s="8"/>
      <c r="R2047" s="8"/>
    </row>
    <row r="2048" spans="17:18" x14ac:dyDescent="0.25">
      <c r="Q2048" s="8"/>
      <c r="R2048" s="8"/>
    </row>
    <row r="2049" spans="17:18" x14ac:dyDescent="0.25">
      <c r="Q2049" s="8"/>
      <c r="R2049" s="8"/>
    </row>
    <row r="2050" spans="17:18" x14ac:dyDescent="0.25">
      <c r="Q2050" s="8"/>
      <c r="R2050" s="8"/>
    </row>
    <row r="2051" spans="17:18" x14ac:dyDescent="0.25">
      <c r="Q2051" s="8"/>
      <c r="R2051" s="8"/>
    </row>
    <row r="2052" spans="17:18" x14ac:dyDescent="0.25">
      <c r="Q2052" s="8"/>
      <c r="R2052" s="8"/>
    </row>
    <row r="2053" spans="17:18" x14ac:dyDescent="0.25">
      <c r="Q2053" s="8"/>
      <c r="R2053" s="8"/>
    </row>
    <row r="2054" spans="17:18" x14ac:dyDescent="0.25">
      <c r="Q2054" s="8"/>
      <c r="R2054" s="8"/>
    </row>
    <row r="2055" spans="17:18" x14ac:dyDescent="0.25">
      <c r="Q2055" s="8"/>
      <c r="R2055" s="8"/>
    </row>
    <row r="2056" spans="17:18" x14ac:dyDescent="0.25">
      <c r="Q2056" s="8"/>
      <c r="R2056" s="8"/>
    </row>
    <row r="2057" spans="17:18" x14ac:dyDescent="0.25">
      <c r="Q2057" s="8"/>
      <c r="R2057" s="8"/>
    </row>
    <row r="2058" spans="17:18" x14ac:dyDescent="0.25">
      <c r="Q2058" s="8"/>
      <c r="R2058" s="8"/>
    </row>
    <row r="2059" spans="17:18" x14ac:dyDescent="0.25">
      <c r="Q2059" s="8"/>
      <c r="R2059" s="8"/>
    </row>
    <row r="2060" spans="17:18" x14ac:dyDescent="0.25">
      <c r="Q2060" s="8"/>
      <c r="R2060" s="8"/>
    </row>
    <row r="2061" spans="17:18" x14ac:dyDescent="0.25">
      <c r="Q2061" s="8"/>
      <c r="R2061" s="8"/>
    </row>
    <row r="2062" spans="17:18" x14ac:dyDescent="0.25">
      <c r="Q2062" s="8"/>
      <c r="R2062" s="8"/>
    </row>
    <row r="2063" spans="17:18" x14ac:dyDescent="0.25">
      <c r="Q2063" s="8"/>
      <c r="R2063" s="8"/>
    </row>
    <row r="2064" spans="17:18" x14ac:dyDescent="0.25">
      <c r="Q2064" s="8"/>
      <c r="R2064" s="8"/>
    </row>
    <row r="2065" spans="17:18" x14ac:dyDescent="0.25">
      <c r="Q2065" s="8"/>
      <c r="R2065" s="8"/>
    </row>
    <row r="2066" spans="17:18" x14ac:dyDescent="0.25">
      <c r="Q2066" s="8"/>
      <c r="R2066" s="8"/>
    </row>
    <row r="2067" spans="17:18" x14ac:dyDescent="0.25">
      <c r="Q2067" s="8"/>
      <c r="R2067" s="8"/>
    </row>
    <row r="2068" spans="17:18" x14ac:dyDescent="0.25">
      <c r="Q2068" s="8"/>
      <c r="R2068" s="8"/>
    </row>
    <row r="2069" spans="17:18" x14ac:dyDescent="0.25">
      <c r="Q2069" s="8"/>
      <c r="R2069" s="8"/>
    </row>
    <row r="2070" spans="17:18" x14ac:dyDescent="0.25">
      <c r="Q2070" s="8"/>
      <c r="R2070" s="8"/>
    </row>
    <row r="2071" spans="17:18" x14ac:dyDescent="0.25">
      <c r="Q2071" s="8"/>
      <c r="R2071" s="8"/>
    </row>
    <row r="2072" spans="17:18" x14ac:dyDescent="0.25">
      <c r="Q2072" s="8"/>
      <c r="R2072" s="8"/>
    </row>
    <row r="2073" spans="17:18" x14ac:dyDescent="0.25">
      <c r="Q2073" s="8"/>
      <c r="R2073" s="8"/>
    </row>
    <row r="2074" spans="17:18" x14ac:dyDescent="0.25">
      <c r="Q2074" s="8"/>
      <c r="R2074" s="8"/>
    </row>
    <row r="2075" spans="17:18" x14ac:dyDescent="0.25">
      <c r="Q2075" s="8"/>
      <c r="R2075" s="8"/>
    </row>
    <row r="2076" spans="17:18" x14ac:dyDescent="0.25">
      <c r="Q2076" s="8"/>
      <c r="R2076" s="8"/>
    </row>
    <row r="2077" spans="17:18" x14ac:dyDescent="0.25">
      <c r="Q2077" s="8"/>
      <c r="R2077" s="8"/>
    </row>
    <row r="2078" spans="17:18" x14ac:dyDescent="0.25">
      <c r="Q2078" s="8"/>
      <c r="R2078" s="8"/>
    </row>
    <row r="2079" spans="17:18" x14ac:dyDescent="0.25">
      <c r="Q2079" s="8"/>
      <c r="R2079" s="8"/>
    </row>
    <row r="2080" spans="17:18" x14ac:dyDescent="0.25">
      <c r="Q2080" s="8"/>
      <c r="R2080" s="8"/>
    </row>
    <row r="2081" spans="17:18" x14ac:dyDescent="0.25">
      <c r="Q2081" s="8"/>
      <c r="R2081" s="8"/>
    </row>
    <row r="2082" spans="17:18" x14ac:dyDescent="0.25">
      <c r="Q2082" s="8"/>
      <c r="R2082" s="8"/>
    </row>
    <row r="2083" spans="17:18" x14ac:dyDescent="0.25">
      <c r="Q2083" s="8"/>
      <c r="R2083" s="8"/>
    </row>
    <row r="2084" spans="17:18" x14ac:dyDescent="0.25">
      <c r="Q2084" s="8"/>
      <c r="R2084" s="8"/>
    </row>
    <row r="2085" spans="17:18" x14ac:dyDescent="0.25">
      <c r="Q2085" s="8"/>
      <c r="R2085" s="8"/>
    </row>
    <row r="2086" spans="17:18" x14ac:dyDescent="0.25">
      <c r="Q2086" s="8"/>
      <c r="R2086" s="8"/>
    </row>
    <row r="2087" spans="17:18" x14ac:dyDescent="0.25">
      <c r="Q2087" s="8"/>
      <c r="R2087" s="8"/>
    </row>
    <row r="2088" spans="17:18" x14ac:dyDescent="0.25">
      <c r="Q2088" s="8"/>
      <c r="R2088" s="8"/>
    </row>
    <row r="2089" spans="17:18" x14ac:dyDescent="0.25">
      <c r="Q2089" s="8"/>
      <c r="R2089" s="8"/>
    </row>
    <row r="2090" spans="17:18" x14ac:dyDescent="0.25">
      <c r="Q2090" s="8"/>
      <c r="R2090" s="8"/>
    </row>
    <row r="2091" spans="17:18" x14ac:dyDescent="0.25">
      <c r="Q2091" s="8"/>
      <c r="R2091" s="8"/>
    </row>
    <row r="2092" spans="17:18" x14ac:dyDescent="0.25">
      <c r="Q2092" s="8"/>
      <c r="R2092" s="8"/>
    </row>
    <row r="2093" spans="17:18" x14ac:dyDescent="0.25">
      <c r="Q2093" s="8"/>
      <c r="R2093" s="8"/>
    </row>
    <row r="2094" spans="17:18" x14ac:dyDescent="0.25">
      <c r="Q2094" s="8"/>
      <c r="R2094" s="8"/>
    </row>
    <row r="2095" spans="17:18" x14ac:dyDescent="0.25">
      <c r="Q2095" s="8"/>
      <c r="R2095" s="8"/>
    </row>
    <row r="2096" spans="17:18" x14ac:dyDescent="0.25">
      <c r="Q2096" s="8"/>
      <c r="R2096" s="8"/>
    </row>
    <row r="2097" spans="17:18" x14ac:dyDescent="0.25">
      <c r="Q2097" s="8"/>
      <c r="R2097" s="8"/>
    </row>
    <row r="2098" spans="17:18" x14ac:dyDescent="0.25">
      <c r="Q2098" s="8"/>
      <c r="R2098" s="8"/>
    </row>
    <row r="2099" spans="17:18" x14ac:dyDescent="0.25">
      <c r="Q2099" s="8"/>
      <c r="R2099" s="8"/>
    </row>
    <row r="2100" spans="17:18" x14ac:dyDescent="0.25">
      <c r="Q2100" s="8"/>
      <c r="R2100" s="8"/>
    </row>
    <row r="2101" spans="17:18" x14ac:dyDescent="0.25">
      <c r="Q2101" s="8"/>
      <c r="R2101" s="8"/>
    </row>
    <row r="2102" spans="17:18" x14ac:dyDescent="0.25">
      <c r="Q2102" s="8"/>
      <c r="R2102" s="8"/>
    </row>
    <row r="2103" spans="17:18" x14ac:dyDescent="0.25">
      <c r="Q2103" s="8"/>
      <c r="R2103" s="8"/>
    </row>
    <row r="2104" spans="17:18" x14ac:dyDescent="0.25">
      <c r="Q2104" s="8"/>
      <c r="R2104" s="8"/>
    </row>
    <row r="2105" spans="17:18" x14ac:dyDescent="0.25">
      <c r="Q2105" s="8"/>
      <c r="R2105" s="8"/>
    </row>
    <row r="2106" spans="17:18" x14ac:dyDescent="0.25">
      <c r="Q2106" s="8"/>
      <c r="R2106" s="8"/>
    </row>
    <row r="2107" spans="17:18" x14ac:dyDescent="0.25">
      <c r="Q2107" s="8"/>
      <c r="R2107" s="8"/>
    </row>
    <row r="2108" spans="17:18" x14ac:dyDescent="0.25">
      <c r="Q2108" s="8"/>
      <c r="R2108" s="8"/>
    </row>
    <row r="2109" spans="17:18" x14ac:dyDescent="0.25">
      <c r="Q2109" s="8"/>
      <c r="R2109" s="8"/>
    </row>
    <row r="2110" spans="17:18" x14ac:dyDescent="0.25">
      <c r="Q2110" s="8"/>
      <c r="R2110" s="8"/>
    </row>
    <row r="2111" spans="17:18" x14ac:dyDescent="0.25">
      <c r="Q2111" s="8"/>
      <c r="R2111" s="8"/>
    </row>
    <row r="2112" spans="17:18" x14ac:dyDescent="0.25">
      <c r="Q2112" s="8"/>
      <c r="R2112" s="8"/>
    </row>
    <row r="2113" spans="17:18" x14ac:dyDescent="0.25">
      <c r="Q2113" s="8"/>
      <c r="R2113" s="8"/>
    </row>
    <row r="2114" spans="17:18" x14ac:dyDescent="0.25">
      <c r="Q2114" s="8"/>
      <c r="R2114" s="8"/>
    </row>
    <row r="2115" spans="17:18" x14ac:dyDescent="0.25">
      <c r="Q2115" s="8"/>
      <c r="R2115" s="8"/>
    </row>
    <row r="2116" spans="17:18" x14ac:dyDescent="0.25">
      <c r="Q2116" s="8"/>
      <c r="R2116" s="8"/>
    </row>
    <row r="2117" spans="17:18" x14ac:dyDescent="0.25">
      <c r="Q2117" s="8"/>
      <c r="R2117" s="8"/>
    </row>
    <row r="2118" spans="17:18" x14ac:dyDescent="0.25">
      <c r="Q2118" s="8"/>
      <c r="R2118" s="8"/>
    </row>
    <row r="2119" spans="17:18" x14ac:dyDescent="0.25">
      <c r="Q2119" s="8"/>
      <c r="R2119" s="8"/>
    </row>
    <row r="2120" spans="17:18" x14ac:dyDescent="0.25">
      <c r="Q2120" s="8"/>
      <c r="R2120" s="8"/>
    </row>
    <row r="2121" spans="17:18" x14ac:dyDescent="0.25">
      <c r="Q2121" s="8"/>
      <c r="R2121" s="8"/>
    </row>
    <row r="2122" spans="17:18" x14ac:dyDescent="0.25">
      <c r="Q2122" s="8"/>
      <c r="R2122" s="8"/>
    </row>
    <row r="2123" spans="17:18" x14ac:dyDescent="0.25">
      <c r="Q2123" s="8"/>
      <c r="R2123" s="8"/>
    </row>
    <row r="2124" spans="17:18" x14ac:dyDescent="0.25">
      <c r="Q2124" s="8"/>
      <c r="R2124" s="8"/>
    </row>
    <row r="2125" spans="17:18" x14ac:dyDescent="0.25">
      <c r="Q2125" s="8"/>
      <c r="R2125" s="8"/>
    </row>
    <row r="2126" spans="17:18" x14ac:dyDescent="0.25">
      <c r="Q2126" s="8"/>
      <c r="R2126" s="8"/>
    </row>
    <row r="2127" spans="17:18" x14ac:dyDescent="0.25">
      <c r="Q2127" s="8"/>
      <c r="R2127" s="8"/>
    </row>
    <row r="2128" spans="17:18" x14ac:dyDescent="0.25">
      <c r="Q2128" s="8"/>
      <c r="R2128" s="8"/>
    </row>
    <row r="2129" spans="17:18" x14ac:dyDescent="0.25">
      <c r="Q2129" s="8"/>
      <c r="R2129" s="8"/>
    </row>
    <row r="2130" spans="17:18" x14ac:dyDescent="0.25">
      <c r="Q2130" s="8"/>
      <c r="R2130" s="8"/>
    </row>
    <row r="2131" spans="17:18" x14ac:dyDescent="0.25">
      <c r="Q2131" s="8"/>
      <c r="R2131" s="8"/>
    </row>
    <row r="2132" spans="17:18" x14ac:dyDescent="0.25">
      <c r="Q2132" s="8"/>
      <c r="R2132" s="8"/>
    </row>
    <row r="2133" spans="17:18" x14ac:dyDescent="0.25">
      <c r="Q2133" s="8"/>
      <c r="R2133" s="8"/>
    </row>
    <row r="2134" spans="17:18" x14ac:dyDescent="0.25">
      <c r="Q2134" s="8"/>
      <c r="R2134" s="8"/>
    </row>
    <row r="2135" spans="17:18" x14ac:dyDescent="0.25">
      <c r="Q2135" s="8"/>
      <c r="R2135" s="8"/>
    </row>
    <row r="2136" spans="17:18" x14ac:dyDescent="0.25">
      <c r="Q2136" s="8"/>
      <c r="R2136" s="8"/>
    </row>
    <row r="2137" spans="17:18" x14ac:dyDescent="0.25">
      <c r="Q2137" s="8"/>
      <c r="R2137" s="8"/>
    </row>
    <row r="2138" spans="17:18" x14ac:dyDescent="0.25">
      <c r="Q2138" s="8"/>
      <c r="R2138" s="8"/>
    </row>
    <row r="2139" spans="17:18" x14ac:dyDescent="0.25">
      <c r="Q2139" s="8"/>
      <c r="R2139" s="8"/>
    </row>
    <row r="2140" spans="17:18" x14ac:dyDescent="0.25">
      <c r="Q2140" s="8"/>
      <c r="R2140" s="8"/>
    </row>
    <row r="2141" spans="17:18" x14ac:dyDescent="0.25">
      <c r="Q2141" s="8"/>
      <c r="R2141" s="8"/>
    </row>
    <row r="2142" spans="17:18" x14ac:dyDescent="0.25">
      <c r="Q2142" s="8"/>
      <c r="R2142" s="8"/>
    </row>
    <row r="2143" spans="17:18" x14ac:dyDescent="0.25">
      <c r="Q2143" s="8"/>
      <c r="R2143" s="8"/>
    </row>
    <row r="2144" spans="17:18" x14ac:dyDescent="0.25">
      <c r="Q2144" s="8"/>
      <c r="R2144" s="8"/>
    </row>
    <row r="2145" spans="17:18" x14ac:dyDescent="0.25">
      <c r="Q2145" s="8"/>
      <c r="R2145" s="8"/>
    </row>
    <row r="2146" spans="17:18" x14ac:dyDescent="0.25">
      <c r="Q2146" s="8"/>
      <c r="R2146" s="8"/>
    </row>
    <row r="2147" spans="17:18" x14ac:dyDescent="0.25">
      <c r="Q2147" s="8"/>
      <c r="R2147" s="8"/>
    </row>
    <row r="2148" spans="17:18" x14ac:dyDescent="0.25">
      <c r="Q2148" s="8"/>
      <c r="R2148" s="8"/>
    </row>
    <row r="2149" spans="17:18" x14ac:dyDescent="0.25">
      <c r="Q2149" s="8"/>
      <c r="R2149" s="8"/>
    </row>
    <row r="2150" spans="17:18" x14ac:dyDescent="0.25">
      <c r="Q2150" s="8"/>
      <c r="R2150" s="8"/>
    </row>
    <row r="2151" spans="17:18" x14ac:dyDescent="0.25">
      <c r="Q2151" s="8"/>
      <c r="R2151" s="8"/>
    </row>
    <row r="2152" spans="17:18" x14ac:dyDescent="0.25">
      <c r="Q2152" s="8"/>
      <c r="R2152" s="8"/>
    </row>
    <row r="2153" spans="17:18" x14ac:dyDescent="0.25">
      <c r="Q2153" s="8"/>
      <c r="R2153" s="8"/>
    </row>
    <row r="2154" spans="17:18" x14ac:dyDescent="0.25">
      <c r="Q2154" s="8"/>
      <c r="R2154" s="8"/>
    </row>
    <row r="2155" spans="17:18" x14ac:dyDescent="0.25">
      <c r="Q2155" s="8"/>
      <c r="R2155" s="8"/>
    </row>
    <row r="2156" spans="17:18" x14ac:dyDescent="0.25">
      <c r="Q2156" s="8"/>
      <c r="R2156" s="8"/>
    </row>
    <row r="2157" spans="17:18" x14ac:dyDescent="0.25">
      <c r="Q2157" s="8"/>
      <c r="R2157" s="8"/>
    </row>
    <row r="2158" spans="17:18" x14ac:dyDescent="0.25">
      <c r="Q2158" s="8"/>
      <c r="R2158" s="8"/>
    </row>
    <row r="2159" spans="17:18" x14ac:dyDescent="0.25">
      <c r="Q2159" s="8"/>
      <c r="R2159" s="8"/>
    </row>
    <row r="2160" spans="17:18" x14ac:dyDescent="0.25">
      <c r="Q2160" s="8"/>
      <c r="R2160" s="8"/>
    </row>
    <row r="2161" spans="17:18" x14ac:dyDescent="0.25">
      <c r="Q2161" s="8"/>
      <c r="R2161" s="8"/>
    </row>
    <row r="2162" spans="17:18" x14ac:dyDescent="0.25">
      <c r="Q2162" s="8"/>
      <c r="R2162" s="8"/>
    </row>
    <row r="2163" spans="17:18" x14ac:dyDescent="0.25">
      <c r="Q2163" s="8"/>
      <c r="R2163" s="8"/>
    </row>
    <row r="2164" spans="17:18" x14ac:dyDescent="0.25">
      <c r="Q2164" s="8"/>
      <c r="R2164" s="8"/>
    </row>
    <row r="2165" spans="17:18" x14ac:dyDescent="0.25">
      <c r="Q2165" s="8"/>
      <c r="R2165" s="8"/>
    </row>
    <row r="2166" spans="17:18" x14ac:dyDescent="0.25">
      <c r="Q2166" s="8"/>
      <c r="R2166" s="8"/>
    </row>
    <row r="2167" spans="17:18" x14ac:dyDescent="0.25">
      <c r="Q2167" s="8"/>
      <c r="R2167" s="8"/>
    </row>
    <row r="2168" spans="17:18" x14ac:dyDescent="0.25">
      <c r="Q2168" s="8"/>
      <c r="R2168" s="8"/>
    </row>
    <row r="2169" spans="17:18" x14ac:dyDescent="0.25">
      <c r="Q2169" s="8"/>
      <c r="R2169" s="8"/>
    </row>
    <row r="2170" spans="17:18" x14ac:dyDescent="0.25">
      <c r="Q2170" s="8"/>
      <c r="R2170" s="8"/>
    </row>
    <row r="2171" spans="17:18" x14ac:dyDescent="0.25">
      <c r="Q2171" s="8"/>
      <c r="R2171" s="8"/>
    </row>
    <row r="2172" spans="17:18" x14ac:dyDescent="0.25">
      <c r="Q2172" s="8"/>
      <c r="R2172" s="8"/>
    </row>
    <row r="2173" spans="17:18" x14ac:dyDescent="0.25">
      <c r="Q2173" s="8"/>
      <c r="R2173" s="8"/>
    </row>
    <row r="2174" spans="17:18" x14ac:dyDescent="0.25">
      <c r="Q2174" s="8"/>
      <c r="R2174" s="8"/>
    </row>
    <row r="2175" spans="17:18" x14ac:dyDescent="0.25">
      <c r="Q2175" s="8"/>
      <c r="R2175" s="8"/>
    </row>
    <row r="2176" spans="17:18" x14ac:dyDescent="0.25">
      <c r="Q2176" s="8"/>
      <c r="R2176" s="8"/>
    </row>
    <row r="2177" spans="17:18" x14ac:dyDescent="0.25">
      <c r="Q2177" s="8"/>
      <c r="R2177" s="8"/>
    </row>
    <row r="2178" spans="17:18" x14ac:dyDescent="0.25">
      <c r="Q2178" s="8"/>
      <c r="R2178" s="8"/>
    </row>
    <row r="2179" spans="17:18" x14ac:dyDescent="0.25">
      <c r="Q2179" s="8"/>
      <c r="R2179" s="8"/>
    </row>
    <row r="2180" spans="17:18" x14ac:dyDescent="0.25">
      <c r="Q2180" s="8"/>
      <c r="R2180" s="8"/>
    </row>
    <row r="2181" spans="17:18" x14ac:dyDescent="0.25">
      <c r="Q2181" s="8"/>
      <c r="R2181" s="8"/>
    </row>
    <row r="2182" spans="17:18" x14ac:dyDescent="0.25">
      <c r="Q2182" s="8"/>
      <c r="R2182" s="8"/>
    </row>
    <row r="2183" spans="17:18" x14ac:dyDescent="0.25">
      <c r="Q2183" s="8"/>
      <c r="R2183" s="8"/>
    </row>
    <row r="2184" spans="17:18" x14ac:dyDescent="0.25">
      <c r="Q2184" s="8"/>
      <c r="R2184" s="8"/>
    </row>
    <row r="2185" spans="17:18" x14ac:dyDescent="0.25">
      <c r="Q2185" s="8"/>
      <c r="R2185" s="8"/>
    </row>
    <row r="2186" spans="17:18" x14ac:dyDescent="0.25">
      <c r="Q2186" s="8"/>
      <c r="R2186" s="8"/>
    </row>
    <row r="2187" spans="17:18" x14ac:dyDescent="0.25">
      <c r="Q2187" s="8"/>
      <c r="R2187" s="8"/>
    </row>
    <row r="2188" spans="17:18" x14ac:dyDescent="0.25">
      <c r="Q2188" s="8"/>
      <c r="R2188" s="8"/>
    </row>
    <row r="2189" spans="17:18" x14ac:dyDescent="0.25">
      <c r="Q2189" s="8"/>
      <c r="R2189" s="8"/>
    </row>
    <row r="2190" spans="17:18" x14ac:dyDescent="0.25">
      <c r="Q2190" s="8"/>
      <c r="R2190" s="8"/>
    </row>
    <row r="2191" spans="17:18" x14ac:dyDescent="0.25">
      <c r="Q2191" s="8"/>
      <c r="R2191" s="8"/>
    </row>
    <row r="2192" spans="17:18" x14ac:dyDescent="0.25">
      <c r="Q2192" s="8"/>
      <c r="R2192" s="8"/>
    </row>
    <row r="2193" spans="17:18" x14ac:dyDescent="0.25">
      <c r="Q2193" s="8"/>
      <c r="R2193" s="8"/>
    </row>
    <row r="2194" spans="17:18" x14ac:dyDescent="0.25">
      <c r="Q2194" s="8"/>
      <c r="R2194" s="8"/>
    </row>
    <row r="2195" spans="17:18" x14ac:dyDescent="0.25">
      <c r="Q2195" s="8"/>
      <c r="R2195" s="8"/>
    </row>
    <row r="2196" spans="17:18" x14ac:dyDescent="0.25">
      <c r="Q2196" s="8"/>
      <c r="R2196" s="8"/>
    </row>
    <row r="2197" spans="17:18" x14ac:dyDescent="0.25">
      <c r="Q2197" s="8"/>
      <c r="R2197" s="8"/>
    </row>
    <row r="2198" spans="17:18" x14ac:dyDescent="0.25">
      <c r="Q2198" s="8"/>
      <c r="R2198" s="8"/>
    </row>
    <row r="2199" spans="17:18" x14ac:dyDescent="0.25">
      <c r="Q2199" s="8"/>
      <c r="R2199" s="8"/>
    </row>
    <row r="2200" spans="17:18" x14ac:dyDescent="0.25">
      <c r="Q2200" s="8"/>
      <c r="R2200" s="8"/>
    </row>
    <row r="2201" spans="17:18" x14ac:dyDescent="0.25">
      <c r="Q2201" s="8"/>
      <c r="R2201" s="8"/>
    </row>
    <row r="2202" spans="17:18" x14ac:dyDescent="0.25">
      <c r="Q2202" s="8"/>
      <c r="R2202" s="8"/>
    </row>
    <row r="2203" spans="17:18" x14ac:dyDescent="0.25">
      <c r="Q2203" s="8"/>
      <c r="R2203" s="8"/>
    </row>
    <row r="2204" spans="17:18" x14ac:dyDescent="0.25">
      <c r="Q2204" s="8"/>
      <c r="R2204" s="8"/>
    </row>
    <row r="2205" spans="17:18" x14ac:dyDescent="0.25">
      <c r="Q2205" s="8"/>
      <c r="R2205" s="8"/>
    </row>
    <row r="2206" spans="17:18" x14ac:dyDescent="0.25">
      <c r="Q2206" s="8"/>
      <c r="R2206" s="8"/>
    </row>
    <row r="2207" spans="17:18" x14ac:dyDescent="0.25">
      <c r="Q2207" s="8"/>
      <c r="R2207" s="8"/>
    </row>
    <row r="2208" spans="17:18" x14ac:dyDescent="0.25">
      <c r="Q2208" s="8"/>
      <c r="R2208" s="8"/>
    </row>
    <row r="2209" spans="17:18" x14ac:dyDescent="0.25">
      <c r="Q2209" s="8"/>
      <c r="R2209" s="8"/>
    </row>
    <row r="2210" spans="17:18" x14ac:dyDescent="0.25">
      <c r="Q2210" s="8"/>
      <c r="R2210" s="8"/>
    </row>
    <row r="2211" spans="17:18" x14ac:dyDescent="0.25">
      <c r="Q2211" s="8"/>
      <c r="R2211" s="8"/>
    </row>
    <row r="2212" spans="17:18" x14ac:dyDescent="0.25">
      <c r="Q2212" s="8"/>
      <c r="R2212" s="8"/>
    </row>
    <row r="2213" spans="17:18" x14ac:dyDescent="0.25">
      <c r="Q2213" s="8"/>
      <c r="R2213" s="8"/>
    </row>
    <row r="2214" spans="17:18" x14ac:dyDescent="0.25">
      <c r="Q2214" s="8"/>
      <c r="R2214" s="8"/>
    </row>
    <row r="2215" spans="17:18" x14ac:dyDescent="0.25">
      <c r="Q2215" s="8"/>
      <c r="R2215" s="8"/>
    </row>
    <row r="2216" spans="17:18" x14ac:dyDescent="0.25">
      <c r="Q2216" s="8"/>
      <c r="R2216" s="8"/>
    </row>
    <row r="2217" spans="17:18" x14ac:dyDescent="0.25">
      <c r="Q2217" s="8"/>
      <c r="R2217" s="8"/>
    </row>
    <row r="2218" spans="17:18" x14ac:dyDescent="0.25">
      <c r="Q2218" s="8"/>
      <c r="R2218" s="8"/>
    </row>
    <row r="2219" spans="17:18" x14ac:dyDescent="0.25">
      <c r="Q2219" s="8"/>
      <c r="R2219" s="8"/>
    </row>
    <row r="2220" spans="17:18" x14ac:dyDescent="0.25">
      <c r="Q2220" s="8"/>
      <c r="R2220" s="8"/>
    </row>
    <row r="2221" spans="17:18" x14ac:dyDescent="0.25">
      <c r="Q2221" s="8"/>
      <c r="R2221" s="8"/>
    </row>
    <row r="2222" spans="17:18" x14ac:dyDescent="0.25">
      <c r="Q2222" s="8"/>
      <c r="R2222" s="8"/>
    </row>
    <row r="2223" spans="17:18" x14ac:dyDescent="0.25">
      <c r="Q2223" s="8"/>
      <c r="R2223" s="8"/>
    </row>
    <row r="2224" spans="17:18" x14ac:dyDescent="0.25">
      <c r="Q2224" s="8"/>
      <c r="R2224" s="8"/>
    </row>
    <row r="2225" spans="17:18" x14ac:dyDescent="0.25">
      <c r="Q2225" s="8"/>
      <c r="R2225" s="8"/>
    </row>
    <row r="2226" spans="17:18" x14ac:dyDescent="0.25">
      <c r="Q2226" s="8"/>
      <c r="R2226" s="8"/>
    </row>
    <row r="2227" spans="17:18" x14ac:dyDescent="0.25">
      <c r="Q2227" s="8"/>
      <c r="R2227" s="8"/>
    </row>
    <row r="2228" spans="17:18" x14ac:dyDescent="0.25">
      <c r="Q2228" s="8"/>
      <c r="R2228" s="8"/>
    </row>
    <row r="2229" spans="17:18" x14ac:dyDescent="0.25">
      <c r="Q2229" s="8"/>
      <c r="R2229" s="8"/>
    </row>
    <row r="2230" spans="17:18" x14ac:dyDescent="0.25">
      <c r="Q2230" s="8"/>
      <c r="R2230" s="8"/>
    </row>
    <row r="2231" spans="17:18" x14ac:dyDescent="0.25">
      <c r="Q2231" s="8"/>
      <c r="R2231" s="8"/>
    </row>
    <row r="2232" spans="17:18" x14ac:dyDescent="0.25">
      <c r="Q2232" s="8"/>
      <c r="R2232" s="8"/>
    </row>
    <row r="2233" spans="17:18" x14ac:dyDescent="0.25">
      <c r="Q2233" s="8"/>
      <c r="R2233" s="8"/>
    </row>
    <row r="2234" spans="17:18" x14ac:dyDescent="0.25">
      <c r="Q2234" s="8"/>
      <c r="R2234" s="8"/>
    </row>
    <row r="2235" spans="17:18" x14ac:dyDescent="0.25">
      <c r="Q2235" s="8"/>
      <c r="R2235" s="8"/>
    </row>
    <row r="2236" spans="17:18" x14ac:dyDescent="0.25">
      <c r="Q2236" s="8"/>
      <c r="R2236" s="8"/>
    </row>
    <row r="2237" spans="17:18" x14ac:dyDescent="0.25">
      <c r="Q2237" s="8"/>
      <c r="R2237" s="8"/>
    </row>
    <row r="2238" spans="17:18" x14ac:dyDescent="0.25">
      <c r="Q2238" s="8"/>
      <c r="R2238" s="8"/>
    </row>
    <row r="2239" spans="17:18" x14ac:dyDescent="0.25">
      <c r="Q2239" s="8"/>
      <c r="R2239" s="8"/>
    </row>
    <row r="2240" spans="17:18" x14ac:dyDescent="0.25">
      <c r="Q2240" s="8"/>
      <c r="R2240" s="8"/>
    </row>
    <row r="2241" spans="17:18" x14ac:dyDescent="0.25">
      <c r="Q2241" s="8"/>
      <c r="R2241" s="8"/>
    </row>
    <row r="2242" spans="17:18" x14ac:dyDescent="0.25">
      <c r="Q2242" s="8"/>
      <c r="R2242" s="8"/>
    </row>
    <row r="2243" spans="17:18" x14ac:dyDescent="0.25">
      <c r="Q2243" s="8"/>
      <c r="R2243" s="8"/>
    </row>
    <row r="2244" spans="17:18" x14ac:dyDescent="0.25">
      <c r="Q2244" s="8"/>
      <c r="R2244" s="8"/>
    </row>
    <row r="2245" spans="17:18" x14ac:dyDescent="0.25">
      <c r="Q2245" s="8"/>
      <c r="R2245" s="8"/>
    </row>
    <row r="2246" spans="17:18" x14ac:dyDescent="0.25">
      <c r="Q2246" s="8"/>
      <c r="R2246" s="8"/>
    </row>
    <row r="2247" spans="17:18" x14ac:dyDescent="0.25">
      <c r="Q2247" s="8"/>
      <c r="R2247" s="8"/>
    </row>
    <row r="2248" spans="17:18" x14ac:dyDescent="0.25">
      <c r="Q2248" s="8"/>
      <c r="R2248" s="8"/>
    </row>
    <row r="2249" spans="17:18" x14ac:dyDescent="0.25">
      <c r="Q2249" s="8"/>
      <c r="R2249" s="8"/>
    </row>
    <row r="2250" spans="17:18" x14ac:dyDescent="0.25">
      <c r="Q2250" s="8"/>
      <c r="R2250" s="8"/>
    </row>
    <row r="2251" spans="17:18" x14ac:dyDescent="0.25">
      <c r="Q2251" s="8"/>
      <c r="R2251" s="8"/>
    </row>
    <row r="2252" spans="17:18" x14ac:dyDescent="0.25">
      <c r="Q2252" s="8"/>
      <c r="R2252" s="8"/>
    </row>
    <row r="2253" spans="17:18" x14ac:dyDescent="0.25">
      <c r="Q2253" s="8"/>
      <c r="R2253" s="8"/>
    </row>
    <row r="2254" spans="17:18" x14ac:dyDescent="0.25">
      <c r="Q2254" s="8"/>
      <c r="R2254" s="8"/>
    </row>
    <row r="2255" spans="17:18" x14ac:dyDescent="0.25">
      <c r="Q2255" s="8"/>
      <c r="R2255" s="8"/>
    </row>
    <row r="2256" spans="17:18" x14ac:dyDescent="0.25">
      <c r="Q2256" s="8"/>
      <c r="R2256" s="8"/>
    </row>
    <row r="2257" spans="17:18" x14ac:dyDescent="0.25">
      <c r="Q2257" s="8"/>
      <c r="R2257" s="8"/>
    </row>
    <row r="2258" spans="17:18" x14ac:dyDescent="0.25">
      <c r="Q2258" s="8"/>
      <c r="R2258" s="8"/>
    </row>
    <row r="2259" spans="17:18" x14ac:dyDescent="0.25">
      <c r="Q2259" s="8"/>
      <c r="R2259" s="8"/>
    </row>
    <row r="2260" spans="17:18" x14ac:dyDescent="0.25">
      <c r="Q2260" s="8"/>
      <c r="R2260" s="8"/>
    </row>
    <row r="2261" spans="17:18" x14ac:dyDescent="0.25">
      <c r="Q2261" s="8"/>
      <c r="R2261" s="8"/>
    </row>
    <row r="2262" spans="17:18" x14ac:dyDescent="0.25">
      <c r="Q2262" s="8"/>
      <c r="R2262" s="8"/>
    </row>
    <row r="2263" spans="17:18" x14ac:dyDescent="0.25">
      <c r="Q2263" s="8"/>
      <c r="R2263" s="8"/>
    </row>
    <row r="2264" spans="17:18" x14ac:dyDescent="0.25">
      <c r="Q2264" s="8"/>
      <c r="R2264" s="8"/>
    </row>
    <row r="2265" spans="17:18" x14ac:dyDescent="0.25">
      <c r="Q2265" s="8"/>
      <c r="R2265" s="8"/>
    </row>
    <row r="2266" spans="17:18" x14ac:dyDescent="0.25">
      <c r="Q2266" s="8"/>
      <c r="R2266" s="8"/>
    </row>
    <row r="2267" spans="17:18" x14ac:dyDescent="0.25">
      <c r="Q2267" s="8"/>
      <c r="R2267" s="8"/>
    </row>
    <row r="2268" spans="17:18" x14ac:dyDescent="0.25">
      <c r="Q2268" s="8"/>
      <c r="R2268" s="8"/>
    </row>
    <row r="2269" spans="17:18" x14ac:dyDescent="0.25">
      <c r="Q2269" s="8"/>
      <c r="R2269" s="8"/>
    </row>
    <row r="2270" spans="17:18" x14ac:dyDescent="0.25">
      <c r="Q2270" s="8"/>
      <c r="R2270" s="8"/>
    </row>
    <row r="2271" spans="17:18" x14ac:dyDescent="0.25">
      <c r="Q2271" s="8"/>
      <c r="R2271" s="8"/>
    </row>
    <row r="2272" spans="17:18" x14ac:dyDescent="0.25">
      <c r="Q2272" s="8"/>
      <c r="R2272" s="8"/>
    </row>
    <row r="2273" spans="17:18" x14ac:dyDescent="0.25">
      <c r="Q2273" s="8"/>
      <c r="R2273" s="8"/>
    </row>
    <row r="2274" spans="17:18" x14ac:dyDescent="0.25">
      <c r="Q2274" s="8"/>
      <c r="R2274" s="8"/>
    </row>
    <row r="2275" spans="17:18" x14ac:dyDescent="0.25">
      <c r="Q2275" s="8"/>
      <c r="R2275" s="8"/>
    </row>
    <row r="2276" spans="17:18" x14ac:dyDescent="0.25">
      <c r="Q2276" s="8"/>
      <c r="R2276" s="8"/>
    </row>
    <row r="2277" spans="17:18" x14ac:dyDescent="0.25">
      <c r="Q2277" s="8"/>
      <c r="R2277" s="8"/>
    </row>
    <row r="2278" spans="17:18" x14ac:dyDescent="0.25">
      <c r="Q2278" s="8"/>
      <c r="R2278" s="8"/>
    </row>
    <row r="2279" spans="17:18" x14ac:dyDescent="0.25">
      <c r="Q2279" s="8"/>
      <c r="R2279" s="8"/>
    </row>
    <row r="2280" spans="17:18" x14ac:dyDescent="0.25">
      <c r="Q2280" s="8"/>
      <c r="R2280" s="8"/>
    </row>
    <row r="2281" spans="17:18" x14ac:dyDescent="0.25">
      <c r="Q2281" s="8"/>
      <c r="R2281" s="8"/>
    </row>
    <row r="2282" spans="17:18" x14ac:dyDescent="0.25">
      <c r="Q2282" s="8"/>
      <c r="R2282" s="8"/>
    </row>
    <row r="2283" spans="17:18" x14ac:dyDescent="0.25">
      <c r="Q2283" s="8"/>
      <c r="R2283" s="8"/>
    </row>
    <row r="2284" spans="17:18" x14ac:dyDescent="0.25">
      <c r="Q2284" s="8"/>
      <c r="R2284" s="8"/>
    </row>
    <row r="2285" spans="17:18" x14ac:dyDescent="0.25">
      <c r="Q2285" s="8"/>
      <c r="R2285" s="8"/>
    </row>
    <row r="2286" spans="17:18" x14ac:dyDescent="0.25">
      <c r="Q2286" s="8"/>
      <c r="R2286" s="8"/>
    </row>
    <row r="2287" spans="17:18" x14ac:dyDescent="0.25">
      <c r="Q2287" s="8"/>
      <c r="R2287" s="8"/>
    </row>
    <row r="2288" spans="17:18" x14ac:dyDescent="0.25">
      <c r="Q2288" s="8"/>
      <c r="R2288" s="8"/>
    </row>
    <row r="2289" spans="17:18" x14ac:dyDescent="0.25">
      <c r="Q2289" s="8"/>
      <c r="R2289" s="8"/>
    </row>
    <row r="2290" spans="17:18" x14ac:dyDescent="0.25">
      <c r="Q2290" s="8"/>
      <c r="R2290" s="8"/>
    </row>
    <row r="2291" spans="17:18" x14ac:dyDescent="0.25">
      <c r="Q2291" s="8"/>
      <c r="R2291" s="8"/>
    </row>
    <row r="2292" spans="17:18" x14ac:dyDescent="0.25">
      <c r="Q2292" s="8"/>
      <c r="R2292" s="8"/>
    </row>
    <row r="2293" spans="17:18" x14ac:dyDescent="0.25">
      <c r="Q2293" s="8"/>
      <c r="R2293" s="8"/>
    </row>
    <row r="2294" spans="17:18" x14ac:dyDescent="0.25">
      <c r="Q2294" s="8"/>
      <c r="R2294" s="8"/>
    </row>
    <row r="2295" spans="17:18" x14ac:dyDescent="0.25">
      <c r="Q2295" s="8"/>
      <c r="R2295" s="8"/>
    </row>
    <row r="2296" spans="17:18" x14ac:dyDescent="0.25">
      <c r="Q2296" s="8"/>
      <c r="R2296" s="8"/>
    </row>
    <row r="2297" spans="17:18" x14ac:dyDescent="0.25">
      <c r="Q2297" s="8"/>
      <c r="R2297" s="8"/>
    </row>
    <row r="2298" spans="17:18" x14ac:dyDescent="0.25">
      <c r="Q2298" s="8"/>
      <c r="R2298" s="8"/>
    </row>
    <row r="2299" spans="17:18" x14ac:dyDescent="0.25">
      <c r="Q2299" s="8"/>
      <c r="R2299" s="8"/>
    </row>
    <row r="2300" spans="17:18" x14ac:dyDescent="0.25">
      <c r="Q2300" s="8"/>
      <c r="R2300" s="8"/>
    </row>
    <row r="2301" spans="17:18" x14ac:dyDescent="0.25">
      <c r="Q2301" s="8"/>
      <c r="R2301" s="8"/>
    </row>
    <row r="2302" spans="17:18" x14ac:dyDescent="0.25">
      <c r="Q2302" s="8"/>
      <c r="R2302" s="8"/>
    </row>
    <row r="2303" spans="17:18" x14ac:dyDescent="0.25">
      <c r="Q2303" s="8"/>
      <c r="R2303" s="8"/>
    </row>
    <row r="2304" spans="17:18" x14ac:dyDescent="0.25">
      <c r="Q2304" s="8"/>
      <c r="R2304" s="8"/>
    </row>
    <row r="2305" spans="17:18" x14ac:dyDescent="0.25">
      <c r="Q2305" s="8"/>
      <c r="R2305" s="8"/>
    </row>
    <row r="2306" spans="17:18" x14ac:dyDescent="0.25">
      <c r="Q2306" s="8"/>
      <c r="R2306" s="8"/>
    </row>
    <row r="2307" spans="17:18" x14ac:dyDescent="0.25">
      <c r="Q2307" s="8"/>
      <c r="R2307" s="8"/>
    </row>
    <row r="2308" spans="17:18" x14ac:dyDescent="0.25">
      <c r="Q2308" s="8"/>
      <c r="R2308" s="8"/>
    </row>
    <row r="2309" spans="17:18" x14ac:dyDescent="0.25">
      <c r="Q2309" s="8"/>
      <c r="R2309" s="8"/>
    </row>
    <row r="2310" spans="17:18" x14ac:dyDescent="0.25">
      <c r="Q2310" s="8"/>
      <c r="R2310" s="8"/>
    </row>
    <row r="2311" spans="17:18" x14ac:dyDescent="0.25">
      <c r="Q2311" s="8"/>
      <c r="R2311" s="8"/>
    </row>
    <row r="2312" spans="17:18" x14ac:dyDescent="0.25">
      <c r="Q2312" s="8"/>
      <c r="R2312" s="8"/>
    </row>
    <row r="2313" spans="17:18" x14ac:dyDescent="0.25">
      <c r="Q2313" s="8"/>
      <c r="R2313" s="8"/>
    </row>
    <row r="2314" spans="17:18" x14ac:dyDescent="0.25">
      <c r="Q2314" s="8"/>
      <c r="R2314" s="8"/>
    </row>
    <row r="2315" spans="17:18" x14ac:dyDescent="0.25">
      <c r="Q2315" s="8"/>
      <c r="R2315" s="8"/>
    </row>
    <row r="2316" spans="17:18" x14ac:dyDescent="0.25">
      <c r="Q2316" s="8"/>
      <c r="R2316" s="8"/>
    </row>
    <row r="2317" spans="17:18" x14ac:dyDescent="0.25">
      <c r="Q2317" s="8"/>
      <c r="R2317" s="8"/>
    </row>
    <row r="2318" spans="17:18" x14ac:dyDescent="0.25">
      <c r="Q2318" s="8"/>
      <c r="R2318" s="8"/>
    </row>
    <row r="2319" spans="17:18" x14ac:dyDescent="0.25">
      <c r="Q2319" s="8"/>
      <c r="R2319" s="8"/>
    </row>
    <row r="2320" spans="17:18" x14ac:dyDescent="0.25">
      <c r="Q2320" s="8"/>
      <c r="R2320" s="8"/>
    </row>
    <row r="2321" spans="17:18" x14ac:dyDescent="0.25">
      <c r="Q2321" s="8"/>
      <c r="R2321" s="8"/>
    </row>
    <row r="2322" spans="17:18" x14ac:dyDescent="0.25">
      <c r="Q2322" s="8"/>
      <c r="R2322" s="8"/>
    </row>
    <row r="2323" spans="17:18" x14ac:dyDescent="0.25">
      <c r="Q2323" s="8"/>
      <c r="R2323" s="8"/>
    </row>
    <row r="2324" spans="17:18" x14ac:dyDescent="0.25">
      <c r="Q2324" s="8"/>
      <c r="R2324" s="8"/>
    </row>
    <row r="2325" spans="17:18" x14ac:dyDescent="0.25">
      <c r="Q2325" s="8"/>
      <c r="R2325" s="8"/>
    </row>
    <row r="2326" spans="17:18" x14ac:dyDescent="0.25">
      <c r="Q2326" s="8"/>
      <c r="R2326" s="8"/>
    </row>
    <row r="2327" spans="17:18" x14ac:dyDescent="0.25">
      <c r="Q2327" s="8"/>
      <c r="R2327" s="8"/>
    </row>
    <row r="2328" spans="17:18" x14ac:dyDescent="0.25">
      <c r="Q2328" s="8"/>
      <c r="R2328" s="8"/>
    </row>
    <row r="2329" spans="17:18" x14ac:dyDescent="0.25">
      <c r="Q2329" s="8"/>
      <c r="R2329" s="8"/>
    </row>
    <row r="2330" spans="17:18" x14ac:dyDescent="0.25">
      <c r="Q2330" s="8"/>
      <c r="R2330" s="8"/>
    </row>
    <row r="2331" spans="17:18" x14ac:dyDescent="0.25">
      <c r="Q2331" s="8"/>
      <c r="R2331" s="8"/>
    </row>
    <row r="2332" spans="17:18" x14ac:dyDescent="0.25">
      <c r="Q2332" s="8"/>
      <c r="R2332" s="8"/>
    </row>
    <row r="2333" spans="17:18" x14ac:dyDescent="0.25">
      <c r="Q2333" s="8"/>
      <c r="R2333" s="8"/>
    </row>
    <row r="2334" spans="17:18" x14ac:dyDescent="0.25">
      <c r="Q2334" s="8"/>
      <c r="R2334" s="8"/>
    </row>
    <row r="2335" spans="17:18" x14ac:dyDescent="0.25">
      <c r="Q2335" s="8"/>
      <c r="R2335" s="8"/>
    </row>
    <row r="2336" spans="17:18" x14ac:dyDescent="0.25">
      <c r="Q2336" s="8"/>
      <c r="R2336" s="8"/>
    </row>
    <row r="2337" spans="17:18" x14ac:dyDescent="0.25">
      <c r="Q2337" s="8"/>
      <c r="R2337" s="8"/>
    </row>
    <row r="2338" spans="17:18" x14ac:dyDescent="0.25">
      <c r="Q2338" s="8"/>
      <c r="R2338" s="8"/>
    </row>
    <row r="2339" spans="17:18" x14ac:dyDescent="0.25">
      <c r="Q2339" s="8"/>
      <c r="R2339" s="8"/>
    </row>
    <row r="2340" spans="17:18" x14ac:dyDescent="0.25">
      <c r="Q2340" s="8"/>
      <c r="R2340" s="8"/>
    </row>
    <row r="2341" spans="17:18" x14ac:dyDescent="0.25">
      <c r="Q2341" s="8"/>
      <c r="R2341" s="8"/>
    </row>
    <row r="2342" spans="17:18" x14ac:dyDescent="0.25">
      <c r="Q2342" s="8"/>
      <c r="R2342" s="8"/>
    </row>
    <row r="2343" spans="17:18" x14ac:dyDescent="0.25">
      <c r="Q2343" s="8"/>
      <c r="R2343" s="8"/>
    </row>
    <row r="2344" spans="17:18" x14ac:dyDescent="0.25">
      <c r="Q2344" s="8"/>
      <c r="R2344" s="8"/>
    </row>
    <row r="2345" spans="17:18" x14ac:dyDescent="0.25">
      <c r="Q2345" s="8"/>
      <c r="R2345" s="8"/>
    </row>
    <row r="2346" spans="17:18" x14ac:dyDescent="0.25">
      <c r="Q2346" s="8"/>
      <c r="R2346" s="8"/>
    </row>
    <row r="2347" spans="17:18" x14ac:dyDescent="0.25">
      <c r="Q2347" s="8"/>
      <c r="R2347" s="8"/>
    </row>
    <row r="2348" spans="17:18" x14ac:dyDescent="0.25">
      <c r="Q2348" s="8"/>
      <c r="R2348" s="8"/>
    </row>
    <row r="2349" spans="17:18" x14ac:dyDescent="0.25">
      <c r="Q2349" s="8"/>
      <c r="R2349" s="8"/>
    </row>
    <row r="2350" spans="17:18" x14ac:dyDescent="0.25">
      <c r="Q2350" s="8"/>
      <c r="R2350" s="8"/>
    </row>
    <row r="2351" spans="17:18" x14ac:dyDescent="0.25">
      <c r="Q2351" s="8"/>
      <c r="R2351" s="8"/>
    </row>
    <row r="2352" spans="17:18" x14ac:dyDescent="0.25">
      <c r="Q2352" s="8"/>
      <c r="R2352" s="8"/>
    </row>
    <row r="2353" spans="17:18" x14ac:dyDescent="0.25">
      <c r="Q2353" s="8"/>
      <c r="R2353" s="8"/>
    </row>
    <row r="2354" spans="17:18" x14ac:dyDescent="0.25">
      <c r="Q2354" s="8"/>
      <c r="R2354" s="8"/>
    </row>
    <row r="2355" spans="17:18" x14ac:dyDescent="0.25">
      <c r="Q2355" s="8"/>
      <c r="R2355" s="8"/>
    </row>
    <row r="2356" spans="17:18" x14ac:dyDescent="0.25">
      <c r="Q2356" s="8"/>
      <c r="R2356" s="8"/>
    </row>
    <row r="2357" spans="17:18" x14ac:dyDescent="0.25">
      <c r="Q2357" s="8"/>
      <c r="R2357" s="8"/>
    </row>
    <row r="2358" spans="17:18" x14ac:dyDescent="0.25">
      <c r="Q2358" s="8"/>
      <c r="R2358" s="8"/>
    </row>
    <row r="2359" spans="17:18" x14ac:dyDescent="0.25">
      <c r="Q2359" s="8"/>
      <c r="R2359" s="8"/>
    </row>
    <row r="2360" spans="17:18" x14ac:dyDescent="0.25">
      <c r="Q2360" s="8"/>
      <c r="R2360" s="8"/>
    </row>
    <row r="2361" spans="17:18" x14ac:dyDescent="0.25">
      <c r="Q2361" s="8"/>
      <c r="R2361" s="8"/>
    </row>
    <row r="2362" spans="17:18" x14ac:dyDescent="0.25">
      <c r="Q2362" s="8"/>
      <c r="R2362" s="8"/>
    </row>
    <row r="2363" spans="17:18" x14ac:dyDescent="0.25">
      <c r="Q2363" s="8"/>
      <c r="R2363" s="8"/>
    </row>
    <row r="2364" spans="17:18" x14ac:dyDescent="0.25">
      <c r="Q2364" s="8"/>
      <c r="R2364" s="8"/>
    </row>
    <row r="2365" spans="17:18" x14ac:dyDescent="0.25">
      <c r="Q2365" s="8"/>
      <c r="R2365" s="8"/>
    </row>
    <row r="2366" spans="17:18" x14ac:dyDescent="0.25">
      <c r="Q2366" s="8"/>
      <c r="R2366" s="8"/>
    </row>
    <row r="2367" spans="17:18" x14ac:dyDescent="0.25">
      <c r="Q2367" s="8"/>
      <c r="R2367" s="8"/>
    </row>
    <row r="2368" spans="17:18" x14ac:dyDescent="0.25">
      <c r="Q2368" s="8"/>
      <c r="R2368" s="8"/>
    </row>
    <row r="2369" spans="17:18" x14ac:dyDescent="0.25">
      <c r="Q2369" s="8"/>
      <c r="R2369" s="8"/>
    </row>
    <row r="2370" spans="17:18" x14ac:dyDescent="0.25">
      <c r="Q2370" s="8"/>
      <c r="R2370" s="8"/>
    </row>
    <row r="2371" spans="17:18" x14ac:dyDescent="0.25">
      <c r="Q2371" s="8"/>
      <c r="R2371" s="8"/>
    </row>
    <row r="2372" spans="17:18" x14ac:dyDescent="0.25">
      <c r="Q2372" s="8"/>
      <c r="R2372" s="8"/>
    </row>
    <row r="2373" spans="17:18" x14ac:dyDescent="0.25">
      <c r="Q2373" s="8"/>
      <c r="R2373" s="8"/>
    </row>
    <row r="2374" spans="17:18" x14ac:dyDescent="0.25">
      <c r="Q2374" s="8"/>
      <c r="R2374" s="8"/>
    </row>
    <row r="2375" spans="17:18" x14ac:dyDescent="0.25">
      <c r="Q2375" s="8"/>
      <c r="R2375" s="8"/>
    </row>
    <row r="2376" spans="17:18" x14ac:dyDescent="0.25">
      <c r="Q2376" s="8"/>
      <c r="R2376" s="8"/>
    </row>
    <row r="2377" spans="17:18" x14ac:dyDescent="0.25">
      <c r="Q2377" s="8"/>
      <c r="R2377" s="8"/>
    </row>
    <row r="2378" spans="17:18" x14ac:dyDescent="0.25">
      <c r="Q2378" s="8"/>
      <c r="R2378" s="8"/>
    </row>
    <row r="2379" spans="17:18" x14ac:dyDescent="0.25">
      <c r="Q2379" s="8"/>
      <c r="R2379" s="8"/>
    </row>
    <row r="2380" spans="17:18" x14ac:dyDescent="0.25">
      <c r="Q2380" s="8"/>
      <c r="R2380" s="8"/>
    </row>
    <row r="2381" spans="17:18" x14ac:dyDescent="0.25">
      <c r="Q2381" s="8"/>
      <c r="R2381" s="8"/>
    </row>
    <row r="2382" spans="17:18" x14ac:dyDescent="0.25">
      <c r="Q2382" s="8"/>
      <c r="R2382" s="8"/>
    </row>
    <row r="2383" spans="17:18" x14ac:dyDescent="0.25">
      <c r="Q2383" s="8"/>
      <c r="R2383" s="8"/>
    </row>
    <row r="2384" spans="17:18" x14ac:dyDescent="0.25">
      <c r="Q2384" s="8"/>
      <c r="R2384" s="8"/>
    </row>
    <row r="2385" spans="17:18" x14ac:dyDescent="0.25">
      <c r="Q2385" s="8"/>
      <c r="R2385" s="8"/>
    </row>
    <row r="2386" spans="17:18" x14ac:dyDescent="0.25">
      <c r="Q2386" s="8"/>
      <c r="R2386" s="8"/>
    </row>
    <row r="2387" spans="17:18" x14ac:dyDescent="0.25">
      <c r="Q2387" s="8"/>
      <c r="R2387" s="8"/>
    </row>
    <row r="2388" spans="17:18" x14ac:dyDescent="0.25">
      <c r="Q2388" s="8"/>
      <c r="R2388" s="8"/>
    </row>
    <row r="2389" spans="17:18" x14ac:dyDescent="0.25">
      <c r="Q2389" s="8"/>
      <c r="R2389" s="8"/>
    </row>
    <row r="2390" spans="17:18" x14ac:dyDescent="0.25">
      <c r="Q2390" s="8"/>
      <c r="R2390" s="8"/>
    </row>
    <row r="2391" spans="17:18" x14ac:dyDescent="0.25">
      <c r="Q2391" s="8"/>
      <c r="R2391" s="8"/>
    </row>
    <row r="2392" spans="17:18" x14ac:dyDescent="0.25">
      <c r="Q2392" s="8"/>
      <c r="R2392" s="8"/>
    </row>
    <row r="2393" spans="17:18" x14ac:dyDescent="0.25">
      <c r="Q2393" s="8"/>
      <c r="R2393" s="8"/>
    </row>
    <row r="2394" spans="17:18" x14ac:dyDescent="0.25">
      <c r="Q2394" s="8"/>
      <c r="R2394" s="8"/>
    </row>
    <row r="2395" spans="17:18" x14ac:dyDescent="0.25">
      <c r="Q2395" s="8"/>
      <c r="R2395" s="8"/>
    </row>
    <row r="2396" spans="17:18" x14ac:dyDescent="0.25">
      <c r="Q2396" s="8"/>
      <c r="R2396" s="8"/>
    </row>
    <row r="2397" spans="17:18" x14ac:dyDescent="0.25">
      <c r="Q2397" s="8"/>
      <c r="R2397" s="8"/>
    </row>
    <row r="2398" spans="17:18" x14ac:dyDescent="0.25">
      <c r="Q2398" s="8"/>
      <c r="R2398" s="8"/>
    </row>
    <row r="2399" spans="17:18" x14ac:dyDescent="0.25">
      <c r="Q2399" s="8"/>
      <c r="R2399" s="8"/>
    </row>
    <row r="2400" spans="17:18" x14ac:dyDescent="0.25">
      <c r="Q2400" s="8"/>
      <c r="R2400" s="8"/>
    </row>
    <row r="2401" spans="17:18" x14ac:dyDescent="0.25">
      <c r="Q2401" s="8"/>
      <c r="R2401" s="8"/>
    </row>
    <row r="2402" spans="17:18" x14ac:dyDescent="0.25">
      <c r="Q2402" s="8"/>
      <c r="R2402" s="8"/>
    </row>
    <row r="2403" spans="17:18" x14ac:dyDescent="0.25">
      <c r="Q2403" s="8"/>
      <c r="R2403" s="8"/>
    </row>
    <row r="2404" spans="17:18" x14ac:dyDescent="0.25">
      <c r="Q2404" s="8"/>
      <c r="R2404" s="8"/>
    </row>
    <row r="2405" spans="17:18" x14ac:dyDescent="0.25">
      <c r="Q2405" s="8"/>
      <c r="R2405" s="8"/>
    </row>
    <row r="2406" spans="17:18" x14ac:dyDescent="0.25">
      <c r="Q2406" s="8"/>
      <c r="R2406" s="8"/>
    </row>
    <row r="2407" spans="17:18" x14ac:dyDescent="0.25">
      <c r="Q2407" s="8"/>
      <c r="R2407" s="8"/>
    </row>
    <row r="2408" spans="17:18" x14ac:dyDescent="0.25">
      <c r="Q2408" s="8"/>
      <c r="R2408" s="8"/>
    </row>
    <row r="2409" spans="17:18" x14ac:dyDescent="0.25">
      <c r="Q2409" s="8"/>
      <c r="R2409" s="8"/>
    </row>
    <row r="2410" spans="17:18" x14ac:dyDescent="0.25">
      <c r="Q2410" s="8"/>
      <c r="R2410" s="8"/>
    </row>
    <row r="2411" spans="17:18" x14ac:dyDescent="0.25">
      <c r="Q2411" s="8"/>
      <c r="R2411" s="8"/>
    </row>
    <row r="2412" spans="17:18" x14ac:dyDescent="0.25">
      <c r="Q2412" s="8"/>
      <c r="R2412" s="8"/>
    </row>
    <row r="2413" spans="17:18" x14ac:dyDescent="0.25">
      <c r="Q2413" s="8"/>
      <c r="R2413" s="8"/>
    </row>
    <row r="2414" spans="17:18" x14ac:dyDescent="0.25">
      <c r="Q2414" s="8"/>
      <c r="R2414" s="8"/>
    </row>
    <row r="2415" spans="17:18" x14ac:dyDescent="0.25">
      <c r="Q2415" s="8"/>
      <c r="R2415" s="8"/>
    </row>
    <row r="2416" spans="17:18" x14ac:dyDescent="0.25">
      <c r="Q2416" s="8"/>
      <c r="R2416" s="8"/>
    </row>
    <row r="2417" spans="17:18" x14ac:dyDescent="0.25">
      <c r="Q2417" s="8"/>
      <c r="R2417" s="8"/>
    </row>
    <row r="2418" spans="17:18" x14ac:dyDescent="0.25">
      <c r="Q2418" s="8"/>
      <c r="R2418" s="8"/>
    </row>
    <row r="2419" spans="17:18" x14ac:dyDescent="0.25">
      <c r="Q2419" s="8"/>
      <c r="R2419" s="8"/>
    </row>
    <row r="2420" spans="17:18" x14ac:dyDescent="0.25">
      <c r="Q2420" s="8"/>
      <c r="R2420" s="8"/>
    </row>
    <row r="2421" spans="17:18" x14ac:dyDescent="0.25">
      <c r="Q2421" s="8"/>
      <c r="R2421" s="8"/>
    </row>
    <row r="2422" spans="17:18" x14ac:dyDescent="0.25">
      <c r="Q2422" s="8"/>
      <c r="R2422" s="8"/>
    </row>
    <row r="2423" spans="17:18" x14ac:dyDescent="0.25">
      <c r="Q2423" s="8"/>
      <c r="R2423" s="8"/>
    </row>
    <row r="2424" spans="17:18" x14ac:dyDescent="0.25">
      <c r="Q2424" s="8"/>
      <c r="R2424" s="8"/>
    </row>
    <row r="2425" spans="17:18" x14ac:dyDescent="0.25">
      <c r="Q2425" s="8"/>
      <c r="R2425" s="8"/>
    </row>
    <row r="2426" spans="17:18" x14ac:dyDescent="0.25">
      <c r="Q2426" s="8"/>
      <c r="R2426" s="8"/>
    </row>
    <row r="2427" spans="17:18" x14ac:dyDescent="0.25">
      <c r="Q2427" s="8"/>
      <c r="R2427" s="8"/>
    </row>
    <row r="2428" spans="17:18" x14ac:dyDescent="0.25">
      <c r="Q2428" s="8"/>
      <c r="R2428" s="8"/>
    </row>
    <row r="2429" spans="17:18" x14ac:dyDescent="0.25">
      <c r="Q2429" s="8"/>
      <c r="R2429" s="8"/>
    </row>
    <row r="2430" spans="17:18" x14ac:dyDescent="0.25">
      <c r="Q2430" s="8"/>
      <c r="R2430" s="8"/>
    </row>
    <row r="2431" spans="17:18" x14ac:dyDescent="0.25">
      <c r="Q2431" s="8"/>
      <c r="R2431" s="8"/>
    </row>
    <row r="2432" spans="17:18" x14ac:dyDescent="0.25">
      <c r="Q2432" s="8"/>
      <c r="R2432" s="8"/>
    </row>
    <row r="2433" spans="17:18" x14ac:dyDescent="0.25">
      <c r="Q2433" s="8"/>
      <c r="R2433" s="8"/>
    </row>
    <row r="2434" spans="17:18" x14ac:dyDescent="0.25">
      <c r="Q2434" s="8"/>
      <c r="R2434" s="8"/>
    </row>
    <row r="2435" spans="17:18" x14ac:dyDescent="0.25">
      <c r="Q2435" s="8"/>
      <c r="R2435" s="8"/>
    </row>
    <row r="2436" spans="17:18" x14ac:dyDescent="0.25">
      <c r="Q2436" s="8"/>
      <c r="R2436" s="8"/>
    </row>
    <row r="2437" spans="17:18" x14ac:dyDescent="0.25">
      <c r="Q2437" s="8"/>
      <c r="R2437" s="8"/>
    </row>
    <row r="2438" spans="17:18" x14ac:dyDescent="0.25">
      <c r="Q2438" s="8"/>
      <c r="R2438" s="8"/>
    </row>
    <row r="2439" spans="17:18" x14ac:dyDescent="0.25">
      <c r="Q2439" s="8"/>
      <c r="R2439" s="8"/>
    </row>
    <row r="2440" spans="17:18" x14ac:dyDescent="0.25">
      <c r="Q2440" s="8"/>
      <c r="R2440" s="8"/>
    </row>
    <row r="2441" spans="17:18" x14ac:dyDescent="0.25">
      <c r="Q2441" s="8"/>
      <c r="R2441" s="8"/>
    </row>
    <row r="2442" spans="17:18" x14ac:dyDescent="0.25">
      <c r="Q2442" s="8"/>
      <c r="R2442" s="8"/>
    </row>
    <row r="2443" spans="17:18" x14ac:dyDescent="0.25">
      <c r="Q2443" s="8"/>
      <c r="R2443" s="8"/>
    </row>
    <row r="2444" spans="17:18" x14ac:dyDescent="0.25">
      <c r="Q2444" s="8"/>
      <c r="R2444" s="8"/>
    </row>
    <row r="2445" spans="17:18" x14ac:dyDescent="0.25">
      <c r="Q2445" s="8"/>
      <c r="R2445" s="8"/>
    </row>
    <row r="2446" spans="17:18" x14ac:dyDescent="0.25">
      <c r="Q2446" s="8"/>
      <c r="R2446" s="8"/>
    </row>
    <row r="2447" spans="17:18" x14ac:dyDescent="0.25">
      <c r="Q2447" s="8"/>
      <c r="R2447" s="8"/>
    </row>
    <row r="2448" spans="17:18" x14ac:dyDescent="0.25">
      <c r="Q2448" s="8"/>
      <c r="R2448" s="8"/>
    </row>
    <row r="2449" spans="17:18" x14ac:dyDescent="0.25">
      <c r="Q2449" s="8"/>
      <c r="R2449" s="8"/>
    </row>
    <row r="2450" spans="17:18" x14ac:dyDescent="0.25">
      <c r="Q2450" s="8"/>
      <c r="R2450" s="8"/>
    </row>
    <row r="2451" spans="17:18" x14ac:dyDescent="0.25">
      <c r="Q2451" s="8"/>
      <c r="R2451" s="8"/>
    </row>
    <row r="2452" spans="17:18" x14ac:dyDescent="0.25">
      <c r="Q2452" s="8"/>
      <c r="R2452" s="8"/>
    </row>
    <row r="2453" spans="17:18" x14ac:dyDescent="0.25">
      <c r="Q2453" s="8"/>
      <c r="R2453" s="8"/>
    </row>
    <row r="2454" spans="17:18" x14ac:dyDescent="0.25">
      <c r="Q2454" s="8"/>
      <c r="R2454" s="8"/>
    </row>
    <row r="2455" spans="17:18" x14ac:dyDescent="0.25">
      <c r="Q2455" s="8"/>
      <c r="R2455" s="8"/>
    </row>
    <row r="2456" spans="17:18" x14ac:dyDescent="0.25">
      <c r="Q2456" s="8"/>
      <c r="R2456" s="8"/>
    </row>
    <row r="2457" spans="17:18" x14ac:dyDescent="0.25">
      <c r="Q2457" s="8"/>
      <c r="R2457" s="8"/>
    </row>
    <row r="2458" spans="17:18" x14ac:dyDescent="0.25">
      <c r="Q2458" s="8"/>
      <c r="R2458" s="8"/>
    </row>
    <row r="2459" spans="17:18" x14ac:dyDescent="0.25">
      <c r="Q2459" s="8"/>
      <c r="R2459" s="8"/>
    </row>
    <row r="2460" spans="17:18" x14ac:dyDescent="0.25">
      <c r="Q2460" s="8"/>
      <c r="R2460" s="8"/>
    </row>
    <row r="2461" spans="17:18" x14ac:dyDescent="0.25">
      <c r="Q2461" s="8"/>
      <c r="R2461" s="8"/>
    </row>
    <row r="2462" spans="17:18" x14ac:dyDescent="0.25">
      <c r="Q2462" s="8"/>
      <c r="R2462" s="8"/>
    </row>
    <row r="2463" spans="17:18" x14ac:dyDescent="0.25">
      <c r="Q2463" s="8"/>
      <c r="R2463" s="8"/>
    </row>
    <row r="2464" spans="17:18" x14ac:dyDescent="0.25">
      <c r="Q2464" s="8"/>
      <c r="R2464" s="8"/>
    </row>
    <row r="2465" spans="17:18" x14ac:dyDescent="0.25">
      <c r="Q2465" s="8"/>
      <c r="R2465" s="8"/>
    </row>
    <row r="2466" spans="17:18" x14ac:dyDescent="0.25">
      <c r="Q2466" s="8"/>
      <c r="R2466" s="8"/>
    </row>
    <row r="2467" spans="17:18" x14ac:dyDescent="0.25">
      <c r="Q2467" s="8"/>
      <c r="R2467" s="8"/>
    </row>
    <row r="2468" spans="17:18" x14ac:dyDescent="0.25">
      <c r="Q2468" s="8"/>
      <c r="R2468" s="8"/>
    </row>
    <row r="2469" spans="17:18" x14ac:dyDescent="0.25">
      <c r="Q2469" s="8"/>
      <c r="R2469" s="8"/>
    </row>
    <row r="2470" spans="17:18" x14ac:dyDescent="0.25">
      <c r="Q2470" s="8"/>
      <c r="R2470" s="8"/>
    </row>
    <row r="2471" spans="17:18" x14ac:dyDescent="0.25">
      <c r="Q2471" s="8"/>
      <c r="R2471" s="8"/>
    </row>
    <row r="2472" spans="17:18" x14ac:dyDescent="0.25">
      <c r="Q2472" s="8"/>
      <c r="R2472" s="8"/>
    </row>
    <row r="2473" spans="17:18" x14ac:dyDescent="0.25">
      <c r="Q2473" s="8"/>
      <c r="R2473" s="8"/>
    </row>
    <row r="2474" spans="17:18" x14ac:dyDescent="0.25">
      <c r="Q2474" s="8"/>
      <c r="R2474" s="8"/>
    </row>
    <row r="2475" spans="17:18" x14ac:dyDescent="0.25">
      <c r="Q2475" s="8"/>
      <c r="R2475" s="8"/>
    </row>
    <row r="2476" spans="17:18" x14ac:dyDescent="0.25">
      <c r="Q2476" s="8"/>
      <c r="R2476" s="8"/>
    </row>
    <row r="2477" spans="17:18" x14ac:dyDescent="0.25">
      <c r="Q2477" s="8"/>
      <c r="R2477" s="8"/>
    </row>
    <row r="2478" spans="17:18" x14ac:dyDescent="0.25">
      <c r="Q2478" s="8"/>
      <c r="R2478" s="8"/>
    </row>
    <row r="2479" spans="17:18" x14ac:dyDescent="0.25">
      <c r="Q2479" s="8"/>
      <c r="R2479" s="8"/>
    </row>
    <row r="2480" spans="17:18" x14ac:dyDescent="0.25">
      <c r="Q2480" s="8"/>
      <c r="R2480" s="8"/>
    </row>
    <row r="2481" spans="17:18" x14ac:dyDescent="0.25">
      <c r="Q2481" s="8"/>
      <c r="R2481" s="8"/>
    </row>
    <row r="2482" spans="17:18" x14ac:dyDescent="0.25">
      <c r="Q2482" s="8"/>
      <c r="R2482" s="8"/>
    </row>
    <row r="2483" spans="17:18" x14ac:dyDescent="0.25">
      <c r="Q2483" s="8"/>
      <c r="R2483" s="8"/>
    </row>
    <row r="2484" spans="17:18" x14ac:dyDescent="0.25">
      <c r="Q2484" s="8"/>
      <c r="R2484" s="8"/>
    </row>
    <row r="2485" spans="17:18" x14ac:dyDescent="0.25">
      <c r="Q2485" s="8"/>
      <c r="R2485" s="8"/>
    </row>
    <row r="2486" spans="17:18" x14ac:dyDescent="0.25">
      <c r="Q2486" s="8"/>
      <c r="R2486" s="8"/>
    </row>
    <row r="2487" spans="17:18" x14ac:dyDescent="0.25">
      <c r="Q2487" s="8"/>
      <c r="R2487" s="8"/>
    </row>
    <row r="2488" spans="17:18" x14ac:dyDescent="0.25">
      <c r="Q2488" s="8"/>
      <c r="R2488" s="8"/>
    </row>
    <row r="2489" spans="17:18" x14ac:dyDescent="0.25">
      <c r="Q2489" s="8"/>
      <c r="R2489" s="8"/>
    </row>
    <row r="2490" spans="17:18" x14ac:dyDescent="0.25">
      <c r="Q2490" s="8"/>
      <c r="R2490" s="8"/>
    </row>
    <row r="2491" spans="17:18" x14ac:dyDescent="0.25">
      <c r="Q2491" s="8"/>
      <c r="R2491" s="8"/>
    </row>
    <row r="2492" spans="17:18" x14ac:dyDescent="0.25">
      <c r="Q2492" s="8"/>
      <c r="R2492" s="8"/>
    </row>
    <row r="2493" spans="17:18" x14ac:dyDescent="0.25">
      <c r="Q2493" s="8"/>
      <c r="R2493" s="8"/>
    </row>
    <row r="2494" spans="17:18" x14ac:dyDescent="0.25">
      <c r="Q2494" s="8"/>
      <c r="R2494" s="8"/>
    </row>
    <row r="2495" spans="17:18" x14ac:dyDescent="0.25">
      <c r="Q2495" s="8"/>
      <c r="R2495" s="8"/>
    </row>
    <row r="2496" spans="17:18" x14ac:dyDescent="0.25">
      <c r="Q2496" s="8"/>
      <c r="R2496" s="8"/>
    </row>
    <row r="2497" spans="17:18" x14ac:dyDescent="0.25">
      <c r="Q2497" s="8"/>
      <c r="R2497" s="8"/>
    </row>
    <row r="2498" spans="17:18" x14ac:dyDescent="0.25">
      <c r="Q2498" s="8"/>
      <c r="R2498" s="8"/>
    </row>
    <row r="2499" spans="17:18" x14ac:dyDescent="0.25">
      <c r="Q2499" s="8"/>
      <c r="R2499" s="8"/>
    </row>
    <row r="2500" spans="17:18" x14ac:dyDescent="0.25">
      <c r="Q2500" s="8"/>
      <c r="R2500" s="8"/>
    </row>
    <row r="2501" spans="17:18" x14ac:dyDescent="0.25">
      <c r="Q2501" s="8"/>
      <c r="R2501" s="8"/>
    </row>
    <row r="2502" spans="17:18" x14ac:dyDescent="0.25">
      <c r="Q2502" s="8"/>
      <c r="R2502" s="8"/>
    </row>
    <row r="2503" spans="17:18" x14ac:dyDescent="0.25">
      <c r="Q2503" s="8"/>
      <c r="R2503" s="8"/>
    </row>
    <row r="2504" spans="17:18" x14ac:dyDescent="0.25">
      <c r="Q2504" s="8"/>
      <c r="R2504" s="8"/>
    </row>
    <row r="2505" spans="17:18" x14ac:dyDescent="0.25">
      <c r="Q2505" s="8"/>
      <c r="R2505" s="8"/>
    </row>
    <row r="2506" spans="17:18" x14ac:dyDescent="0.25">
      <c r="Q2506" s="8"/>
      <c r="R2506" s="8"/>
    </row>
    <row r="2507" spans="17:18" x14ac:dyDescent="0.25">
      <c r="Q2507" s="8"/>
      <c r="R2507" s="8"/>
    </row>
    <row r="2508" spans="17:18" x14ac:dyDescent="0.25">
      <c r="Q2508" s="8"/>
      <c r="R2508" s="8"/>
    </row>
    <row r="2509" spans="17:18" x14ac:dyDescent="0.25">
      <c r="Q2509" s="8"/>
      <c r="R2509" s="8"/>
    </row>
    <row r="2510" spans="17:18" x14ac:dyDescent="0.25">
      <c r="Q2510" s="8"/>
      <c r="R2510" s="8"/>
    </row>
    <row r="2511" spans="17:18" x14ac:dyDescent="0.25">
      <c r="Q2511" s="8"/>
      <c r="R2511" s="8"/>
    </row>
    <row r="2512" spans="17:18" x14ac:dyDescent="0.25">
      <c r="Q2512" s="8"/>
      <c r="R2512" s="8"/>
    </row>
    <row r="2513" spans="17:18" x14ac:dyDescent="0.25">
      <c r="Q2513" s="8"/>
      <c r="R2513" s="8"/>
    </row>
    <row r="2514" spans="17:18" x14ac:dyDescent="0.25">
      <c r="Q2514" s="8"/>
      <c r="R2514" s="8"/>
    </row>
    <row r="2515" spans="17:18" x14ac:dyDescent="0.25">
      <c r="Q2515" s="8"/>
      <c r="R2515" s="8"/>
    </row>
    <row r="2516" spans="17:18" x14ac:dyDescent="0.25">
      <c r="Q2516" s="8"/>
      <c r="R2516" s="8"/>
    </row>
    <row r="2517" spans="17:18" x14ac:dyDescent="0.25">
      <c r="Q2517" s="8"/>
      <c r="R2517" s="8"/>
    </row>
    <row r="2518" spans="17:18" x14ac:dyDescent="0.25">
      <c r="Q2518" s="8"/>
      <c r="R2518" s="8"/>
    </row>
    <row r="2519" spans="17:18" x14ac:dyDescent="0.25">
      <c r="Q2519" s="8"/>
      <c r="R2519" s="8"/>
    </row>
    <row r="2520" spans="17:18" x14ac:dyDescent="0.25">
      <c r="Q2520" s="8"/>
      <c r="R2520" s="8"/>
    </row>
    <row r="2521" spans="17:18" x14ac:dyDescent="0.25">
      <c r="Q2521" s="8"/>
      <c r="R2521" s="8"/>
    </row>
    <row r="2522" spans="17:18" x14ac:dyDescent="0.25">
      <c r="Q2522" s="8"/>
      <c r="R2522" s="8"/>
    </row>
    <row r="2523" spans="17:18" x14ac:dyDescent="0.25">
      <c r="Q2523" s="8"/>
      <c r="R2523" s="8"/>
    </row>
    <row r="2524" spans="17:18" x14ac:dyDescent="0.25">
      <c r="Q2524" s="8"/>
      <c r="R2524" s="8"/>
    </row>
    <row r="2525" spans="17:18" x14ac:dyDescent="0.25">
      <c r="Q2525" s="8"/>
      <c r="R2525" s="8"/>
    </row>
    <row r="2526" spans="17:18" x14ac:dyDescent="0.25">
      <c r="Q2526" s="8"/>
      <c r="R2526" s="8"/>
    </row>
    <row r="2527" spans="17:18" x14ac:dyDescent="0.25">
      <c r="Q2527" s="8"/>
      <c r="R2527" s="8"/>
    </row>
    <row r="2528" spans="17:18" x14ac:dyDescent="0.25">
      <c r="Q2528" s="8"/>
      <c r="R2528" s="8"/>
    </row>
    <row r="2529" spans="17:18" x14ac:dyDescent="0.25">
      <c r="Q2529" s="8"/>
      <c r="R2529" s="8"/>
    </row>
    <row r="2530" spans="17:18" x14ac:dyDescent="0.25">
      <c r="Q2530" s="8"/>
      <c r="R2530" s="8"/>
    </row>
    <row r="2531" spans="17:18" x14ac:dyDescent="0.25">
      <c r="Q2531" s="8"/>
      <c r="R2531" s="8"/>
    </row>
    <row r="2532" spans="17:18" x14ac:dyDescent="0.25">
      <c r="Q2532" s="8"/>
      <c r="R2532" s="8"/>
    </row>
    <row r="2533" spans="17:18" x14ac:dyDescent="0.25">
      <c r="Q2533" s="8"/>
      <c r="R2533" s="8"/>
    </row>
    <row r="2534" spans="17:18" x14ac:dyDescent="0.25">
      <c r="Q2534" s="8"/>
      <c r="R2534" s="8"/>
    </row>
    <row r="2535" spans="17:18" x14ac:dyDescent="0.25">
      <c r="Q2535" s="8"/>
      <c r="R2535" s="8"/>
    </row>
    <row r="2536" spans="17:18" x14ac:dyDescent="0.25">
      <c r="Q2536" s="8"/>
      <c r="R2536" s="8"/>
    </row>
    <row r="2537" spans="17:18" x14ac:dyDescent="0.25">
      <c r="Q2537" s="8"/>
      <c r="R2537" s="8"/>
    </row>
    <row r="2538" spans="17:18" x14ac:dyDescent="0.25">
      <c r="Q2538" s="8"/>
      <c r="R2538" s="8"/>
    </row>
    <row r="2539" spans="17:18" x14ac:dyDescent="0.25">
      <c r="Q2539" s="8"/>
      <c r="R2539" s="8"/>
    </row>
    <row r="2540" spans="17:18" x14ac:dyDescent="0.25">
      <c r="Q2540" s="8"/>
      <c r="R2540" s="8"/>
    </row>
    <row r="2541" spans="17:18" x14ac:dyDescent="0.25">
      <c r="Q2541" s="8"/>
      <c r="R2541" s="8"/>
    </row>
    <row r="2542" spans="17:18" x14ac:dyDescent="0.25">
      <c r="Q2542" s="8"/>
      <c r="R2542" s="8"/>
    </row>
    <row r="2543" spans="17:18" x14ac:dyDescent="0.25">
      <c r="Q2543" s="8"/>
      <c r="R2543" s="8"/>
    </row>
    <row r="2544" spans="17:18" x14ac:dyDescent="0.25">
      <c r="Q2544" s="8"/>
      <c r="R2544" s="8"/>
    </row>
    <row r="2545" spans="17:18" x14ac:dyDescent="0.25">
      <c r="Q2545" s="8"/>
      <c r="R2545" s="8"/>
    </row>
    <row r="2546" spans="17:18" x14ac:dyDescent="0.25">
      <c r="Q2546" s="8"/>
      <c r="R2546" s="8"/>
    </row>
    <row r="2547" spans="17:18" x14ac:dyDescent="0.25">
      <c r="Q2547" s="8"/>
      <c r="R2547" s="8"/>
    </row>
    <row r="2548" spans="17:18" x14ac:dyDescent="0.25">
      <c r="Q2548" s="8"/>
      <c r="R2548" s="8"/>
    </row>
    <row r="2549" spans="17:18" x14ac:dyDescent="0.25">
      <c r="Q2549" s="8"/>
      <c r="R2549" s="8"/>
    </row>
    <row r="2550" spans="17:18" x14ac:dyDescent="0.25">
      <c r="Q2550" s="8"/>
      <c r="R2550" s="8"/>
    </row>
    <row r="2551" spans="17:18" x14ac:dyDescent="0.25">
      <c r="Q2551" s="8"/>
      <c r="R2551" s="8"/>
    </row>
    <row r="2552" spans="17:18" x14ac:dyDescent="0.25">
      <c r="Q2552" s="8"/>
      <c r="R2552" s="8"/>
    </row>
    <row r="2553" spans="17:18" x14ac:dyDescent="0.25">
      <c r="Q2553" s="8"/>
      <c r="R2553" s="8"/>
    </row>
    <row r="2554" spans="17:18" x14ac:dyDescent="0.25">
      <c r="Q2554" s="8"/>
      <c r="R2554" s="8"/>
    </row>
    <row r="2555" spans="17:18" x14ac:dyDescent="0.25">
      <c r="Q2555" s="8"/>
      <c r="R2555" s="8"/>
    </row>
    <row r="2556" spans="17:18" x14ac:dyDescent="0.25">
      <c r="Q2556" s="8"/>
      <c r="R2556" s="8"/>
    </row>
    <row r="2557" spans="17:18" x14ac:dyDescent="0.25">
      <c r="Q2557" s="8"/>
      <c r="R2557" s="8"/>
    </row>
    <row r="2558" spans="17:18" x14ac:dyDescent="0.25">
      <c r="Q2558" s="8"/>
      <c r="R2558" s="8"/>
    </row>
    <row r="2559" spans="17:18" x14ac:dyDescent="0.25">
      <c r="Q2559" s="8"/>
      <c r="R2559" s="8"/>
    </row>
    <row r="2560" spans="17:18" x14ac:dyDescent="0.25">
      <c r="Q2560" s="8"/>
      <c r="R2560" s="8"/>
    </row>
    <row r="2561" spans="17:18" x14ac:dyDescent="0.25">
      <c r="Q2561" s="8"/>
      <c r="R2561" s="8"/>
    </row>
    <row r="2562" spans="17:18" x14ac:dyDescent="0.25">
      <c r="Q2562" s="8"/>
      <c r="R2562" s="8"/>
    </row>
    <row r="2563" spans="17:18" x14ac:dyDescent="0.25">
      <c r="Q2563" s="8"/>
      <c r="R2563" s="8"/>
    </row>
    <row r="2564" spans="17:18" x14ac:dyDescent="0.25">
      <c r="Q2564" s="8"/>
      <c r="R2564" s="8"/>
    </row>
    <row r="2565" spans="17:18" x14ac:dyDescent="0.25">
      <c r="Q2565" s="8"/>
      <c r="R2565" s="8"/>
    </row>
    <row r="2566" spans="17:18" x14ac:dyDescent="0.25">
      <c r="Q2566" s="8"/>
      <c r="R2566" s="8"/>
    </row>
    <row r="2567" spans="17:18" x14ac:dyDescent="0.25">
      <c r="Q2567" s="8"/>
      <c r="R2567" s="8"/>
    </row>
    <row r="2568" spans="17:18" x14ac:dyDescent="0.25">
      <c r="Q2568" s="8"/>
      <c r="R2568" s="8"/>
    </row>
    <row r="2569" spans="17:18" x14ac:dyDescent="0.25">
      <c r="Q2569" s="8"/>
      <c r="R2569" s="8"/>
    </row>
    <row r="2570" spans="17:18" x14ac:dyDescent="0.25">
      <c r="Q2570" s="8"/>
      <c r="R2570" s="8"/>
    </row>
    <row r="2571" spans="17:18" x14ac:dyDescent="0.25">
      <c r="Q2571" s="8"/>
      <c r="R2571" s="8"/>
    </row>
    <row r="2572" spans="17:18" x14ac:dyDescent="0.25">
      <c r="Q2572" s="8"/>
      <c r="R2572" s="8"/>
    </row>
    <row r="2573" spans="17:18" x14ac:dyDescent="0.25">
      <c r="Q2573" s="8"/>
      <c r="R2573" s="8"/>
    </row>
    <row r="2574" spans="17:18" x14ac:dyDescent="0.25">
      <c r="Q2574" s="8"/>
      <c r="R2574" s="8"/>
    </row>
    <row r="2575" spans="17:18" x14ac:dyDescent="0.25">
      <c r="Q2575" s="8"/>
      <c r="R2575" s="8"/>
    </row>
    <row r="2576" spans="17:18" x14ac:dyDescent="0.25">
      <c r="Q2576" s="8"/>
      <c r="R2576" s="8"/>
    </row>
    <row r="2577" spans="17:18" x14ac:dyDescent="0.25">
      <c r="Q2577" s="8"/>
      <c r="R2577" s="8"/>
    </row>
    <row r="2578" spans="17:18" x14ac:dyDescent="0.25">
      <c r="Q2578" s="8"/>
      <c r="R2578" s="8"/>
    </row>
    <row r="2579" spans="17:18" x14ac:dyDescent="0.25">
      <c r="Q2579" s="8"/>
      <c r="R2579" s="8"/>
    </row>
    <row r="2580" spans="17:18" x14ac:dyDescent="0.25">
      <c r="Q2580" s="8"/>
      <c r="R2580" s="8"/>
    </row>
    <row r="2581" spans="17:18" x14ac:dyDescent="0.25">
      <c r="Q2581" s="8"/>
      <c r="R2581" s="8"/>
    </row>
    <row r="2582" spans="17:18" x14ac:dyDescent="0.25">
      <c r="Q2582" s="8"/>
      <c r="R2582" s="8"/>
    </row>
    <row r="2583" spans="17:18" x14ac:dyDescent="0.25">
      <c r="Q2583" s="8"/>
      <c r="R2583" s="8"/>
    </row>
    <row r="2584" spans="17:18" x14ac:dyDescent="0.25">
      <c r="Q2584" s="8"/>
      <c r="R2584" s="8"/>
    </row>
    <row r="2585" spans="17:18" x14ac:dyDescent="0.25">
      <c r="Q2585" s="8"/>
      <c r="R2585" s="8"/>
    </row>
    <row r="2586" spans="17:18" x14ac:dyDescent="0.25">
      <c r="Q2586" s="8"/>
      <c r="R2586" s="8"/>
    </row>
    <row r="2587" spans="17:18" x14ac:dyDescent="0.25">
      <c r="Q2587" s="8"/>
      <c r="R2587" s="8"/>
    </row>
    <row r="2588" spans="17:18" x14ac:dyDescent="0.25">
      <c r="Q2588" s="8"/>
      <c r="R2588" s="8"/>
    </row>
    <row r="2589" spans="17:18" x14ac:dyDescent="0.25">
      <c r="Q2589" s="8"/>
      <c r="R2589" s="8"/>
    </row>
    <row r="2590" spans="17:18" x14ac:dyDescent="0.25">
      <c r="Q2590" s="8"/>
      <c r="R2590" s="8"/>
    </row>
    <row r="2591" spans="17:18" x14ac:dyDescent="0.25">
      <c r="Q2591" s="8"/>
      <c r="R2591" s="8"/>
    </row>
    <row r="2592" spans="17:18" x14ac:dyDescent="0.25">
      <c r="Q2592" s="8"/>
      <c r="R2592" s="8"/>
    </row>
    <row r="2593" spans="17:18" x14ac:dyDescent="0.25">
      <c r="Q2593" s="8"/>
      <c r="R2593" s="8"/>
    </row>
    <row r="2594" spans="17:18" x14ac:dyDescent="0.25">
      <c r="Q2594" s="8"/>
      <c r="R2594" s="8"/>
    </row>
    <row r="2595" spans="17:18" x14ac:dyDescent="0.25">
      <c r="Q2595" s="8"/>
      <c r="R2595" s="8"/>
    </row>
    <row r="2596" spans="17:18" x14ac:dyDescent="0.25">
      <c r="Q2596" s="8"/>
      <c r="R2596" s="8"/>
    </row>
    <row r="2597" spans="17:18" x14ac:dyDescent="0.25">
      <c r="Q2597" s="8"/>
      <c r="R2597" s="8"/>
    </row>
    <row r="2598" spans="17:18" x14ac:dyDescent="0.25">
      <c r="Q2598" s="8"/>
      <c r="R2598" s="8"/>
    </row>
    <row r="2599" spans="17:18" x14ac:dyDescent="0.25">
      <c r="Q2599" s="8"/>
      <c r="R2599" s="8"/>
    </row>
    <row r="2600" spans="17:18" x14ac:dyDescent="0.25">
      <c r="Q2600" s="8"/>
      <c r="R2600" s="8"/>
    </row>
    <row r="2601" spans="17:18" x14ac:dyDescent="0.25">
      <c r="Q2601" s="8"/>
      <c r="R2601" s="8"/>
    </row>
    <row r="2602" spans="17:18" x14ac:dyDescent="0.25">
      <c r="Q2602" s="8"/>
      <c r="R2602" s="8"/>
    </row>
    <row r="2603" spans="17:18" x14ac:dyDescent="0.25">
      <c r="Q2603" s="8"/>
      <c r="R2603" s="8"/>
    </row>
    <row r="2604" spans="17:18" x14ac:dyDescent="0.25">
      <c r="Q2604" s="8"/>
      <c r="R2604" s="8"/>
    </row>
    <row r="2605" spans="17:18" x14ac:dyDescent="0.25">
      <c r="Q2605" s="8"/>
      <c r="R2605" s="8"/>
    </row>
    <row r="2606" spans="17:18" x14ac:dyDescent="0.25">
      <c r="Q2606" s="8"/>
      <c r="R2606" s="8"/>
    </row>
    <row r="2607" spans="17:18" x14ac:dyDescent="0.25">
      <c r="Q2607" s="8"/>
      <c r="R2607" s="8"/>
    </row>
    <row r="2608" spans="17:18" x14ac:dyDescent="0.25">
      <c r="Q2608" s="8"/>
      <c r="R2608" s="8"/>
    </row>
    <row r="2609" spans="17:18" x14ac:dyDescent="0.25">
      <c r="Q2609" s="8"/>
      <c r="R2609" s="8"/>
    </row>
    <row r="2610" spans="17:18" x14ac:dyDescent="0.25">
      <c r="Q2610" s="8"/>
      <c r="R2610" s="8"/>
    </row>
    <row r="2611" spans="17:18" x14ac:dyDescent="0.25">
      <c r="Q2611" s="8"/>
      <c r="R2611" s="8"/>
    </row>
    <row r="2612" spans="17:18" x14ac:dyDescent="0.25">
      <c r="Q2612" s="8"/>
      <c r="R2612" s="8"/>
    </row>
    <row r="2613" spans="17:18" x14ac:dyDescent="0.25">
      <c r="Q2613" s="8"/>
      <c r="R2613" s="8"/>
    </row>
    <row r="2614" spans="17:18" x14ac:dyDescent="0.25">
      <c r="Q2614" s="8"/>
      <c r="R2614" s="8"/>
    </row>
    <row r="2615" spans="17:18" x14ac:dyDescent="0.25">
      <c r="Q2615" s="8"/>
      <c r="R2615" s="8"/>
    </row>
    <row r="2616" spans="17:18" x14ac:dyDescent="0.25">
      <c r="Q2616" s="8"/>
      <c r="R2616" s="8"/>
    </row>
    <row r="2617" spans="17:18" x14ac:dyDescent="0.25">
      <c r="Q2617" s="8"/>
      <c r="R2617" s="8"/>
    </row>
    <row r="2618" spans="17:18" x14ac:dyDescent="0.25">
      <c r="Q2618" s="8"/>
      <c r="R2618" s="8"/>
    </row>
    <row r="2619" spans="17:18" x14ac:dyDescent="0.25">
      <c r="Q2619" s="8"/>
      <c r="R2619" s="8"/>
    </row>
    <row r="2620" spans="17:18" x14ac:dyDescent="0.25">
      <c r="Q2620" s="8"/>
      <c r="R2620" s="8"/>
    </row>
    <row r="2621" spans="17:18" x14ac:dyDescent="0.25">
      <c r="Q2621" s="8"/>
      <c r="R2621" s="8"/>
    </row>
    <row r="2622" spans="17:18" x14ac:dyDescent="0.25">
      <c r="Q2622" s="8"/>
      <c r="R2622" s="8"/>
    </row>
    <row r="2623" spans="17:18" x14ac:dyDescent="0.25">
      <c r="Q2623" s="8"/>
      <c r="R2623" s="8"/>
    </row>
    <row r="2624" spans="17:18" x14ac:dyDescent="0.25">
      <c r="Q2624" s="8"/>
      <c r="R2624" s="8"/>
    </row>
    <row r="2625" spans="17:18" x14ac:dyDescent="0.25">
      <c r="Q2625" s="8"/>
      <c r="R2625" s="8"/>
    </row>
    <row r="2626" spans="17:18" x14ac:dyDescent="0.25">
      <c r="Q2626" s="8"/>
      <c r="R2626" s="8"/>
    </row>
    <row r="2627" spans="17:18" x14ac:dyDescent="0.25">
      <c r="Q2627" s="8"/>
      <c r="R2627" s="8"/>
    </row>
    <row r="2628" spans="17:18" x14ac:dyDescent="0.25">
      <c r="Q2628" s="8"/>
      <c r="R2628" s="8"/>
    </row>
    <row r="2629" spans="17:18" x14ac:dyDescent="0.25">
      <c r="Q2629" s="8"/>
      <c r="R2629" s="8"/>
    </row>
    <row r="2630" spans="17:18" x14ac:dyDescent="0.25">
      <c r="Q2630" s="8"/>
      <c r="R2630" s="8"/>
    </row>
    <row r="2631" spans="17:18" x14ac:dyDescent="0.25">
      <c r="Q2631" s="8"/>
      <c r="R2631" s="8"/>
    </row>
    <row r="2632" spans="17:18" x14ac:dyDescent="0.25">
      <c r="Q2632" s="8"/>
      <c r="R2632" s="8"/>
    </row>
    <row r="2633" spans="17:18" x14ac:dyDescent="0.25">
      <c r="Q2633" s="8"/>
      <c r="R2633" s="8"/>
    </row>
    <row r="2634" spans="17:18" x14ac:dyDescent="0.25">
      <c r="Q2634" s="8"/>
      <c r="R2634" s="8"/>
    </row>
    <row r="2635" spans="17:18" x14ac:dyDescent="0.25">
      <c r="Q2635" s="8"/>
      <c r="R2635" s="8"/>
    </row>
    <row r="2636" spans="17:18" x14ac:dyDescent="0.25">
      <c r="Q2636" s="8"/>
      <c r="R2636" s="8"/>
    </row>
    <row r="2637" spans="17:18" x14ac:dyDescent="0.25">
      <c r="Q2637" s="8"/>
      <c r="R2637" s="8"/>
    </row>
    <row r="2638" spans="17:18" x14ac:dyDescent="0.25">
      <c r="Q2638" s="8"/>
      <c r="R2638" s="8"/>
    </row>
    <row r="2639" spans="17:18" x14ac:dyDescent="0.25">
      <c r="Q2639" s="8"/>
      <c r="R2639" s="8"/>
    </row>
    <row r="2640" spans="17:18" x14ac:dyDescent="0.25">
      <c r="Q2640" s="8"/>
      <c r="R2640" s="8"/>
    </row>
    <row r="2641" spans="17:18" x14ac:dyDescent="0.25">
      <c r="Q2641" s="8"/>
      <c r="R2641" s="8"/>
    </row>
    <row r="2642" spans="17:18" x14ac:dyDescent="0.25">
      <c r="Q2642" s="8"/>
      <c r="R2642" s="8"/>
    </row>
    <row r="2643" spans="17:18" x14ac:dyDescent="0.25">
      <c r="Q2643" s="8"/>
      <c r="R2643" s="8"/>
    </row>
    <row r="2644" spans="17:18" x14ac:dyDescent="0.25">
      <c r="Q2644" s="8"/>
      <c r="R2644" s="8"/>
    </row>
    <row r="2645" spans="17:18" x14ac:dyDescent="0.25">
      <c r="Q2645" s="8"/>
      <c r="R2645" s="8"/>
    </row>
    <row r="2646" spans="17:18" x14ac:dyDescent="0.25">
      <c r="Q2646" s="8"/>
      <c r="R2646" s="8"/>
    </row>
    <row r="2647" spans="17:18" x14ac:dyDescent="0.25">
      <c r="Q2647" s="8"/>
      <c r="R2647" s="8"/>
    </row>
    <row r="2648" spans="17:18" x14ac:dyDescent="0.25">
      <c r="Q2648" s="8"/>
      <c r="R2648" s="8"/>
    </row>
    <row r="2649" spans="17:18" x14ac:dyDescent="0.25">
      <c r="Q2649" s="8"/>
      <c r="R2649" s="8"/>
    </row>
    <row r="2650" spans="17:18" x14ac:dyDescent="0.25">
      <c r="Q2650" s="8"/>
      <c r="R2650" s="8"/>
    </row>
    <row r="2651" spans="17:18" x14ac:dyDescent="0.25">
      <c r="Q2651" s="8"/>
      <c r="R2651" s="8"/>
    </row>
    <row r="2652" spans="17:18" x14ac:dyDescent="0.25">
      <c r="Q2652" s="8"/>
      <c r="R2652" s="8"/>
    </row>
    <row r="2653" spans="17:18" x14ac:dyDescent="0.25">
      <c r="Q2653" s="8"/>
      <c r="R2653" s="8"/>
    </row>
    <row r="2654" spans="17:18" x14ac:dyDescent="0.25">
      <c r="Q2654" s="8"/>
      <c r="R2654" s="8"/>
    </row>
    <row r="2655" spans="17:18" x14ac:dyDescent="0.25">
      <c r="Q2655" s="8"/>
      <c r="R2655" s="8"/>
    </row>
    <row r="2656" spans="17:18" x14ac:dyDescent="0.25">
      <c r="Q2656" s="8"/>
      <c r="R2656" s="8"/>
    </row>
    <row r="2657" spans="17:18" x14ac:dyDescent="0.25">
      <c r="Q2657" s="8"/>
      <c r="R2657" s="8"/>
    </row>
    <row r="2658" spans="17:18" x14ac:dyDescent="0.25">
      <c r="Q2658" s="8"/>
      <c r="R2658" s="8"/>
    </row>
    <row r="2659" spans="17:18" x14ac:dyDescent="0.25">
      <c r="Q2659" s="8"/>
      <c r="R2659" s="8"/>
    </row>
    <row r="2660" spans="17:18" x14ac:dyDescent="0.25">
      <c r="Q2660" s="8"/>
      <c r="R2660" s="8"/>
    </row>
    <row r="2661" spans="17:18" x14ac:dyDescent="0.25">
      <c r="Q2661" s="8"/>
      <c r="R2661" s="8"/>
    </row>
    <row r="2662" spans="17:18" x14ac:dyDescent="0.25">
      <c r="Q2662" s="8"/>
      <c r="R2662" s="8"/>
    </row>
    <row r="2663" spans="17:18" x14ac:dyDescent="0.25">
      <c r="Q2663" s="8"/>
      <c r="R2663" s="8"/>
    </row>
    <row r="2664" spans="17:18" x14ac:dyDescent="0.25">
      <c r="Q2664" s="8"/>
      <c r="R2664" s="8"/>
    </row>
    <row r="2665" spans="17:18" x14ac:dyDescent="0.25">
      <c r="Q2665" s="8"/>
      <c r="R2665" s="8"/>
    </row>
    <row r="2666" spans="17:18" x14ac:dyDescent="0.25">
      <c r="Q2666" s="8"/>
      <c r="R2666" s="8"/>
    </row>
    <row r="2667" spans="17:18" x14ac:dyDescent="0.25">
      <c r="Q2667" s="8"/>
      <c r="R2667" s="8"/>
    </row>
    <row r="2668" spans="17:18" x14ac:dyDescent="0.25">
      <c r="Q2668" s="8"/>
      <c r="R2668" s="8"/>
    </row>
    <row r="2669" spans="17:18" x14ac:dyDescent="0.25">
      <c r="Q2669" s="8"/>
      <c r="R2669" s="8"/>
    </row>
    <row r="2670" spans="17:18" x14ac:dyDescent="0.25">
      <c r="Q2670" s="8"/>
      <c r="R2670" s="8"/>
    </row>
    <row r="2671" spans="17:18" x14ac:dyDescent="0.25">
      <c r="Q2671" s="8"/>
      <c r="R2671" s="8"/>
    </row>
    <row r="2672" spans="17:18" x14ac:dyDescent="0.25">
      <c r="Q2672" s="8"/>
      <c r="R2672" s="8"/>
    </row>
    <row r="2673" spans="17:18" x14ac:dyDescent="0.25">
      <c r="Q2673" s="8"/>
      <c r="R2673" s="8"/>
    </row>
    <row r="2674" spans="17:18" x14ac:dyDescent="0.25">
      <c r="Q2674" s="8"/>
      <c r="R2674" s="8"/>
    </row>
    <row r="2675" spans="17:18" x14ac:dyDescent="0.25">
      <c r="Q2675" s="8"/>
      <c r="R2675" s="8"/>
    </row>
    <row r="2676" spans="17:18" x14ac:dyDescent="0.25">
      <c r="Q2676" s="8"/>
      <c r="R2676" s="8"/>
    </row>
    <row r="2677" spans="17:18" x14ac:dyDescent="0.25">
      <c r="Q2677" s="8"/>
      <c r="R2677" s="8"/>
    </row>
    <row r="2678" spans="17:18" x14ac:dyDescent="0.25">
      <c r="Q2678" s="8"/>
      <c r="R2678" s="8"/>
    </row>
    <row r="2679" spans="17:18" x14ac:dyDescent="0.25">
      <c r="Q2679" s="8"/>
      <c r="R2679" s="8"/>
    </row>
    <row r="2680" spans="17:18" x14ac:dyDescent="0.25">
      <c r="Q2680" s="8"/>
      <c r="R2680" s="8"/>
    </row>
    <row r="2681" spans="17:18" x14ac:dyDescent="0.25">
      <c r="Q2681" s="8"/>
      <c r="R2681" s="8"/>
    </row>
    <row r="2682" spans="17:18" x14ac:dyDescent="0.25">
      <c r="Q2682" s="8"/>
      <c r="R2682" s="8"/>
    </row>
    <row r="2683" spans="17:18" x14ac:dyDescent="0.25">
      <c r="Q2683" s="8"/>
      <c r="R2683" s="8"/>
    </row>
    <row r="2684" spans="17:18" x14ac:dyDescent="0.25">
      <c r="Q2684" s="8"/>
      <c r="R2684" s="8"/>
    </row>
    <row r="2685" spans="17:18" x14ac:dyDescent="0.25">
      <c r="Q2685" s="8"/>
      <c r="R2685" s="8"/>
    </row>
    <row r="2686" spans="17:18" x14ac:dyDescent="0.25">
      <c r="Q2686" s="8"/>
      <c r="R2686" s="8"/>
    </row>
    <row r="2687" spans="17:18" x14ac:dyDescent="0.25">
      <c r="Q2687" s="8"/>
      <c r="R2687" s="8"/>
    </row>
    <row r="2688" spans="17:18" x14ac:dyDescent="0.25">
      <c r="Q2688" s="8"/>
      <c r="R2688" s="8"/>
    </row>
    <row r="2689" spans="17:18" x14ac:dyDescent="0.25">
      <c r="Q2689" s="8"/>
      <c r="R2689" s="8"/>
    </row>
    <row r="2690" spans="17:18" x14ac:dyDescent="0.25">
      <c r="Q2690" s="8"/>
      <c r="R2690" s="8"/>
    </row>
    <row r="2691" spans="17:18" x14ac:dyDescent="0.25">
      <c r="Q2691" s="8"/>
      <c r="R2691" s="8"/>
    </row>
    <row r="2692" spans="17:18" x14ac:dyDescent="0.25">
      <c r="Q2692" s="8"/>
      <c r="R2692" s="8"/>
    </row>
    <row r="2693" spans="17:18" x14ac:dyDescent="0.25">
      <c r="Q2693" s="8"/>
      <c r="R2693" s="8"/>
    </row>
    <row r="2694" spans="17:18" x14ac:dyDescent="0.25">
      <c r="Q2694" s="8"/>
      <c r="R2694" s="8"/>
    </row>
    <row r="2695" spans="17:18" x14ac:dyDescent="0.25">
      <c r="Q2695" s="8"/>
      <c r="R2695" s="8"/>
    </row>
    <row r="2696" spans="17:18" x14ac:dyDescent="0.25">
      <c r="Q2696" s="8"/>
      <c r="R2696" s="8"/>
    </row>
    <row r="2697" spans="17:18" x14ac:dyDescent="0.25">
      <c r="Q2697" s="8"/>
      <c r="R2697" s="8"/>
    </row>
    <row r="2698" spans="17:18" x14ac:dyDescent="0.25">
      <c r="Q2698" s="8"/>
      <c r="R2698" s="8"/>
    </row>
    <row r="2699" spans="17:18" x14ac:dyDescent="0.25">
      <c r="Q2699" s="8"/>
      <c r="R2699" s="8"/>
    </row>
    <row r="2700" spans="17:18" x14ac:dyDescent="0.25">
      <c r="Q2700" s="8"/>
      <c r="R2700" s="8"/>
    </row>
    <row r="2701" spans="17:18" x14ac:dyDescent="0.25">
      <c r="Q2701" s="8"/>
      <c r="R2701" s="8"/>
    </row>
    <row r="2702" spans="17:18" x14ac:dyDescent="0.25">
      <c r="Q2702" s="8"/>
      <c r="R2702" s="8"/>
    </row>
    <row r="2703" spans="17:18" x14ac:dyDescent="0.25">
      <c r="Q2703" s="8"/>
      <c r="R2703" s="8"/>
    </row>
    <row r="2704" spans="17:18" x14ac:dyDescent="0.25">
      <c r="Q2704" s="8"/>
      <c r="R2704" s="8"/>
    </row>
    <row r="2705" spans="17:18" x14ac:dyDescent="0.25">
      <c r="Q2705" s="8"/>
      <c r="R2705" s="8"/>
    </row>
    <row r="2706" spans="17:18" x14ac:dyDescent="0.25">
      <c r="Q2706" s="8"/>
      <c r="R2706" s="8"/>
    </row>
    <row r="2707" spans="17:18" x14ac:dyDescent="0.25">
      <c r="Q2707" s="8"/>
      <c r="R2707" s="8"/>
    </row>
    <row r="2708" spans="17:18" x14ac:dyDescent="0.25">
      <c r="Q2708" s="8"/>
      <c r="R2708" s="8"/>
    </row>
    <row r="2709" spans="17:18" x14ac:dyDescent="0.25">
      <c r="Q2709" s="8"/>
      <c r="R2709" s="8"/>
    </row>
    <row r="2710" spans="17:18" x14ac:dyDescent="0.25">
      <c r="Q2710" s="8"/>
      <c r="R2710" s="8"/>
    </row>
    <row r="2711" spans="17:18" x14ac:dyDescent="0.25">
      <c r="Q2711" s="8"/>
      <c r="R2711" s="8"/>
    </row>
    <row r="2712" spans="17:18" x14ac:dyDescent="0.25">
      <c r="Q2712" s="8"/>
      <c r="R2712" s="8"/>
    </row>
    <row r="2713" spans="17:18" x14ac:dyDescent="0.25">
      <c r="Q2713" s="8"/>
      <c r="R2713" s="8"/>
    </row>
    <row r="2714" spans="17:18" x14ac:dyDescent="0.25">
      <c r="Q2714" s="8"/>
      <c r="R2714" s="8"/>
    </row>
    <row r="2715" spans="17:18" x14ac:dyDescent="0.25">
      <c r="Q2715" s="8"/>
      <c r="R2715" s="8"/>
    </row>
    <row r="2716" spans="17:18" x14ac:dyDescent="0.25">
      <c r="Q2716" s="8"/>
      <c r="R2716" s="8"/>
    </row>
    <row r="2717" spans="17:18" x14ac:dyDescent="0.25">
      <c r="Q2717" s="8"/>
      <c r="R2717" s="8"/>
    </row>
    <row r="2718" spans="17:18" x14ac:dyDescent="0.25">
      <c r="Q2718" s="8"/>
      <c r="R2718" s="8"/>
    </row>
    <row r="2719" spans="17:18" x14ac:dyDescent="0.25">
      <c r="Q2719" s="8"/>
      <c r="R2719" s="8"/>
    </row>
    <row r="2720" spans="17:18" x14ac:dyDescent="0.25">
      <c r="Q2720" s="8"/>
      <c r="R2720" s="8"/>
    </row>
    <row r="2721" spans="17:18" x14ac:dyDescent="0.25">
      <c r="Q2721" s="8"/>
      <c r="R2721" s="8"/>
    </row>
    <row r="2722" spans="17:18" x14ac:dyDescent="0.25">
      <c r="Q2722" s="8"/>
      <c r="R2722" s="8"/>
    </row>
    <row r="2723" spans="17:18" x14ac:dyDescent="0.25">
      <c r="Q2723" s="8"/>
      <c r="R2723" s="8"/>
    </row>
    <row r="2724" spans="17:18" x14ac:dyDescent="0.25">
      <c r="Q2724" s="8"/>
      <c r="R2724" s="8"/>
    </row>
    <row r="2725" spans="17:18" x14ac:dyDescent="0.25">
      <c r="Q2725" s="8"/>
      <c r="R2725" s="8"/>
    </row>
    <row r="2726" spans="17:18" x14ac:dyDescent="0.25">
      <c r="Q2726" s="8"/>
      <c r="R2726" s="8"/>
    </row>
    <row r="2727" spans="17:18" x14ac:dyDescent="0.25">
      <c r="Q2727" s="8"/>
      <c r="R2727" s="8"/>
    </row>
    <row r="2728" spans="17:18" x14ac:dyDescent="0.25">
      <c r="Q2728" s="8"/>
      <c r="R2728" s="8"/>
    </row>
    <row r="2729" spans="17:18" x14ac:dyDescent="0.25">
      <c r="Q2729" s="8"/>
      <c r="R2729" s="8"/>
    </row>
    <row r="2730" spans="17:18" x14ac:dyDescent="0.25">
      <c r="Q2730" s="8"/>
      <c r="R2730" s="8"/>
    </row>
    <row r="2731" spans="17:18" x14ac:dyDescent="0.25">
      <c r="Q2731" s="8"/>
      <c r="R2731" s="8"/>
    </row>
    <row r="2732" spans="17:18" x14ac:dyDescent="0.25">
      <c r="Q2732" s="8"/>
      <c r="R2732" s="8"/>
    </row>
    <row r="2733" spans="17:18" x14ac:dyDescent="0.25">
      <c r="Q2733" s="8"/>
      <c r="R2733" s="8"/>
    </row>
    <row r="2734" spans="17:18" x14ac:dyDescent="0.25">
      <c r="Q2734" s="8"/>
      <c r="R2734" s="8"/>
    </row>
    <row r="2735" spans="17:18" x14ac:dyDescent="0.25">
      <c r="Q2735" s="8"/>
      <c r="R2735" s="8"/>
    </row>
    <row r="2736" spans="17:18" x14ac:dyDescent="0.25">
      <c r="Q2736" s="8"/>
      <c r="R2736" s="8"/>
    </row>
    <row r="2737" spans="17:18" x14ac:dyDescent="0.25">
      <c r="Q2737" s="8"/>
      <c r="R2737" s="8"/>
    </row>
    <row r="2738" spans="17:18" x14ac:dyDescent="0.25">
      <c r="Q2738" s="8"/>
      <c r="R2738" s="8"/>
    </row>
    <row r="2739" spans="17:18" x14ac:dyDescent="0.25">
      <c r="Q2739" s="8"/>
      <c r="R2739" s="8"/>
    </row>
    <row r="2740" spans="17:18" x14ac:dyDescent="0.25">
      <c r="Q2740" s="8"/>
      <c r="R2740" s="8"/>
    </row>
    <row r="2741" spans="17:18" x14ac:dyDescent="0.25">
      <c r="Q2741" s="8"/>
      <c r="R2741" s="8"/>
    </row>
    <row r="2742" spans="17:18" x14ac:dyDescent="0.25">
      <c r="Q2742" s="8"/>
      <c r="R2742" s="8"/>
    </row>
    <row r="2743" spans="17:18" x14ac:dyDescent="0.25">
      <c r="Q2743" s="8"/>
      <c r="R2743" s="8"/>
    </row>
    <row r="2744" spans="17:18" x14ac:dyDescent="0.25">
      <c r="Q2744" s="8"/>
      <c r="R2744" s="8"/>
    </row>
    <row r="2745" spans="17:18" x14ac:dyDescent="0.25">
      <c r="Q2745" s="8"/>
      <c r="R2745" s="8"/>
    </row>
    <row r="2746" spans="17:18" x14ac:dyDescent="0.25">
      <c r="Q2746" s="8"/>
      <c r="R2746" s="8"/>
    </row>
    <row r="2747" spans="17:18" x14ac:dyDescent="0.25">
      <c r="Q2747" s="8"/>
      <c r="R2747" s="8"/>
    </row>
    <row r="2748" spans="17:18" x14ac:dyDescent="0.25">
      <c r="Q2748" s="8"/>
      <c r="R2748" s="8"/>
    </row>
    <row r="2749" spans="17:18" x14ac:dyDescent="0.25">
      <c r="Q2749" s="8"/>
      <c r="R2749" s="8"/>
    </row>
    <row r="2750" spans="17:18" x14ac:dyDescent="0.25">
      <c r="Q2750" s="8"/>
      <c r="R2750" s="8"/>
    </row>
    <row r="2751" spans="17:18" x14ac:dyDescent="0.25">
      <c r="Q2751" s="8"/>
      <c r="R2751" s="8"/>
    </row>
    <row r="2752" spans="17:18" x14ac:dyDescent="0.25">
      <c r="Q2752" s="8"/>
      <c r="R2752" s="8"/>
    </row>
    <row r="2753" spans="17:18" x14ac:dyDescent="0.25">
      <c r="Q2753" s="8"/>
      <c r="R2753" s="8"/>
    </row>
    <row r="2754" spans="17:18" x14ac:dyDescent="0.25">
      <c r="Q2754" s="8"/>
      <c r="R2754" s="8"/>
    </row>
    <row r="2755" spans="17:18" x14ac:dyDescent="0.25">
      <c r="Q2755" s="8"/>
      <c r="R2755" s="8"/>
    </row>
    <row r="2756" spans="17:18" x14ac:dyDescent="0.25">
      <c r="Q2756" s="8"/>
      <c r="R2756" s="8"/>
    </row>
    <row r="2757" spans="17:18" x14ac:dyDescent="0.25">
      <c r="Q2757" s="8"/>
      <c r="R2757" s="8"/>
    </row>
    <row r="2758" spans="17:18" x14ac:dyDescent="0.25">
      <c r="Q2758" s="8"/>
      <c r="R2758" s="8"/>
    </row>
    <row r="2759" spans="17:18" x14ac:dyDescent="0.25">
      <c r="Q2759" s="8"/>
      <c r="R2759" s="8"/>
    </row>
    <row r="2760" spans="17:18" x14ac:dyDescent="0.25">
      <c r="Q2760" s="8"/>
      <c r="R2760" s="8"/>
    </row>
    <row r="2761" spans="17:18" x14ac:dyDescent="0.25">
      <c r="Q2761" s="8"/>
      <c r="R2761" s="8"/>
    </row>
    <row r="2762" spans="17:18" x14ac:dyDescent="0.25">
      <c r="Q2762" s="8"/>
      <c r="R2762" s="8"/>
    </row>
    <row r="2763" spans="17:18" x14ac:dyDescent="0.25">
      <c r="Q2763" s="8"/>
      <c r="R2763" s="8"/>
    </row>
    <row r="2764" spans="17:18" x14ac:dyDescent="0.25">
      <c r="Q2764" s="8"/>
      <c r="R2764" s="8"/>
    </row>
    <row r="2765" spans="17:18" x14ac:dyDescent="0.25">
      <c r="Q2765" s="8"/>
      <c r="R2765" s="8"/>
    </row>
    <row r="2766" spans="17:18" x14ac:dyDescent="0.25">
      <c r="Q2766" s="8"/>
      <c r="R2766" s="8"/>
    </row>
    <row r="2767" spans="17:18" x14ac:dyDescent="0.25">
      <c r="Q2767" s="8"/>
      <c r="R2767" s="8"/>
    </row>
    <row r="2768" spans="17:18" x14ac:dyDescent="0.25">
      <c r="Q2768" s="8"/>
      <c r="R2768" s="8"/>
    </row>
    <row r="2769" spans="17:18" x14ac:dyDescent="0.25">
      <c r="Q2769" s="8"/>
      <c r="R2769" s="8"/>
    </row>
    <row r="2770" spans="17:18" x14ac:dyDescent="0.25">
      <c r="Q2770" s="8"/>
      <c r="R2770" s="8"/>
    </row>
    <row r="2771" spans="17:18" x14ac:dyDescent="0.25">
      <c r="Q2771" s="8"/>
      <c r="R2771" s="8"/>
    </row>
    <row r="2772" spans="17:18" x14ac:dyDescent="0.25">
      <c r="Q2772" s="8"/>
      <c r="R2772" s="8"/>
    </row>
    <row r="2773" spans="17:18" x14ac:dyDescent="0.25">
      <c r="Q2773" s="8"/>
      <c r="R2773" s="8"/>
    </row>
    <row r="2774" spans="17:18" x14ac:dyDescent="0.25">
      <c r="Q2774" s="8"/>
      <c r="R2774" s="8"/>
    </row>
    <row r="2775" spans="17:18" x14ac:dyDescent="0.25">
      <c r="Q2775" s="8"/>
      <c r="R2775" s="8"/>
    </row>
    <row r="2776" spans="17:18" x14ac:dyDescent="0.25">
      <c r="Q2776" s="8"/>
      <c r="R2776" s="8"/>
    </row>
    <row r="2777" spans="17:18" x14ac:dyDescent="0.25">
      <c r="Q2777" s="8"/>
      <c r="R2777" s="8"/>
    </row>
    <row r="2778" spans="17:18" x14ac:dyDescent="0.25">
      <c r="Q2778" s="8"/>
      <c r="R2778" s="8"/>
    </row>
    <row r="2779" spans="17:18" x14ac:dyDescent="0.25">
      <c r="Q2779" s="8"/>
      <c r="R2779" s="8"/>
    </row>
    <row r="2780" spans="17:18" x14ac:dyDescent="0.25">
      <c r="Q2780" s="8"/>
      <c r="R2780" s="8"/>
    </row>
    <row r="2781" spans="17:18" x14ac:dyDescent="0.25">
      <c r="Q2781" s="8"/>
      <c r="R2781" s="8"/>
    </row>
    <row r="2782" spans="17:18" x14ac:dyDescent="0.25">
      <c r="Q2782" s="8"/>
      <c r="R2782" s="8"/>
    </row>
    <row r="2783" spans="17:18" x14ac:dyDescent="0.25">
      <c r="Q2783" s="8"/>
      <c r="R2783" s="8"/>
    </row>
    <row r="2784" spans="17:18" x14ac:dyDescent="0.25">
      <c r="Q2784" s="8"/>
      <c r="R2784" s="8"/>
    </row>
    <row r="2785" spans="17:18" x14ac:dyDescent="0.25">
      <c r="Q2785" s="8"/>
      <c r="R2785" s="8"/>
    </row>
    <row r="2786" spans="17:18" x14ac:dyDescent="0.25">
      <c r="Q2786" s="8"/>
      <c r="R2786" s="8"/>
    </row>
    <row r="2787" spans="17:18" x14ac:dyDescent="0.25">
      <c r="Q2787" s="8"/>
      <c r="R2787" s="8"/>
    </row>
    <row r="2788" spans="17:18" x14ac:dyDescent="0.25">
      <c r="Q2788" s="8"/>
      <c r="R2788" s="8"/>
    </row>
    <row r="2789" spans="17:18" x14ac:dyDescent="0.25">
      <c r="Q2789" s="8"/>
      <c r="R2789" s="8"/>
    </row>
    <row r="2790" spans="17:18" x14ac:dyDescent="0.25">
      <c r="Q2790" s="8"/>
      <c r="R2790" s="8"/>
    </row>
    <row r="2791" spans="17:18" x14ac:dyDescent="0.25">
      <c r="Q2791" s="8"/>
      <c r="R2791" s="8"/>
    </row>
    <row r="2792" spans="17:18" x14ac:dyDescent="0.25">
      <c r="Q2792" s="8"/>
      <c r="R2792" s="8"/>
    </row>
    <row r="2793" spans="17:18" x14ac:dyDescent="0.25">
      <c r="Q2793" s="8"/>
      <c r="R2793" s="8"/>
    </row>
    <row r="2794" spans="17:18" x14ac:dyDescent="0.25">
      <c r="Q2794" s="8"/>
      <c r="R2794" s="8"/>
    </row>
    <row r="2795" spans="17:18" x14ac:dyDescent="0.25">
      <c r="Q2795" s="8"/>
      <c r="R2795" s="8"/>
    </row>
    <row r="2796" spans="17:18" x14ac:dyDescent="0.25">
      <c r="Q2796" s="8"/>
      <c r="R2796" s="8"/>
    </row>
    <row r="2797" spans="17:18" x14ac:dyDescent="0.25">
      <c r="Q2797" s="8"/>
      <c r="R2797" s="8"/>
    </row>
    <row r="2798" spans="17:18" x14ac:dyDescent="0.25">
      <c r="Q2798" s="8"/>
      <c r="R2798" s="8"/>
    </row>
    <row r="2799" spans="17:18" x14ac:dyDescent="0.25">
      <c r="Q2799" s="8"/>
      <c r="R2799" s="8"/>
    </row>
    <row r="2800" spans="17:18" x14ac:dyDescent="0.25">
      <c r="Q2800" s="8"/>
      <c r="R2800" s="8"/>
    </row>
    <row r="2801" spans="17:18" x14ac:dyDescent="0.25">
      <c r="Q2801" s="8"/>
      <c r="R2801" s="8"/>
    </row>
    <row r="2802" spans="17:18" x14ac:dyDescent="0.25">
      <c r="Q2802" s="8"/>
      <c r="R2802" s="8"/>
    </row>
    <row r="2803" spans="17:18" x14ac:dyDescent="0.25">
      <c r="Q2803" s="8"/>
      <c r="R2803" s="8"/>
    </row>
    <row r="2804" spans="17:18" x14ac:dyDescent="0.25">
      <c r="Q2804" s="8"/>
      <c r="R2804" s="8"/>
    </row>
    <row r="2805" spans="17:18" x14ac:dyDescent="0.25">
      <c r="Q2805" s="8"/>
      <c r="R2805" s="8"/>
    </row>
    <row r="2806" spans="17:18" x14ac:dyDescent="0.25">
      <c r="Q2806" s="8"/>
      <c r="R2806" s="8"/>
    </row>
    <row r="2807" spans="17:18" x14ac:dyDescent="0.25">
      <c r="Q2807" s="8"/>
      <c r="R2807" s="8"/>
    </row>
    <row r="2808" spans="17:18" x14ac:dyDescent="0.25">
      <c r="Q2808" s="8"/>
      <c r="R2808" s="8"/>
    </row>
    <row r="2809" spans="17:18" x14ac:dyDescent="0.25">
      <c r="Q2809" s="8"/>
      <c r="R2809" s="8"/>
    </row>
    <row r="2810" spans="17:18" x14ac:dyDescent="0.25">
      <c r="Q2810" s="8"/>
      <c r="R2810" s="8"/>
    </row>
    <row r="2811" spans="17:18" x14ac:dyDescent="0.25">
      <c r="Q2811" s="8"/>
      <c r="R2811" s="8"/>
    </row>
    <row r="2812" spans="17:18" x14ac:dyDescent="0.25">
      <c r="Q2812" s="8"/>
      <c r="R2812" s="8"/>
    </row>
    <row r="2813" spans="17:18" x14ac:dyDescent="0.25">
      <c r="Q2813" s="8"/>
      <c r="R2813" s="8"/>
    </row>
    <row r="2814" spans="17:18" x14ac:dyDescent="0.25">
      <c r="Q2814" s="8"/>
      <c r="R2814" s="8"/>
    </row>
    <row r="2815" spans="17:18" x14ac:dyDescent="0.25">
      <c r="Q2815" s="8"/>
      <c r="R2815" s="8"/>
    </row>
    <row r="2816" spans="17:18" x14ac:dyDescent="0.25">
      <c r="Q2816" s="8"/>
      <c r="R2816" s="8"/>
    </row>
    <row r="2817" spans="17:18" x14ac:dyDescent="0.25">
      <c r="Q2817" s="8"/>
      <c r="R2817" s="8"/>
    </row>
    <row r="2818" spans="17:18" x14ac:dyDescent="0.25">
      <c r="Q2818" s="8"/>
      <c r="R2818" s="8"/>
    </row>
    <row r="2819" spans="17:18" x14ac:dyDescent="0.25">
      <c r="Q2819" s="8"/>
      <c r="R2819" s="8"/>
    </row>
    <row r="2820" spans="17:18" x14ac:dyDescent="0.25">
      <c r="Q2820" s="8"/>
      <c r="R2820" s="8"/>
    </row>
    <row r="2821" spans="17:18" x14ac:dyDescent="0.25">
      <c r="Q2821" s="8"/>
      <c r="R2821" s="8"/>
    </row>
    <row r="2822" spans="17:18" x14ac:dyDescent="0.25">
      <c r="Q2822" s="8"/>
      <c r="R2822" s="8"/>
    </row>
    <row r="2823" spans="17:18" x14ac:dyDescent="0.25">
      <c r="Q2823" s="8"/>
      <c r="R2823" s="8"/>
    </row>
    <row r="2824" spans="17:18" x14ac:dyDescent="0.25">
      <c r="Q2824" s="8"/>
      <c r="R2824" s="8"/>
    </row>
    <row r="2825" spans="17:18" x14ac:dyDescent="0.25">
      <c r="Q2825" s="8"/>
      <c r="R2825" s="8"/>
    </row>
    <row r="2826" spans="17:18" x14ac:dyDescent="0.25">
      <c r="Q2826" s="8"/>
      <c r="R2826" s="8"/>
    </row>
    <row r="2827" spans="17:18" x14ac:dyDescent="0.25">
      <c r="Q2827" s="8"/>
      <c r="R2827" s="8"/>
    </row>
    <row r="2828" spans="17:18" x14ac:dyDescent="0.25">
      <c r="Q2828" s="8"/>
      <c r="R2828" s="8"/>
    </row>
    <row r="2829" spans="17:18" x14ac:dyDescent="0.25">
      <c r="Q2829" s="8"/>
      <c r="R2829" s="8"/>
    </row>
    <row r="2830" spans="17:18" x14ac:dyDescent="0.25">
      <c r="Q2830" s="8"/>
      <c r="R2830" s="8"/>
    </row>
    <row r="2831" spans="17:18" x14ac:dyDescent="0.25">
      <c r="Q2831" s="8"/>
      <c r="R2831" s="8"/>
    </row>
    <row r="2832" spans="17:18" x14ac:dyDescent="0.25">
      <c r="Q2832" s="8"/>
      <c r="R2832" s="8"/>
    </row>
    <row r="2833" spans="17:18" x14ac:dyDescent="0.25">
      <c r="Q2833" s="8"/>
      <c r="R2833" s="8"/>
    </row>
    <row r="2834" spans="17:18" x14ac:dyDescent="0.25">
      <c r="Q2834" s="8"/>
      <c r="R2834" s="8"/>
    </row>
    <row r="2835" spans="17:18" x14ac:dyDescent="0.25">
      <c r="Q2835" s="8"/>
      <c r="R2835" s="8"/>
    </row>
    <row r="2836" spans="17:18" x14ac:dyDescent="0.25">
      <c r="Q2836" s="8"/>
      <c r="R2836" s="8"/>
    </row>
    <row r="2837" spans="17:18" x14ac:dyDescent="0.25">
      <c r="Q2837" s="8"/>
      <c r="R2837" s="8"/>
    </row>
    <row r="2838" spans="17:18" x14ac:dyDescent="0.25">
      <c r="Q2838" s="8"/>
      <c r="R2838" s="8"/>
    </row>
    <row r="2839" spans="17:18" x14ac:dyDescent="0.25">
      <c r="Q2839" s="8"/>
      <c r="R2839" s="8"/>
    </row>
    <row r="2840" spans="17:18" x14ac:dyDescent="0.25">
      <c r="Q2840" s="8"/>
      <c r="R2840" s="8"/>
    </row>
    <row r="2841" spans="17:18" x14ac:dyDescent="0.25">
      <c r="Q2841" s="8"/>
      <c r="R2841" s="8"/>
    </row>
    <row r="2842" spans="17:18" x14ac:dyDescent="0.25">
      <c r="Q2842" s="8"/>
      <c r="R2842" s="8"/>
    </row>
    <row r="2843" spans="17:18" x14ac:dyDescent="0.25">
      <c r="Q2843" s="8"/>
      <c r="R2843" s="8"/>
    </row>
    <row r="2844" spans="17:18" x14ac:dyDescent="0.25">
      <c r="Q2844" s="8"/>
      <c r="R2844" s="8"/>
    </row>
    <row r="2845" spans="17:18" x14ac:dyDescent="0.25">
      <c r="Q2845" s="8"/>
      <c r="R2845" s="8"/>
    </row>
    <row r="2846" spans="17:18" x14ac:dyDescent="0.25">
      <c r="Q2846" s="8"/>
      <c r="R2846" s="8"/>
    </row>
    <row r="2847" spans="17:18" x14ac:dyDescent="0.25">
      <c r="Q2847" s="8"/>
      <c r="R2847" s="8"/>
    </row>
    <row r="2848" spans="17:18" x14ac:dyDescent="0.25">
      <c r="Q2848" s="8"/>
      <c r="R2848" s="8"/>
    </row>
    <row r="2849" spans="17:18" x14ac:dyDescent="0.25">
      <c r="Q2849" s="8"/>
      <c r="R2849" s="8"/>
    </row>
    <row r="2850" spans="17:18" x14ac:dyDescent="0.25">
      <c r="Q2850" s="8"/>
      <c r="R2850" s="8"/>
    </row>
    <row r="2851" spans="17:18" x14ac:dyDescent="0.25">
      <c r="Q2851" s="8"/>
      <c r="R2851" s="8"/>
    </row>
    <row r="2852" spans="17:18" x14ac:dyDescent="0.25">
      <c r="Q2852" s="8"/>
      <c r="R2852" s="8"/>
    </row>
    <row r="2853" spans="17:18" x14ac:dyDescent="0.25">
      <c r="Q2853" s="8"/>
      <c r="R2853" s="8"/>
    </row>
    <row r="2854" spans="17:18" x14ac:dyDescent="0.25">
      <c r="Q2854" s="8"/>
      <c r="R2854" s="8"/>
    </row>
    <row r="2855" spans="17:18" x14ac:dyDescent="0.25">
      <c r="Q2855" s="8"/>
      <c r="R2855" s="8"/>
    </row>
    <row r="2856" spans="17:18" x14ac:dyDescent="0.25">
      <c r="Q2856" s="8"/>
      <c r="R2856" s="8"/>
    </row>
    <row r="2857" spans="17:18" x14ac:dyDescent="0.25">
      <c r="Q2857" s="8"/>
      <c r="R2857" s="8"/>
    </row>
    <row r="2858" spans="17:18" x14ac:dyDescent="0.25">
      <c r="Q2858" s="8"/>
      <c r="R2858" s="8"/>
    </row>
    <row r="2859" spans="17:18" x14ac:dyDescent="0.25">
      <c r="Q2859" s="8"/>
      <c r="R2859" s="8"/>
    </row>
    <row r="2860" spans="17:18" x14ac:dyDescent="0.25">
      <c r="Q2860" s="8"/>
      <c r="R2860" s="8"/>
    </row>
    <row r="2861" spans="17:18" x14ac:dyDescent="0.25">
      <c r="Q2861" s="8"/>
      <c r="R2861" s="8"/>
    </row>
    <row r="2862" spans="17:18" x14ac:dyDescent="0.25">
      <c r="Q2862" s="8"/>
      <c r="R2862" s="8"/>
    </row>
    <row r="2863" spans="17:18" x14ac:dyDescent="0.25">
      <c r="Q2863" s="8"/>
      <c r="R2863" s="8"/>
    </row>
    <row r="2864" spans="17:18" x14ac:dyDescent="0.25">
      <c r="Q2864" s="8"/>
      <c r="R2864" s="8"/>
    </row>
    <row r="2865" spans="17:18" x14ac:dyDescent="0.25">
      <c r="Q2865" s="8"/>
      <c r="R2865" s="8"/>
    </row>
    <row r="2866" spans="17:18" x14ac:dyDescent="0.25">
      <c r="Q2866" s="8"/>
      <c r="R2866" s="8"/>
    </row>
    <row r="2867" spans="17:18" x14ac:dyDescent="0.25">
      <c r="Q2867" s="8"/>
      <c r="R2867" s="8"/>
    </row>
    <row r="2868" spans="17:18" x14ac:dyDescent="0.25">
      <c r="Q2868" s="8"/>
      <c r="R2868" s="8"/>
    </row>
    <row r="2869" spans="17:18" x14ac:dyDescent="0.25">
      <c r="Q2869" s="8"/>
      <c r="R2869" s="8"/>
    </row>
    <row r="2870" spans="17:18" x14ac:dyDescent="0.25">
      <c r="Q2870" s="8"/>
      <c r="R2870" s="8"/>
    </row>
    <row r="2871" spans="17:18" x14ac:dyDescent="0.25">
      <c r="Q2871" s="8"/>
      <c r="R2871" s="8"/>
    </row>
    <row r="2872" spans="17:18" x14ac:dyDescent="0.25">
      <c r="Q2872" s="8"/>
      <c r="R2872" s="8"/>
    </row>
    <row r="2873" spans="17:18" x14ac:dyDescent="0.25">
      <c r="Q2873" s="8"/>
      <c r="R2873" s="8"/>
    </row>
    <row r="2874" spans="17:18" x14ac:dyDescent="0.25">
      <c r="Q2874" s="8"/>
      <c r="R2874" s="8"/>
    </row>
    <row r="2875" spans="17:18" x14ac:dyDescent="0.25">
      <c r="Q2875" s="8"/>
      <c r="R2875" s="8"/>
    </row>
    <row r="2876" spans="17:18" x14ac:dyDescent="0.25">
      <c r="Q2876" s="8"/>
      <c r="R2876" s="8"/>
    </row>
    <row r="2877" spans="17:18" x14ac:dyDescent="0.25">
      <c r="Q2877" s="8"/>
      <c r="R2877" s="8"/>
    </row>
    <row r="2878" spans="17:18" x14ac:dyDescent="0.25">
      <c r="Q2878" s="8"/>
      <c r="R2878" s="8"/>
    </row>
    <row r="2879" spans="17:18" x14ac:dyDescent="0.25">
      <c r="Q2879" s="8"/>
      <c r="R2879" s="8"/>
    </row>
    <row r="2880" spans="17:18" x14ac:dyDescent="0.25">
      <c r="Q2880" s="8"/>
      <c r="R2880" s="8"/>
    </row>
    <row r="2881" spans="17:18" x14ac:dyDescent="0.25">
      <c r="Q2881" s="8"/>
      <c r="R2881" s="8"/>
    </row>
    <row r="2882" spans="17:18" x14ac:dyDescent="0.25">
      <c r="Q2882" s="8"/>
      <c r="R2882" s="8"/>
    </row>
    <row r="2883" spans="17:18" x14ac:dyDescent="0.25">
      <c r="Q2883" s="8"/>
      <c r="R2883" s="8"/>
    </row>
    <row r="2884" spans="17:18" x14ac:dyDescent="0.25">
      <c r="Q2884" s="8"/>
      <c r="R2884" s="8"/>
    </row>
    <row r="2885" spans="17:18" x14ac:dyDescent="0.25">
      <c r="Q2885" s="8"/>
      <c r="R2885" s="8"/>
    </row>
    <row r="2886" spans="17:18" x14ac:dyDescent="0.25">
      <c r="Q2886" s="8"/>
      <c r="R2886" s="8"/>
    </row>
    <row r="2887" spans="17:18" x14ac:dyDescent="0.25">
      <c r="Q2887" s="8"/>
      <c r="R2887" s="8"/>
    </row>
    <row r="2888" spans="17:18" x14ac:dyDescent="0.25">
      <c r="Q2888" s="8"/>
      <c r="R2888" s="8"/>
    </row>
    <row r="2889" spans="17:18" x14ac:dyDescent="0.25">
      <c r="Q2889" s="8"/>
      <c r="R2889" s="8"/>
    </row>
    <row r="2890" spans="17:18" x14ac:dyDescent="0.25">
      <c r="Q2890" s="8"/>
      <c r="R2890" s="8"/>
    </row>
    <row r="2891" spans="17:18" x14ac:dyDescent="0.25">
      <c r="Q2891" s="8"/>
      <c r="R2891" s="8"/>
    </row>
    <row r="2892" spans="17:18" x14ac:dyDescent="0.25">
      <c r="Q2892" s="8"/>
      <c r="R2892" s="8"/>
    </row>
    <row r="2893" spans="17:18" x14ac:dyDescent="0.25">
      <c r="Q2893" s="8"/>
      <c r="R2893" s="8"/>
    </row>
    <row r="2894" spans="17:18" x14ac:dyDescent="0.25">
      <c r="Q2894" s="8"/>
      <c r="R2894" s="8"/>
    </row>
    <row r="2895" spans="17:18" x14ac:dyDescent="0.25">
      <c r="Q2895" s="8"/>
      <c r="R2895" s="8"/>
    </row>
    <row r="2896" spans="17:18" x14ac:dyDescent="0.25">
      <c r="Q2896" s="8"/>
      <c r="R2896" s="8"/>
    </row>
    <row r="2897" spans="17:18" x14ac:dyDescent="0.25">
      <c r="Q2897" s="8"/>
      <c r="R2897" s="8"/>
    </row>
    <row r="2898" spans="17:18" x14ac:dyDescent="0.25">
      <c r="Q2898" s="8"/>
      <c r="R2898" s="8"/>
    </row>
    <row r="2899" spans="17:18" x14ac:dyDescent="0.25">
      <c r="Q2899" s="8"/>
      <c r="R2899" s="8"/>
    </row>
    <row r="2900" spans="17:18" x14ac:dyDescent="0.25">
      <c r="Q2900" s="8"/>
      <c r="R2900" s="8"/>
    </row>
    <row r="2901" spans="17:18" x14ac:dyDescent="0.25">
      <c r="Q2901" s="8"/>
      <c r="R2901" s="8"/>
    </row>
    <row r="2902" spans="17:18" x14ac:dyDescent="0.25">
      <c r="Q2902" s="8"/>
      <c r="R2902" s="8"/>
    </row>
    <row r="2903" spans="17:18" x14ac:dyDescent="0.25">
      <c r="Q2903" s="8"/>
      <c r="R2903" s="8"/>
    </row>
    <row r="2904" spans="17:18" x14ac:dyDescent="0.25">
      <c r="Q2904" s="8"/>
      <c r="R2904" s="8"/>
    </row>
    <row r="2905" spans="17:18" x14ac:dyDescent="0.25">
      <c r="Q2905" s="8"/>
      <c r="R2905" s="8"/>
    </row>
    <row r="2906" spans="17:18" x14ac:dyDescent="0.25">
      <c r="Q2906" s="8"/>
      <c r="R2906" s="8"/>
    </row>
    <row r="2907" spans="17:18" x14ac:dyDescent="0.25">
      <c r="Q2907" s="8"/>
      <c r="R2907" s="8"/>
    </row>
    <row r="2908" spans="17:18" x14ac:dyDescent="0.25">
      <c r="Q2908" s="8"/>
      <c r="R2908" s="8"/>
    </row>
    <row r="2909" spans="17:18" x14ac:dyDescent="0.25">
      <c r="Q2909" s="8"/>
      <c r="R2909" s="8"/>
    </row>
    <row r="2910" spans="17:18" x14ac:dyDescent="0.25">
      <c r="Q2910" s="8"/>
      <c r="R2910" s="8"/>
    </row>
    <row r="2911" spans="17:18" x14ac:dyDescent="0.25">
      <c r="Q2911" s="8"/>
      <c r="R2911" s="8"/>
    </row>
    <row r="2912" spans="17:18" x14ac:dyDescent="0.25">
      <c r="Q2912" s="8"/>
      <c r="R2912" s="8"/>
    </row>
    <row r="2913" spans="17:18" x14ac:dyDescent="0.25">
      <c r="Q2913" s="8"/>
      <c r="R2913" s="8"/>
    </row>
    <row r="2914" spans="17:18" x14ac:dyDescent="0.25">
      <c r="Q2914" s="8"/>
      <c r="R2914" s="8"/>
    </row>
    <row r="2915" spans="17:18" x14ac:dyDescent="0.25">
      <c r="Q2915" s="8"/>
      <c r="R2915" s="8"/>
    </row>
    <row r="2916" spans="17:18" x14ac:dyDescent="0.25">
      <c r="Q2916" s="8"/>
      <c r="R2916" s="8"/>
    </row>
    <row r="2917" spans="17:18" x14ac:dyDescent="0.25">
      <c r="Q2917" s="8"/>
      <c r="R2917" s="8"/>
    </row>
    <row r="2918" spans="17:18" x14ac:dyDescent="0.25">
      <c r="Q2918" s="8"/>
      <c r="R2918" s="8"/>
    </row>
    <row r="2919" spans="17:18" x14ac:dyDescent="0.25">
      <c r="Q2919" s="8"/>
      <c r="R2919" s="8"/>
    </row>
    <row r="2920" spans="17:18" x14ac:dyDescent="0.25">
      <c r="Q2920" s="8"/>
      <c r="R2920" s="8"/>
    </row>
    <row r="2921" spans="17:18" x14ac:dyDescent="0.25">
      <c r="Q2921" s="8"/>
      <c r="R2921" s="8"/>
    </row>
    <row r="2922" spans="17:18" x14ac:dyDescent="0.25">
      <c r="Q2922" s="8"/>
      <c r="R2922" s="8"/>
    </row>
    <row r="2923" spans="17:18" x14ac:dyDescent="0.25">
      <c r="Q2923" s="8"/>
      <c r="R2923" s="8"/>
    </row>
    <row r="2924" spans="17:18" x14ac:dyDescent="0.25">
      <c r="Q2924" s="8"/>
      <c r="R2924" s="8"/>
    </row>
    <row r="2925" spans="17:18" x14ac:dyDescent="0.25">
      <c r="Q2925" s="8"/>
      <c r="R2925" s="8"/>
    </row>
    <row r="2926" spans="17:18" x14ac:dyDescent="0.25">
      <c r="Q2926" s="8"/>
      <c r="R2926" s="8"/>
    </row>
    <row r="2927" spans="17:18" x14ac:dyDescent="0.25">
      <c r="Q2927" s="8"/>
      <c r="R2927" s="8"/>
    </row>
    <row r="2928" spans="17:18" x14ac:dyDescent="0.25">
      <c r="Q2928" s="8"/>
      <c r="R2928" s="8"/>
    </row>
    <row r="2929" spans="17:18" x14ac:dyDescent="0.25">
      <c r="Q2929" s="8"/>
      <c r="R2929" s="8"/>
    </row>
    <row r="2930" spans="17:18" x14ac:dyDescent="0.25">
      <c r="Q2930" s="8"/>
      <c r="R2930" s="8"/>
    </row>
    <row r="2931" spans="17:18" x14ac:dyDescent="0.25">
      <c r="Q2931" s="8"/>
      <c r="R2931" s="8"/>
    </row>
    <row r="2932" spans="17:18" x14ac:dyDescent="0.25">
      <c r="Q2932" s="8"/>
      <c r="R2932" s="8"/>
    </row>
    <row r="2933" spans="17:18" x14ac:dyDescent="0.25">
      <c r="Q2933" s="8"/>
      <c r="R2933" s="8"/>
    </row>
    <row r="2934" spans="17:18" x14ac:dyDescent="0.25">
      <c r="Q2934" s="8"/>
      <c r="R2934" s="8"/>
    </row>
    <row r="2935" spans="17:18" x14ac:dyDescent="0.25">
      <c r="Q2935" s="8"/>
      <c r="R2935" s="8"/>
    </row>
    <row r="2936" spans="17:18" x14ac:dyDescent="0.25">
      <c r="Q2936" s="8"/>
      <c r="R2936" s="8"/>
    </row>
    <row r="2937" spans="17:18" x14ac:dyDescent="0.25">
      <c r="Q2937" s="8"/>
      <c r="R2937" s="8"/>
    </row>
    <row r="2938" spans="17:18" x14ac:dyDescent="0.25">
      <c r="Q2938" s="8"/>
      <c r="R2938" s="8"/>
    </row>
    <row r="2939" spans="17:18" x14ac:dyDescent="0.25">
      <c r="Q2939" s="8"/>
      <c r="R2939" s="8"/>
    </row>
    <row r="2940" spans="17:18" x14ac:dyDescent="0.25">
      <c r="Q2940" s="8"/>
      <c r="R2940" s="8"/>
    </row>
    <row r="2941" spans="17:18" x14ac:dyDescent="0.25">
      <c r="Q2941" s="8"/>
      <c r="R2941" s="8"/>
    </row>
    <row r="2942" spans="17:18" x14ac:dyDescent="0.25">
      <c r="Q2942" s="8"/>
      <c r="R2942" s="8"/>
    </row>
    <row r="2943" spans="17:18" x14ac:dyDescent="0.25">
      <c r="Q2943" s="8"/>
      <c r="R2943" s="8"/>
    </row>
    <row r="2944" spans="17:18" x14ac:dyDescent="0.25">
      <c r="Q2944" s="8"/>
      <c r="R2944" s="8"/>
    </row>
    <row r="2945" spans="17:18" x14ac:dyDescent="0.25">
      <c r="Q2945" s="8"/>
      <c r="R2945" s="8"/>
    </row>
    <row r="2946" spans="17:18" x14ac:dyDescent="0.25">
      <c r="Q2946" s="8"/>
      <c r="R2946" s="8"/>
    </row>
    <row r="2947" spans="17:18" x14ac:dyDescent="0.25">
      <c r="Q2947" s="8"/>
      <c r="R2947" s="8"/>
    </row>
    <row r="2948" spans="17:18" x14ac:dyDescent="0.25">
      <c r="Q2948" s="8"/>
      <c r="R2948" s="8"/>
    </row>
    <row r="2949" spans="17:18" x14ac:dyDescent="0.25">
      <c r="Q2949" s="8"/>
      <c r="R2949" s="8"/>
    </row>
    <row r="2950" spans="17:18" x14ac:dyDescent="0.25">
      <c r="Q2950" s="8"/>
      <c r="R2950" s="8"/>
    </row>
    <row r="2951" spans="17:18" x14ac:dyDescent="0.25">
      <c r="Q2951" s="8"/>
      <c r="R2951" s="8"/>
    </row>
    <row r="2952" spans="17:18" x14ac:dyDescent="0.25">
      <c r="Q2952" s="8"/>
      <c r="R2952" s="8"/>
    </row>
    <row r="2953" spans="17:18" x14ac:dyDescent="0.25">
      <c r="Q2953" s="8"/>
      <c r="R2953" s="8"/>
    </row>
    <row r="2954" spans="17:18" x14ac:dyDescent="0.25">
      <c r="Q2954" s="8"/>
      <c r="R2954" s="8"/>
    </row>
    <row r="2955" spans="17:18" x14ac:dyDescent="0.25">
      <c r="Q2955" s="8"/>
      <c r="R2955" s="8"/>
    </row>
    <row r="2956" spans="17:18" x14ac:dyDescent="0.25">
      <c r="Q2956" s="8"/>
      <c r="R2956" s="8"/>
    </row>
    <row r="2957" spans="17:18" x14ac:dyDescent="0.25">
      <c r="Q2957" s="8"/>
      <c r="R2957" s="8"/>
    </row>
    <row r="2958" spans="17:18" x14ac:dyDescent="0.25">
      <c r="Q2958" s="8"/>
      <c r="R2958" s="8"/>
    </row>
    <row r="2959" spans="17:18" x14ac:dyDescent="0.25">
      <c r="Q2959" s="8"/>
      <c r="R2959" s="8"/>
    </row>
    <row r="2960" spans="17:18" x14ac:dyDescent="0.25">
      <c r="Q2960" s="8"/>
      <c r="R2960" s="8"/>
    </row>
    <row r="2961" spans="17:18" x14ac:dyDescent="0.25">
      <c r="Q2961" s="8"/>
      <c r="R2961" s="8"/>
    </row>
    <row r="2962" spans="17:18" x14ac:dyDescent="0.25">
      <c r="Q2962" s="8"/>
      <c r="R2962" s="8"/>
    </row>
    <row r="2963" spans="17:18" x14ac:dyDescent="0.25">
      <c r="Q2963" s="8"/>
      <c r="R2963" s="8"/>
    </row>
    <row r="2964" spans="17:18" x14ac:dyDescent="0.25">
      <c r="Q2964" s="8"/>
      <c r="R2964" s="8"/>
    </row>
    <row r="2965" spans="17:18" x14ac:dyDescent="0.25">
      <c r="Q2965" s="8"/>
      <c r="R2965" s="8"/>
    </row>
    <row r="2966" spans="17:18" x14ac:dyDescent="0.25">
      <c r="Q2966" s="8"/>
      <c r="R2966" s="8"/>
    </row>
    <row r="2967" spans="17:18" x14ac:dyDescent="0.25">
      <c r="Q2967" s="8"/>
      <c r="R2967" s="8"/>
    </row>
    <row r="2968" spans="17:18" x14ac:dyDescent="0.25">
      <c r="Q2968" s="8"/>
      <c r="R2968" s="8"/>
    </row>
    <row r="2969" spans="17:18" x14ac:dyDescent="0.25">
      <c r="Q2969" s="8"/>
      <c r="R2969" s="8"/>
    </row>
    <row r="2970" spans="17:18" x14ac:dyDescent="0.25">
      <c r="Q2970" s="8"/>
      <c r="R2970" s="8"/>
    </row>
    <row r="2971" spans="17:18" x14ac:dyDescent="0.25">
      <c r="Q2971" s="8"/>
      <c r="R2971" s="8"/>
    </row>
    <row r="2972" spans="17:18" x14ac:dyDescent="0.25">
      <c r="Q2972" s="8"/>
      <c r="R2972" s="8"/>
    </row>
    <row r="2973" spans="17:18" x14ac:dyDescent="0.25">
      <c r="Q2973" s="8"/>
      <c r="R2973" s="8"/>
    </row>
    <row r="2974" spans="17:18" x14ac:dyDescent="0.25">
      <c r="Q2974" s="8"/>
      <c r="R2974" s="8"/>
    </row>
    <row r="2975" spans="17:18" x14ac:dyDescent="0.25">
      <c r="Q2975" s="8"/>
      <c r="R2975" s="8"/>
    </row>
    <row r="2976" spans="17:18" x14ac:dyDescent="0.25">
      <c r="Q2976" s="8"/>
      <c r="R2976" s="8"/>
    </row>
    <row r="2977" spans="17:18" x14ac:dyDescent="0.25">
      <c r="Q2977" s="8"/>
      <c r="R2977" s="8"/>
    </row>
    <row r="2978" spans="17:18" x14ac:dyDescent="0.25">
      <c r="Q2978" s="8"/>
      <c r="R2978" s="8"/>
    </row>
    <row r="2979" spans="17:18" x14ac:dyDescent="0.25">
      <c r="Q2979" s="8"/>
      <c r="R2979" s="8"/>
    </row>
    <row r="2980" spans="17:18" x14ac:dyDescent="0.25">
      <c r="Q2980" s="8"/>
      <c r="R2980" s="8"/>
    </row>
    <row r="2981" spans="17:18" x14ac:dyDescent="0.25">
      <c r="Q2981" s="8"/>
      <c r="R2981" s="8"/>
    </row>
    <row r="2982" spans="17:18" x14ac:dyDescent="0.25">
      <c r="Q2982" s="8"/>
      <c r="R2982" s="8"/>
    </row>
    <row r="2983" spans="17:18" x14ac:dyDescent="0.25">
      <c r="Q2983" s="8"/>
      <c r="R2983" s="8"/>
    </row>
    <row r="2984" spans="17:18" x14ac:dyDescent="0.25">
      <c r="Q2984" s="8"/>
      <c r="R2984" s="8"/>
    </row>
    <row r="2985" spans="17:18" x14ac:dyDescent="0.25">
      <c r="Q2985" s="8"/>
      <c r="R2985" s="8"/>
    </row>
    <row r="2986" spans="17:18" x14ac:dyDescent="0.25">
      <c r="Q2986" s="8"/>
      <c r="R2986" s="8"/>
    </row>
    <row r="2987" spans="17:18" x14ac:dyDescent="0.25">
      <c r="Q2987" s="8"/>
      <c r="R2987" s="8"/>
    </row>
    <row r="2988" spans="17:18" x14ac:dyDescent="0.25">
      <c r="Q2988" s="8"/>
      <c r="R2988" s="8"/>
    </row>
    <row r="2989" spans="17:18" x14ac:dyDescent="0.25">
      <c r="Q2989" s="8"/>
      <c r="R2989" s="8"/>
    </row>
    <row r="2990" spans="17:18" x14ac:dyDescent="0.25">
      <c r="Q2990" s="8"/>
      <c r="R2990" s="8"/>
    </row>
    <row r="2991" spans="17:18" x14ac:dyDescent="0.25">
      <c r="Q2991" s="8"/>
      <c r="R2991" s="8"/>
    </row>
    <row r="2992" spans="17:18" x14ac:dyDescent="0.25">
      <c r="Q2992" s="8"/>
      <c r="R2992" s="8"/>
    </row>
    <row r="2993" spans="17:18" x14ac:dyDescent="0.25">
      <c r="Q2993" s="8"/>
      <c r="R2993" s="8"/>
    </row>
    <row r="2994" spans="17:18" x14ac:dyDescent="0.25">
      <c r="Q2994" s="8"/>
      <c r="R2994" s="8"/>
    </row>
    <row r="2995" spans="17:18" x14ac:dyDescent="0.25">
      <c r="Q2995" s="8"/>
      <c r="R2995" s="8"/>
    </row>
    <row r="2996" spans="17:18" x14ac:dyDescent="0.25">
      <c r="Q2996" s="8"/>
      <c r="R2996" s="8"/>
    </row>
    <row r="2997" spans="17:18" x14ac:dyDescent="0.25">
      <c r="Q2997" s="8"/>
      <c r="R2997" s="8"/>
    </row>
    <row r="2998" spans="17:18" x14ac:dyDescent="0.25">
      <c r="Q2998" s="8"/>
      <c r="R2998" s="8"/>
    </row>
    <row r="2999" spans="17:18" x14ac:dyDescent="0.25">
      <c r="Q2999" s="8"/>
      <c r="R2999" s="8"/>
    </row>
    <row r="3000" spans="17:18" x14ac:dyDescent="0.25">
      <c r="Q3000" s="8"/>
      <c r="R3000" s="8"/>
    </row>
    <row r="3001" spans="17:18" x14ac:dyDescent="0.25">
      <c r="Q3001" s="8"/>
      <c r="R3001" s="8"/>
    </row>
    <row r="3002" spans="17:18" x14ac:dyDescent="0.25">
      <c r="Q3002" s="8"/>
      <c r="R3002" s="8"/>
    </row>
    <row r="3003" spans="17:18" x14ac:dyDescent="0.25">
      <c r="Q3003" s="8"/>
      <c r="R3003" s="8"/>
    </row>
    <row r="3004" spans="17:18" x14ac:dyDescent="0.25">
      <c r="Q3004" s="8"/>
      <c r="R3004" s="8"/>
    </row>
    <row r="3005" spans="17:18" x14ac:dyDescent="0.25">
      <c r="Q3005" s="8"/>
      <c r="R3005" s="8"/>
    </row>
    <row r="3006" spans="17:18" x14ac:dyDescent="0.25">
      <c r="Q3006" s="8"/>
      <c r="R3006" s="8"/>
    </row>
    <row r="3007" spans="17:18" x14ac:dyDescent="0.25">
      <c r="Q3007" s="8"/>
      <c r="R3007" s="8"/>
    </row>
    <row r="3008" spans="17:18" x14ac:dyDescent="0.25">
      <c r="Q3008" s="8"/>
      <c r="R3008" s="8"/>
    </row>
    <row r="3009" spans="17:18" x14ac:dyDescent="0.25">
      <c r="Q3009" s="8"/>
      <c r="R3009" s="8"/>
    </row>
    <row r="3010" spans="17:18" x14ac:dyDescent="0.25">
      <c r="Q3010" s="8"/>
      <c r="R3010" s="8"/>
    </row>
    <row r="3011" spans="17:18" x14ac:dyDescent="0.25">
      <c r="Q3011" s="8"/>
      <c r="R3011" s="8"/>
    </row>
    <row r="3012" spans="17:18" x14ac:dyDescent="0.25">
      <c r="Q3012" s="8"/>
      <c r="R3012" s="8"/>
    </row>
    <row r="3013" spans="17:18" x14ac:dyDescent="0.25">
      <c r="Q3013" s="8"/>
      <c r="R3013" s="8"/>
    </row>
    <row r="3014" spans="17:18" x14ac:dyDescent="0.25">
      <c r="Q3014" s="8"/>
      <c r="R3014" s="8"/>
    </row>
    <row r="3015" spans="17:18" x14ac:dyDescent="0.25">
      <c r="Q3015" s="8"/>
      <c r="R3015" s="8"/>
    </row>
    <row r="3016" spans="17:18" x14ac:dyDescent="0.25">
      <c r="Q3016" s="8"/>
      <c r="R3016" s="8"/>
    </row>
    <row r="3017" spans="17:18" x14ac:dyDescent="0.25">
      <c r="Q3017" s="8"/>
      <c r="R3017" s="8"/>
    </row>
    <row r="3018" spans="17:18" x14ac:dyDescent="0.25">
      <c r="Q3018" s="8"/>
      <c r="R3018" s="8"/>
    </row>
    <row r="3019" spans="17:18" x14ac:dyDescent="0.25">
      <c r="Q3019" s="8"/>
      <c r="R3019" s="8"/>
    </row>
    <row r="3020" spans="17:18" x14ac:dyDescent="0.25">
      <c r="Q3020" s="8"/>
      <c r="R3020" s="8"/>
    </row>
    <row r="3021" spans="17:18" x14ac:dyDescent="0.25">
      <c r="Q3021" s="8"/>
      <c r="R3021" s="8"/>
    </row>
    <row r="3022" spans="17:18" x14ac:dyDescent="0.25">
      <c r="Q3022" s="8"/>
      <c r="R3022" s="8"/>
    </row>
    <row r="3023" spans="17:18" x14ac:dyDescent="0.25">
      <c r="Q3023" s="8"/>
      <c r="R3023" s="8"/>
    </row>
    <row r="3024" spans="17:18" x14ac:dyDescent="0.25">
      <c r="Q3024" s="8"/>
      <c r="R3024" s="8"/>
    </row>
    <row r="3025" spans="17:18" x14ac:dyDescent="0.25">
      <c r="Q3025" s="8"/>
      <c r="R3025" s="8"/>
    </row>
    <row r="3026" spans="17:18" x14ac:dyDescent="0.25">
      <c r="Q3026" s="8"/>
      <c r="R3026" s="8"/>
    </row>
    <row r="3027" spans="17:18" x14ac:dyDescent="0.25">
      <c r="Q3027" s="8"/>
      <c r="R3027" s="8"/>
    </row>
    <row r="3028" spans="17:18" x14ac:dyDescent="0.25">
      <c r="Q3028" s="8"/>
      <c r="R3028" s="8"/>
    </row>
    <row r="3029" spans="17:18" x14ac:dyDescent="0.25">
      <c r="Q3029" s="8"/>
      <c r="R3029" s="8"/>
    </row>
    <row r="3030" spans="17:18" x14ac:dyDescent="0.25">
      <c r="Q3030" s="8"/>
      <c r="R3030" s="8"/>
    </row>
    <row r="3031" spans="17:18" x14ac:dyDescent="0.25">
      <c r="Q3031" s="8"/>
      <c r="R3031" s="8"/>
    </row>
    <row r="3032" spans="17:18" x14ac:dyDescent="0.25">
      <c r="Q3032" s="8"/>
      <c r="R3032" s="8"/>
    </row>
    <row r="3033" spans="17:18" x14ac:dyDescent="0.25">
      <c r="Q3033" s="8"/>
      <c r="R3033" s="8"/>
    </row>
    <row r="3034" spans="17:18" x14ac:dyDescent="0.25">
      <c r="Q3034" s="8"/>
      <c r="R3034" s="8"/>
    </row>
    <row r="3035" spans="17:18" x14ac:dyDescent="0.25">
      <c r="Q3035" s="8"/>
      <c r="R3035" s="8"/>
    </row>
    <row r="3036" spans="17:18" x14ac:dyDescent="0.25">
      <c r="Q3036" s="8"/>
      <c r="R3036" s="8"/>
    </row>
    <row r="3037" spans="17:18" x14ac:dyDescent="0.25">
      <c r="Q3037" s="8"/>
      <c r="R3037" s="8"/>
    </row>
    <row r="3038" spans="17:18" x14ac:dyDescent="0.25">
      <c r="Q3038" s="8"/>
      <c r="R3038" s="8"/>
    </row>
    <row r="3039" spans="17:18" x14ac:dyDescent="0.25">
      <c r="Q3039" s="8"/>
      <c r="R3039" s="8"/>
    </row>
    <row r="3040" spans="17:18" x14ac:dyDescent="0.25">
      <c r="Q3040" s="8"/>
      <c r="R3040" s="8"/>
    </row>
    <row r="3041" spans="17:18" x14ac:dyDescent="0.25">
      <c r="Q3041" s="8"/>
      <c r="R3041" s="8"/>
    </row>
    <row r="3042" spans="17:18" x14ac:dyDescent="0.25">
      <c r="Q3042" s="8"/>
      <c r="R3042" s="8"/>
    </row>
    <row r="3043" spans="17:18" x14ac:dyDescent="0.25">
      <c r="Q3043" s="8"/>
      <c r="R3043" s="8"/>
    </row>
    <row r="3044" spans="17:18" x14ac:dyDescent="0.25">
      <c r="Q3044" s="8"/>
      <c r="R3044" s="8"/>
    </row>
    <row r="3045" spans="17:18" x14ac:dyDescent="0.25">
      <c r="Q3045" s="8"/>
      <c r="R3045" s="8"/>
    </row>
    <row r="3046" spans="17:18" x14ac:dyDescent="0.25">
      <c r="Q3046" s="8"/>
      <c r="R3046" s="8"/>
    </row>
    <row r="3047" spans="17:18" x14ac:dyDescent="0.25">
      <c r="Q3047" s="8"/>
      <c r="R3047" s="8"/>
    </row>
    <row r="3048" spans="17:18" x14ac:dyDescent="0.25">
      <c r="Q3048" s="8"/>
      <c r="R3048" s="8"/>
    </row>
    <row r="3049" spans="17:18" x14ac:dyDescent="0.25">
      <c r="Q3049" s="8"/>
      <c r="R3049" s="8"/>
    </row>
    <row r="3050" spans="17:18" x14ac:dyDescent="0.25">
      <c r="Q3050" s="8"/>
      <c r="R3050" s="8"/>
    </row>
    <row r="3051" spans="17:18" x14ac:dyDescent="0.25">
      <c r="Q3051" s="8"/>
      <c r="R3051" s="8"/>
    </row>
    <row r="3052" spans="17:18" x14ac:dyDescent="0.25">
      <c r="Q3052" s="8"/>
      <c r="R3052" s="8"/>
    </row>
    <row r="3053" spans="17:18" x14ac:dyDescent="0.25">
      <c r="Q3053" s="8"/>
      <c r="R3053" s="8"/>
    </row>
    <row r="3054" spans="17:18" x14ac:dyDescent="0.25">
      <c r="Q3054" s="8"/>
      <c r="R3054" s="8"/>
    </row>
    <row r="3055" spans="17:18" x14ac:dyDescent="0.25">
      <c r="Q3055" s="8"/>
      <c r="R3055" s="8"/>
    </row>
    <row r="3056" spans="17:18" x14ac:dyDescent="0.25">
      <c r="Q3056" s="8"/>
      <c r="R3056" s="8"/>
    </row>
    <row r="3057" spans="17:18" x14ac:dyDescent="0.25">
      <c r="Q3057" s="8"/>
      <c r="R3057" s="8"/>
    </row>
    <row r="3058" spans="17:18" x14ac:dyDescent="0.25">
      <c r="Q3058" s="8"/>
      <c r="R3058" s="8"/>
    </row>
    <row r="3059" spans="17:18" x14ac:dyDescent="0.25">
      <c r="Q3059" s="8"/>
      <c r="R3059" s="8"/>
    </row>
    <row r="3060" spans="17:18" x14ac:dyDescent="0.25">
      <c r="Q3060" s="8"/>
      <c r="R3060" s="8"/>
    </row>
    <row r="3061" spans="17:18" x14ac:dyDescent="0.25">
      <c r="Q3061" s="8"/>
      <c r="R3061" s="8"/>
    </row>
    <row r="3062" spans="17:18" x14ac:dyDescent="0.25">
      <c r="Q3062" s="8"/>
      <c r="R3062" s="8"/>
    </row>
    <row r="3063" spans="17:18" x14ac:dyDescent="0.25">
      <c r="Q3063" s="8"/>
      <c r="R3063" s="8"/>
    </row>
    <row r="3064" spans="17:18" x14ac:dyDescent="0.25">
      <c r="Q3064" s="8"/>
      <c r="R3064" s="8"/>
    </row>
    <row r="3065" spans="17:18" x14ac:dyDescent="0.25">
      <c r="Q3065" s="8"/>
      <c r="R3065" s="8"/>
    </row>
    <row r="3066" spans="17:18" x14ac:dyDescent="0.25">
      <c r="Q3066" s="8"/>
      <c r="R3066" s="8"/>
    </row>
    <row r="3067" spans="17:18" x14ac:dyDescent="0.25">
      <c r="Q3067" s="8"/>
      <c r="R3067" s="8"/>
    </row>
    <row r="3068" spans="17:18" x14ac:dyDescent="0.25">
      <c r="Q3068" s="8"/>
      <c r="R3068" s="8"/>
    </row>
    <row r="3069" spans="17:18" x14ac:dyDescent="0.25">
      <c r="Q3069" s="8"/>
      <c r="R3069" s="8"/>
    </row>
    <row r="3070" spans="17:18" x14ac:dyDescent="0.25">
      <c r="Q3070" s="8"/>
      <c r="R3070" s="8"/>
    </row>
    <row r="3071" spans="17:18" x14ac:dyDescent="0.25">
      <c r="Q3071" s="8"/>
      <c r="R3071" s="8"/>
    </row>
    <row r="3072" spans="17:18" x14ac:dyDescent="0.25">
      <c r="Q3072" s="8"/>
      <c r="R3072" s="8"/>
    </row>
    <row r="3073" spans="17:18" x14ac:dyDescent="0.25">
      <c r="Q3073" s="8"/>
      <c r="R3073" s="8"/>
    </row>
    <row r="3074" spans="17:18" x14ac:dyDescent="0.25">
      <c r="Q3074" s="8"/>
      <c r="R3074" s="8"/>
    </row>
    <row r="3075" spans="17:18" x14ac:dyDescent="0.25">
      <c r="Q3075" s="8"/>
      <c r="R3075" s="8"/>
    </row>
    <row r="3076" spans="17:18" x14ac:dyDescent="0.25">
      <c r="Q3076" s="8"/>
      <c r="R3076" s="8"/>
    </row>
    <row r="3077" spans="17:18" x14ac:dyDescent="0.25">
      <c r="Q3077" s="8"/>
      <c r="R3077" s="8"/>
    </row>
    <row r="3078" spans="17:18" x14ac:dyDescent="0.25">
      <c r="Q3078" s="8"/>
      <c r="R3078" s="8"/>
    </row>
    <row r="3079" spans="17:18" x14ac:dyDescent="0.25">
      <c r="Q3079" s="8"/>
      <c r="R3079" s="8"/>
    </row>
    <row r="3080" spans="17:18" x14ac:dyDescent="0.25">
      <c r="Q3080" s="8"/>
      <c r="R3080" s="8"/>
    </row>
    <row r="3081" spans="17:18" x14ac:dyDescent="0.25">
      <c r="Q3081" s="8"/>
      <c r="R3081" s="8"/>
    </row>
    <row r="3082" spans="17:18" x14ac:dyDescent="0.25">
      <c r="Q3082" s="8"/>
      <c r="R3082" s="8"/>
    </row>
    <row r="3083" spans="17:18" x14ac:dyDescent="0.25">
      <c r="Q3083" s="8"/>
      <c r="R3083" s="8"/>
    </row>
    <row r="3084" spans="17:18" x14ac:dyDescent="0.25">
      <c r="Q3084" s="8"/>
      <c r="R3084" s="8"/>
    </row>
    <row r="3085" spans="17:18" x14ac:dyDescent="0.25">
      <c r="Q3085" s="8"/>
      <c r="R3085" s="8"/>
    </row>
    <row r="3086" spans="17:18" x14ac:dyDescent="0.25">
      <c r="Q3086" s="8"/>
      <c r="R3086" s="8"/>
    </row>
    <row r="3087" spans="17:18" x14ac:dyDescent="0.25">
      <c r="Q3087" s="8"/>
      <c r="R3087" s="8"/>
    </row>
    <row r="3088" spans="17:18" x14ac:dyDescent="0.25">
      <c r="Q3088" s="8"/>
      <c r="R3088" s="8"/>
    </row>
    <row r="3089" spans="17:18" x14ac:dyDescent="0.25">
      <c r="Q3089" s="8"/>
      <c r="R3089" s="8"/>
    </row>
    <row r="3090" spans="17:18" x14ac:dyDescent="0.25">
      <c r="Q3090" s="8"/>
      <c r="R3090" s="8"/>
    </row>
    <row r="3091" spans="17:18" x14ac:dyDescent="0.25">
      <c r="Q3091" s="8"/>
      <c r="R3091" s="8"/>
    </row>
    <row r="3092" spans="17:18" x14ac:dyDescent="0.25">
      <c r="Q3092" s="8"/>
      <c r="R3092" s="8"/>
    </row>
    <row r="3093" spans="17:18" x14ac:dyDescent="0.25">
      <c r="Q3093" s="8"/>
      <c r="R3093" s="8"/>
    </row>
    <row r="3094" spans="17:18" x14ac:dyDescent="0.25">
      <c r="Q3094" s="8"/>
      <c r="R3094" s="8"/>
    </row>
    <row r="3095" spans="17:18" x14ac:dyDescent="0.25">
      <c r="Q3095" s="8"/>
      <c r="R3095" s="8"/>
    </row>
    <row r="3096" spans="17:18" x14ac:dyDescent="0.25">
      <c r="Q3096" s="8"/>
      <c r="R3096" s="8"/>
    </row>
    <row r="3097" spans="17:18" x14ac:dyDescent="0.25">
      <c r="Q3097" s="8"/>
      <c r="R3097" s="8"/>
    </row>
    <row r="3098" spans="17:18" x14ac:dyDescent="0.25">
      <c r="Q3098" s="8"/>
      <c r="R3098" s="8"/>
    </row>
    <row r="3099" spans="17:18" x14ac:dyDescent="0.25">
      <c r="Q3099" s="8"/>
      <c r="R3099" s="8"/>
    </row>
    <row r="3100" spans="17:18" x14ac:dyDescent="0.25">
      <c r="Q3100" s="8"/>
      <c r="R3100" s="8"/>
    </row>
    <row r="3101" spans="17:18" x14ac:dyDescent="0.25">
      <c r="Q3101" s="8"/>
      <c r="R3101" s="8"/>
    </row>
    <row r="3102" spans="17:18" x14ac:dyDescent="0.25">
      <c r="Q3102" s="8"/>
      <c r="R3102" s="8"/>
    </row>
    <row r="3103" spans="17:18" x14ac:dyDescent="0.25">
      <c r="Q3103" s="8"/>
      <c r="R3103" s="8"/>
    </row>
    <row r="3104" spans="17:18" x14ac:dyDescent="0.25">
      <c r="Q3104" s="8"/>
      <c r="R3104" s="8"/>
    </row>
    <row r="3105" spans="17:18" x14ac:dyDescent="0.25">
      <c r="Q3105" s="8"/>
      <c r="R3105" s="8"/>
    </row>
    <row r="3106" spans="17:18" x14ac:dyDescent="0.25">
      <c r="Q3106" s="8"/>
      <c r="R3106" s="8"/>
    </row>
    <row r="3107" spans="17:18" x14ac:dyDescent="0.25">
      <c r="Q3107" s="8"/>
      <c r="R3107" s="8"/>
    </row>
    <row r="3108" spans="17:18" x14ac:dyDescent="0.25">
      <c r="Q3108" s="8"/>
      <c r="R3108" s="8"/>
    </row>
    <row r="3109" spans="17:18" x14ac:dyDescent="0.25">
      <c r="Q3109" s="8"/>
      <c r="R3109" s="8"/>
    </row>
    <row r="3110" spans="17:18" x14ac:dyDescent="0.25">
      <c r="Q3110" s="8"/>
      <c r="R3110" s="8"/>
    </row>
    <row r="3111" spans="17:18" x14ac:dyDescent="0.25">
      <c r="Q3111" s="8"/>
      <c r="R3111" s="8"/>
    </row>
    <row r="3112" spans="17:18" x14ac:dyDescent="0.25">
      <c r="Q3112" s="8"/>
      <c r="R3112" s="8"/>
    </row>
    <row r="3113" spans="17:18" x14ac:dyDescent="0.25">
      <c r="Q3113" s="8"/>
      <c r="R3113" s="8"/>
    </row>
    <row r="3114" spans="17:18" x14ac:dyDescent="0.25">
      <c r="Q3114" s="8"/>
      <c r="R3114" s="8"/>
    </row>
    <row r="3115" spans="17:18" x14ac:dyDescent="0.25">
      <c r="Q3115" s="8"/>
      <c r="R3115" s="8"/>
    </row>
    <row r="3116" spans="17:18" x14ac:dyDescent="0.25">
      <c r="Q3116" s="8"/>
      <c r="R3116" s="8"/>
    </row>
    <row r="3117" spans="17:18" x14ac:dyDescent="0.25">
      <c r="Q3117" s="8"/>
      <c r="R3117" s="8"/>
    </row>
    <row r="3118" spans="17:18" x14ac:dyDescent="0.25">
      <c r="Q3118" s="8"/>
      <c r="R3118" s="8"/>
    </row>
    <row r="3119" spans="17:18" x14ac:dyDescent="0.25">
      <c r="Q3119" s="8"/>
      <c r="R3119" s="8"/>
    </row>
    <row r="3120" spans="17:18" x14ac:dyDescent="0.25">
      <c r="Q3120" s="8"/>
      <c r="R3120" s="8"/>
    </row>
    <row r="3121" spans="17:18" x14ac:dyDescent="0.25">
      <c r="Q3121" s="8"/>
      <c r="R3121" s="8"/>
    </row>
    <row r="3122" spans="17:18" x14ac:dyDescent="0.25">
      <c r="Q3122" s="8"/>
      <c r="R3122" s="8"/>
    </row>
    <row r="3123" spans="17:18" x14ac:dyDescent="0.25">
      <c r="Q3123" s="8"/>
      <c r="R3123" s="8"/>
    </row>
    <row r="3124" spans="17:18" x14ac:dyDescent="0.25">
      <c r="Q3124" s="8"/>
      <c r="R3124" s="8"/>
    </row>
    <row r="3125" spans="17:18" x14ac:dyDescent="0.25">
      <c r="Q3125" s="8"/>
      <c r="R3125" s="8"/>
    </row>
    <row r="3126" spans="17:18" x14ac:dyDescent="0.25">
      <c r="Q3126" s="8"/>
      <c r="R3126" s="8"/>
    </row>
    <row r="3127" spans="17:18" x14ac:dyDescent="0.25">
      <c r="Q3127" s="8"/>
      <c r="R3127" s="8"/>
    </row>
    <row r="3128" spans="17:18" x14ac:dyDescent="0.25">
      <c r="Q3128" s="8"/>
      <c r="R3128" s="8"/>
    </row>
    <row r="3129" spans="17:18" x14ac:dyDescent="0.25">
      <c r="Q3129" s="8"/>
      <c r="R3129" s="8"/>
    </row>
    <row r="3130" spans="17:18" x14ac:dyDescent="0.25">
      <c r="Q3130" s="8"/>
      <c r="R3130" s="8"/>
    </row>
    <row r="3131" spans="17:18" x14ac:dyDescent="0.25">
      <c r="Q3131" s="8"/>
      <c r="R3131" s="8"/>
    </row>
    <row r="3132" spans="17:18" x14ac:dyDescent="0.25">
      <c r="Q3132" s="8"/>
      <c r="R3132" s="8"/>
    </row>
    <row r="3133" spans="17:18" x14ac:dyDescent="0.25">
      <c r="Q3133" s="8"/>
      <c r="R3133" s="8"/>
    </row>
    <row r="3134" spans="17:18" x14ac:dyDescent="0.25">
      <c r="Q3134" s="8"/>
      <c r="R3134" s="8"/>
    </row>
    <row r="3135" spans="17:18" x14ac:dyDescent="0.25">
      <c r="Q3135" s="8"/>
      <c r="R3135" s="8"/>
    </row>
    <row r="3136" spans="17:18" x14ac:dyDescent="0.25">
      <c r="Q3136" s="8"/>
      <c r="R3136" s="8"/>
    </row>
    <row r="3137" spans="17:18" x14ac:dyDescent="0.25">
      <c r="Q3137" s="8"/>
      <c r="R3137" s="8"/>
    </row>
    <row r="3138" spans="17:18" x14ac:dyDescent="0.25">
      <c r="Q3138" s="8"/>
      <c r="R3138" s="8"/>
    </row>
    <row r="3139" spans="17:18" x14ac:dyDescent="0.25">
      <c r="Q3139" s="8"/>
      <c r="R3139" s="8"/>
    </row>
    <row r="3140" spans="17:18" x14ac:dyDescent="0.25">
      <c r="Q3140" s="8"/>
      <c r="R3140" s="8"/>
    </row>
    <row r="3141" spans="17:18" x14ac:dyDescent="0.25">
      <c r="Q3141" s="8"/>
      <c r="R3141" s="8"/>
    </row>
    <row r="3142" spans="17:18" x14ac:dyDescent="0.25">
      <c r="Q3142" s="8"/>
      <c r="R3142" s="8"/>
    </row>
    <row r="3143" spans="17:18" x14ac:dyDescent="0.25">
      <c r="Q3143" s="8"/>
      <c r="R3143" s="8"/>
    </row>
    <row r="3144" spans="17:18" x14ac:dyDescent="0.25">
      <c r="Q3144" s="8"/>
      <c r="R3144" s="8"/>
    </row>
    <row r="3145" spans="17:18" x14ac:dyDescent="0.25">
      <c r="Q3145" s="8"/>
      <c r="R3145" s="8"/>
    </row>
    <row r="3146" spans="17:18" x14ac:dyDescent="0.25">
      <c r="Q3146" s="8"/>
      <c r="R3146" s="8"/>
    </row>
    <row r="3147" spans="17:18" x14ac:dyDescent="0.25">
      <c r="Q3147" s="8"/>
      <c r="R3147" s="8"/>
    </row>
    <row r="3148" spans="17:18" x14ac:dyDescent="0.25">
      <c r="Q3148" s="8"/>
      <c r="R3148" s="8"/>
    </row>
    <row r="3149" spans="17:18" x14ac:dyDescent="0.25">
      <c r="Q3149" s="8"/>
      <c r="R3149" s="8"/>
    </row>
    <row r="3150" spans="17:18" x14ac:dyDescent="0.25">
      <c r="Q3150" s="8"/>
      <c r="R3150" s="8"/>
    </row>
    <row r="3151" spans="17:18" x14ac:dyDescent="0.25">
      <c r="Q3151" s="8"/>
      <c r="R3151" s="8"/>
    </row>
    <row r="3152" spans="17:18" x14ac:dyDescent="0.25">
      <c r="Q3152" s="8"/>
      <c r="R3152" s="8"/>
    </row>
    <row r="3153" spans="17:18" x14ac:dyDescent="0.25">
      <c r="Q3153" s="8"/>
      <c r="R3153" s="8"/>
    </row>
    <row r="3154" spans="17:18" x14ac:dyDescent="0.25">
      <c r="Q3154" s="8"/>
      <c r="R3154" s="8"/>
    </row>
    <row r="3155" spans="17:18" x14ac:dyDescent="0.25">
      <c r="Q3155" s="8"/>
      <c r="R3155" s="8"/>
    </row>
    <row r="3156" spans="17:18" x14ac:dyDescent="0.25">
      <c r="Q3156" s="8"/>
      <c r="R3156" s="8"/>
    </row>
    <row r="3157" spans="17:18" x14ac:dyDescent="0.25">
      <c r="Q3157" s="8"/>
      <c r="R3157" s="8"/>
    </row>
    <row r="3158" spans="17:18" x14ac:dyDescent="0.25">
      <c r="Q3158" s="8"/>
      <c r="R3158" s="8"/>
    </row>
    <row r="3159" spans="17:18" x14ac:dyDescent="0.25">
      <c r="Q3159" s="8"/>
      <c r="R3159" s="8"/>
    </row>
    <row r="3160" spans="17:18" x14ac:dyDescent="0.25">
      <c r="Q3160" s="8"/>
      <c r="R3160" s="8"/>
    </row>
    <row r="3161" spans="17:18" x14ac:dyDescent="0.25">
      <c r="Q3161" s="8"/>
      <c r="R3161" s="8"/>
    </row>
    <row r="3162" spans="17:18" x14ac:dyDescent="0.25">
      <c r="Q3162" s="8"/>
      <c r="R3162" s="8"/>
    </row>
    <row r="3163" spans="17:18" x14ac:dyDescent="0.25">
      <c r="Q3163" s="8"/>
      <c r="R3163" s="8"/>
    </row>
    <row r="3164" spans="17:18" x14ac:dyDescent="0.25">
      <c r="Q3164" s="8"/>
      <c r="R3164" s="8"/>
    </row>
    <row r="3165" spans="17:18" x14ac:dyDescent="0.25">
      <c r="Q3165" s="8"/>
      <c r="R3165" s="8"/>
    </row>
    <row r="3166" spans="17:18" x14ac:dyDescent="0.25">
      <c r="Q3166" s="8"/>
      <c r="R3166" s="8"/>
    </row>
    <row r="3167" spans="17:18" x14ac:dyDescent="0.25">
      <c r="Q3167" s="8"/>
      <c r="R3167" s="8"/>
    </row>
    <row r="3168" spans="17:18" x14ac:dyDescent="0.25">
      <c r="Q3168" s="8"/>
      <c r="R3168" s="8"/>
    </row>
    <row r="3169" spans="17:18" x14ac:dyDescent="0.25">
      <c r="Q3169" s="8"/>
      <c r="R3169" s="8"/>
    </row>
    <row r="3170" spans="17:18" x14ac:dyDescent="0.25">
      <c r="Q3170" s="8"/>
      <c r="R3170" s="8"/>
    </row>
    <row r="3171" spans="17:18" x14ac:dyDescent="0.25">
      <c r="Q3171" s="8"/>
      <c r="R3171" s="8"/>
    </row>
    <row r="3172" spans="17:18" x14ac:dyDescent="0.25">
      <c r="Q3172" s="8"/>
      <c r="R3172" s="8"/>
    </row>
    <row r="3173" spans="17:18" x14ac:dyDescent="0.25">
      <c r="Q3173" s="8"/>
      <c r="R3173" s="8"/>
    </row>
    <row r="3174" spans="17:18" x14ac:dyDescent="0.25">
      <c r="Q3174" s="8"/>
      <c r="R3174" s="8"/>
    </row>
    <row r="3175" spans="17:18" x14ac:dyDescent="0.25">
      <c r="Q3175" s="8"/>
      <c r="R3175" s="8"/>
    </row>
    <row r="3176" spans="17:18" x14ac:dyDescent="0.25">
      <c r="Q3176" s="8"/>
      <c r="R3176" s="8"/>
    </row>
    <row r="3177" spans="17:18" x14ac:dyDescent="0.25">
      <c r="Q3177" s="8"/>
      <c r="R3177" s="8"/>
    </row>
    <row r="3178" spans="17:18" x14ac:dyDescent="0.25">
      <c r="Q3178" s="8"/>
      <c r="R3178" s="8"/>
    </row>
    <row r="3179" spans="17:18" x14ac:dyDescent="0.25">
      <c r="Q3179" s="8"/>
      <c r="R3179" s="8"/>
    </row>
    <row r="3180" spans="17:18" x14ac:dyDescent="0.25">
      <c r="Q3180" s="8"/>
      <c r="R3180" s="8"/>
    </row>
    <row r="3181" spans="17:18" x14ac:dyDescent="0.25">
      <c r="Q3181" s="8"/>
      <c r="R3181" s="8"/>
    </row>
    <row r="3182" spans="17:18" x14ac:dyDescent="0.25">
      <c r="Q3182" s="8"/>
      <c r="R3182" s="8"/>
    </row>
    <row r="3183" spans="17:18" x14ac:dyDescent="0.25">
      <c r="Q3183" s="8"/>
      <c r="R3183" s="8"/>
    </row>
    <row r="3184" spans="17:18" x14ac:dyDescent="0.25">
      <c r="Q3184" s="8"/>
      <c r="R3184" s="8"/>
    </row>
    <row r="3185" spans="17:18" x14ac:dyDescent="0.25">
      <c r="Q3185" s="8"/>
      <c r="R3185" s="8"/>
    </row>
    <row r="3186" spans="17:18" x14ac:dyDescent="0.25">
      <c r="Q3186" s="8"/>
      <c r="R3186" s="8"/>
    </row>
    <row r="3187" spans="17:18" x14ac:dyDescent="0.25">
      <c r="Q3187" s="8"/>
      <c r="R3187" s="8"/>
    </row>
    <row r="3188" spans="17:18" x14ac:dyDescent="0.25">
      <c r="Q3188" s="8"/>
      <c r="R3188" s="8"/>
    </row>
    <row r="3189" spans="17:18" x14ac:dyDescent="0.25">
      <c r="Q3189" s="8"/>
      <c r="R3189" s="8"/>
    </row>
    <row r="3190" spans="17:18" x14ac:dyDescent="0.25">
      <c r="Q3190" s="8"/>
      <c r="R3190" s="8"/>
    </row>
    <row r="3191" spans="17:18" x14ac:dyDescent="0.25">
      <c r="Q3191" s="8"/>
      <c r="R3191" s="8"/>
    </row>
    <row r="3192" spans="17:18" x14ac:dyDescent="0.25">
      <c r="Q3192" s="8"/>
      <c r="R3192" s="8"/>
    </row>
    <row r="3193" spans="17:18" x14ac:dyDescent="0.25">
      <c r="Q3193" s="8"/>
      <c r="R3193" s="8"/>
    </row>
    <row r="3194" spans="17:18" x14ac:dyDescent="0.25">
      <c r="Q3194" s="8"/>
      <c r="R3194" s="8"/>
    </row>
    <row r="3195" spans="17:18" x14ac:dyDescent="0.25">
      <c r="Q3195" s="8"/>
      <c r="R3195" s="8"/>
    </row>
    <row r="3196" spans="17:18" x14ac:dyDescent="0.25">
      <c r="Q3196" s="8"/>
      <c r="R3196" s="8"/>
    </row>
    <row r="3197" spans="17:18" x14ac:dyDescent="0.25">
      <c r="Q3197" s="8"/>
      <c r="R3197" s="8"/>
    </row>
    <row r="3198" spans="17:18" x14ac:dyDescent="0.25">
      <c r="Q3198" s="8"/>
      <c r="R3198" s="8"/>
    </row>
    <row r="3199" spans="17:18" x14ac:dyDescent="0.25">
      <c r="Q3199" s="8"/>
      <c r="R3199" s="8"/>
    </row>
    <row r="3200" spans="17:18" x14ac:dyDescent="0.25">
      <c r="Q3200" s="8"/>
      <c r="R3200" s="8"/>
    </row>
    <row r="3201" spans="17:18" x14ac:dyDescent="0.25">
      <c r="Q3201" s="8"/>
      <c r="R3201" s="8"/>
    </row>
    <row r="3202" spans="17:18" x14ac:dyDescent="0.25">
      <c r="Q3202" s="8"/>
      <c r="R3202" s="8"/>
    </row>
    <row r="3203" spans="17:18" x14ac:dyDescent="0.25">
      <c r="Q3203" s="8"/>
      <c r="R3203" s="8"/>
    </row>
    <row r="3204" spans="17:18" x14ac:dyDescent="0.25">
      <c r="Q3204" s="8"/>
      <c r="R3204" s="8"/>
    </row>
    <row r="3205" spans="17:18" x14ac:dyDescent="0.25">
      <c r="Q3205" s="8"/>
      <c r="R3205" s="8"/>
    </row>
    <row r="3206" spans="17:18" x14ac:dyDescent="0.25">
      <c r="Q3206" s="8"/>
      <c r="R3206" s="8"/>
    </row>
    <row r="3207" spans="17:18" x14ac:dyDescent="0.25">
      <c r="Q3207" s="8"/>
      <c r="R3207" s="8"/>
    </row>
    <row r="3208" spans="17:18" x14ac:dyDescent="0.25">
      <c r="Q3208" s="8"/>
      <c r="R3208" s="8"/>
    </row>
    <row r="3209" spans="17:18" x14ac:dyDescent="0.25">
      <c r="Q3209" s="8"/>
      <c r="R3209" s="8"/>
    </row>
    <row r="3210" spans="17:18" x14ac:dyDescent="0.25">
      <c r="Q3210" s="8"/>
      <c r="R3210" s="8"/>
    </row>
    <row r="3211" spans="17:18" x14ac:dyDescent="0.25">
      <c r="Q3211" s="8"/>
      <c r="R3211" s="8"/>
    </row>
    <row r="3212" spans="17:18" x14ac:dyDescent="0.25">
      <c r="Q3212" s="8"/>
      <c r="R3212" s="8"/>
    </row>
    <row r="3213" spans="17:18" x14ac:dyDescent="0.25">
      <c r="Q3213" s="8"/>
      <c r="R3213" s="8"/>
    </row>
    <row r="3214" spans="17:18" x14ac:dyDescent="0.25">
      <c r="Q3214" s="8"/>
      <c r="R3214" s="8"/>
    </row>
    <row r="3215" spans="17:18" x14ac:dyDescent="0.25">
      <c r="Q3215" s="8"/>
      <c r="R3215" s="8"/>
    </row>
    <row r="3216" spans="17:18" x14ac:dyDescent="0.25">
      <c r="Q3216" s="8"/>
      <c r="R3216" s="8"/>
    </row>
    <row r="3217" spans="17:18" x14ac:dyDescent="0.25">
      <c r="Q3217" s="8"/>
      <c r="R3217" s="8"/>
    </row>
    <row r="3218" spans="17:18" x14ac:dyDescent="0.25">
      <c r="Q3218" s="8"/>
      <c r="R3218" s="8"/>
    </row>
    <row r="3219" spans="17:18" x14ac:dyDescent="0.25">
      <c r="Q3219" s="8"/>
      <c r="R3219" s="8"/>
    </row>
    <row r="3220" spans="17:18" x14ac:dyDescent="0.25">
      <c r="Q3220" s="8"/>
      <c r="R3220" s="8"/>
    </row>
    <row r="3221" spans="17:18" x14ac:dyDescent="0.25">
      <c r="Q3221" s="8"/>
      <c r="R3221" s="8"/>
    </row>
    <row r="3222" spans="17:18" x14ac:dyDescent="0.25">
      <c r="Q3222" s="8"/>
      <c r="R3222" s="8"/>
    </row>
    <row r="3223" spans="17:18" x14ac:dyDescent="0.25">
      <c r="Q3223" s="8"/>
      <c r="R3223" s="8"/>
    </row>
    <row r="3224" spans="17:18" x14ac:dyDescent="0.25">
      <c r="Q3224" s="8"/>
      <c r="R3224" s="8"/>
    </row>
    <row r="3225" spans="17:18" x14ac:dyDescent="0.25">
      <c r="Q3225" s="8"/>
      <c r="R3225" s="8"/>
    </row>
    <row r="3226" spans="17:18" x14ac:dyDescent="0.25">
      <c r="Q3226" s="8"/>
      <c r="R3226" s="8"/>
    </row>
    <row r="3227" spans="17:18" x14ac:dyDescent="0.25">
      <c r="Q3227" s="8"/>
      <c r="R3227" s="8"/>
    </row>
    <row r="3228" spans="17:18" x14ac:dyDescent="0.25">
      <c r="Q3228" s="8"/>
      <c r="R3228" s="8"/>
    </row>
    <row r="3229" spans="17:18" x14ac:dyDescent="0.25">
      <c r="Q3229" s="8"/>
      <c r="R3229" s="8"/>
    </row>
    <row r="3230" spans="17:18" x14ac:dyDescent="0.25">
      <c r="Q3230" s="8"/>
      <c r="R3230" s="8"/>
    </row>
    <row r="3231" spans="17:18" x14ac:dyDescent="0.25">
      <c r="Q3231" s="8"/>
      <c r="R3231" s="8"/>
    </row>
    <row r="3232" spans="17:18" x14ac:dyDescent="0.25">
      <c r="Q3232" s="8"/>
      <c r="R3232" s="8"/>
    </row>
    <row r="3233" spans="17:18" x14ac:dyDescent="0.25">
      <c r="Q3233" s="8"/>
      <c r="R3233" s="8"/>
    </row>
    <row r="3234" spans="17:18" x14ac:dyDescent="0.25">
      <c r="Q3234" s="8"/>
      <c r="R3234" s="8"/>
    </row>
    <row r="3235" spans="17:18" x14ac:dyDescent="0.25">
      <c r="Q3235" s="8"/>
      <c r="R3235" s="8"/>
    </row>
    <row r="3236" spans="17:18" x14ac:dyDescent="0.25">
      <c r="Q3236" s="8"/>
      <c r="R3236" s="8"/>
    </row>
    <row r="3237" spans="17:18" x14ac:dyDescent="0.25">
      <c r="Q3237" s="8"/>
      <c r="R3237" s="8"/>
    </row>
    <row r="3238" spans="17:18" x14ac:dyDescent="0.25">
      <c r="Q3238" s="8"/>
      <c r="R3238" s="8"/>
    </row>
    <row r="3239" spans="17:18" x14ac:dyDescent="0.25">
      <c r="Q3239" s="8"/>
      <c r="R3239" s="8"/>
    </row>
    <row r="3240" spans="17:18" x14ac:dyDescent="0.25">
      <c r="Q3240" s="8"/>
      <c r="R3240" s="8"/>
    </row>
    <row r="3241" spans="17:18" x14ac:dyDescent="0.25">
      <c r="Q3241" s="8"/>
      <c r="R3241" s="8"/>
    </row>
    <row r="3242" spans="17:18" x14ac:dyDescent="0.25">
      <c r="Q3242" s="8"/>
      <c r="R3242" s="8"/>
    </row>
    <row r="3243" spans="17:18" x14ac:dyDescent="0.25">
      <c r="Q3243" s="8"/>
      <c r="R3243" s="8"/>
    </row>
    <row r="3244" spans="17:18" x14ac:dyDescent="0.25">
      <c r="Q3244" s="8"/>
      <c r="R3244" s="8"/>
    </row>
    <row r="3245" spans="17:18" x14ac:dyDescent="0.25">
      <c r="Q3245" s="8"/>
      <c r="R3245" s="8"/>
    </row>
    <row r="3246" spans="17:18" x14ac:dyDescent="0.25">
      <c r="Q3246" s="8"/>
      <c r="R3246" s="8"/>
    </row>
    <row r="3247" spans="17:18" x14ac:dyDescent="0.25">
      <c r="Q3247" s="8"/>
      <c r="R3247" s="8"/>
    </row>
    <row r="3248" spans="17:18" x14ac:dyDescent="0.25">
      <c r="Q3248" s="8"/>
      <c r="R3248" s="8"/>
    </row>
    <row r="3249" spans="17:18" x14ac:dyDescent="0.25">
      <c r="Q3249" s="8"/>
      <c r="R3249" s="8"/>
    </row>
    <row r="3250" spans="17:18" x14ac:dyDescent="0.25">
      <c r="Q3250" s="8"/>
      <c r="R3250" s="8"/>
    </row>
    <row r="3251" spans="17:18" x14ac:dyDescent="0.25">
      <c r="Q3251" s="8"/>
      <c r="R3251" s="8"/>
    </row>
    <row r="3252" spans="17:18" x14ac:dyDescent="0.25">
      <c r="Q3252" s="8"/>
      <c r="R3252" s="8"/>
    </row>
    <row r="3253" spans="17:18" x14ac:dyDescent="0.25">
      <c r="Q3253" s="8"/>
      <c r="R3253" s="8"/>
    </row>
    <row r="3254" spans="17:18" x14ac:dyDescent="0.25">
      <c r="Q3254" s="8"/>
      <c r="R3254" s="8"/>
    </row>
    <row r="3255" spans="17:18" x14ac:dyDescent="0.25">
      <c r="Q3255" s="8"/>
      <c r="R3255" s="8"/>
    </row>
    <row r="3256" spans="17:18" x14ac:dyDescent="0.25">
      <c r="Q3256" s="8"/>
      <c r="R3256" s="8"/>
    </row>
    <row r="3257" spans="17:18" x14ac:dyDescent="0.25">
      <c r="Q3257" s="8"/>
      <c r="R3257" s="8"/>
    </row>
    <row r="3258" spans="17:18" x14ac:dyDescent="0.25">
      <c r="Q3258" s="8"/>
      <c r="R3258" s="8"/>
    </row>
    <row r="3259" spans="17:18" x14ac:dyDescent="0.25">
      <c r="Q3259" s="8"/>
      <c r="R3259" s="8"/>
    </row>
    <row r="3260" spans="17:18" x14ac:dyDescent="0.25">
      <c r="Q3260" s="8"/>
      <c r="R3260" s="8"/>
    </row>
    <row r="3261" spans="17:18" x14ac:dyDescent="0.25">
      <c r="Q3261" s="8"/>
      <c r="R3261" s="8"/>
    </row>
    <row r="3262" spans="17:18" x14ac:dyDescent="0.25">
      <c r="Q3262" s="8"/>
      <c r="R3262" s="8"/>
    </row>
    <row r="3263" spans="17:18" x14ac:dyDescent="0.25">
      <c r="Q3263" s="8"/>
      <c r="R3263" s="8"/>
    </row>
    <row r="3264" spans="17:18" x14ac:dyDescent="0.25">
      <c r="Q3264" s="8"/>
      <c r="R3264" s="8"/>
    </row>
    <row r="3265" spans="17:18" x14ac:dyDescent="0.25">
      <c r="Q3265" s="8"/>
      <c r="R3265" s="8"/>
    </row>
    <row r="3266" spans="17:18" x14ac:dyDescent="0.25">
      <c r="Q3266" s="8"/>
      <c r="R3266" s="8"/>
    </row>
    <row r="3267" spans="17:18" x14ac:dyDescent="0.25">
      <c r="Q3267" s="8"/>
      <c r="R3267" s="8"/>
    </row>
    <row r="3268" spans="17:18" x14ac:dyDescent="0.25">
      <c r="Q3268" s="8"/>
      <c r="R3268" s="8"/>
    </row>
    <row r="3269" spans="17:18" x14ac:dyDescent="0.25">
      <c r="Q3269" s="8"/>
      <c r="R3269" s="8"/>
    </row>
    <row r="3270" spans="17:18" x14ac:dyDescent="0.25">
      <c r="Q3270" s="8"/>
      <c r="R3270" s="8"/>
    </row>
    <row r="3271" spans="17:18" x14ac:dyDescent="0.25">
      <c r="Q3271" s="8"/>
      <c r="R3271" s="8"/>
    </row>
    <row r="3272" spans="17:18" x14ac:dyDescent="0.25">
      <c r="Q3272" s="8"/>
      <c r="R3272" s="8"/>
    </row>
    <row r="3273" spans="17:18" x14ac:dyDescent="0.25">
      <c r="Q3273" s="8"/>
      <c r="R3273" s="8"/>
    </row>
    <row r="3274" spans="17:18" x14ac:dyDescent="0.25">
      <c r="Q3274" s="8"/>
      <c r="R3274" s="8"/>
    </row>
    <row r="3275" spans="17:18" x14ac:dyDescent="0.25">
      <c r="Q3275" s="8"/>
      <c r="R3275" s="8"/>
    </row>
    <row r="3276" spans="17:18" x14ac:dyDescent="0.25">
      <c r="Q3276" s="8"/>
      <c r="R3276" s="8"/>
    </row>
    <row r="3277" spans="17:18" x14ac:dyDescent="0.25">
      <c r="Q3277" s="8"/>
      <c r="R3277" s="8"/>
    </row>
    <row r="3278" spans="17:18" x14ac:dyDescent="0.25">
      <c r="Q3278" s="8"/>
      <c r="R3278" s="8"/>
    </row>
    <row r="3279" spans="17:18" x14ac:dyDescent="0.25">
      <c r="Q3279" s="8"/>
      <c r="R3279" s="8"/>
    </row>
    <row r="3280" spans="17:18" x14ac:dyDescent="0.25">
      <c r="Q3280" s="8"/>
      <c r="R3280" s="8"/>
    </row>
    <row r="3281" spans="17:18" x14ac:dyDescent="0.25">
      <c r="Q3281" s="8"/>
      <c r="R3281" s="8"/>
    </row>
    <row r="3282" spans="17:18" x14ac:dyDescent="0.25">
      <c r="Q3282" s="8"/>
      <c r="R3282" s="8"/>
    </row>
    <row r="3283" spans="17:18" x14ac:dyDescent="0.25">
      <c r="Q3283" s="8"/>
      <c r="R3283" s="8"/>
    </row>
    <row r="3284" spans="17:18" x14ac:dyDescent="0.25">
      <c r="Q3284" s="8"/>
      <c r="R3284" s="8"/>
    </row>
    <row r="3285" spans="17:18" x14ac:dyDescent="0.25">
      <c r="Q3285" s="8"/>
      <c r="R3285" s="8"/>
    </row>
    <row r="3286" spans="17:18" x14ac:dyDescent="0.25">
      <c r="Q3286" s="8"/>
      <c r="R3286" s="8"/>
    </row>
    <row r="3287" spans="17:18" x14ac:dyDescent="0.25">
      <c r="Q3287" s="8"/>
      <c r="R3287" s="8"/>
    </row>
    <row r="3288" spans="17:18" x14ac:dyDescent="0.25">
      <c r="Q3288" s="8"/>
      <c r="R3288" s="8"/>
    </row>
    <row r="3289" spans="17:18" x14ac:dyDescent="0.25">
      <c r="Q3289" s="8"/>
      <c r="R3289" s="8"/>
    </row>
    <row r="3290" spans="17:18" x14ac:dyDescent="0.25">
      <c r="Q3290" s="8"/>
      <c r="R3290" s="8"/>
    </row>
    <row r="3291" spans="17:18" x14ac:dyDescent="0.25">
      <c r="Q3291" s="8"/>
      <c r="R3291" s="8"/>
    </row>
    <row r="3292" spans="17:18" x14ac:dyDescent="0.25">
      <c r="Q3292" s="8"/>
      <c r="R3292" s="8"/>
    </row>
    <row r="3293" spans="17:18" x14ac:dyDescent="0.25">
      <c r="Q3293" s="8"/>
      <c r="R3293" s="8"/>
    </row>
    <row r="3294" spans="17:18" x14ac:dyDescent="0.25">
      <c r="Q3294" s="8"/>
      <c r="R3294" s="8"/>
    </row>
    <row r="3295" spans="17:18" x14ac:dyDescent="0.25">
      <c r="Q3295" s="8"/>
      <c r="R3295" s="8"/>
    </row>
    <row r="3296" spans="17:18" x14ac:dyDescent="0.25">
      <c r="Q3296" s="8"/>
      <c r="R3296" s="8"/>
    </row>
    <row r="3297" spans="17:18" x14ac:dyDescent="0.25">
      <c r="Q3297" s="8"/>
      <c r="R3297" s="8"/>
    </row>
    <row r="3298" spans="17:18" x14ac:dyDescent="0.25">
      <c r="Q3298" s="8"/>
      <c r="R3298" s="8"/>
    </row>
    <row r="3299" spans="17:18" x14ac:dyDescent="0.25">
      <c r="Q3299" s="8"/>
      <c r="R3299" s="8"/>
    </row>
    <row r="3300" spans="17:18" x14ac:dyDescent="0.25">
      <c r="Q3300" s="8"/>
      <c r="R3300" s="8"/>
    </row>
    <row r="3301" spans="17:18" x14ac:dyDescent="0.25">
      <c r="Q3301" s="8"/>
      <c r="R3301" s="8"/>
    </row>
    <row r="3302" spans="17:18" x14ac:dyDescent="0.25">
      <c r="Q3302" s="8"/>
      <c r="R3302" s="8"/>
    </row>
    <row r="3303" spans="17:18" x14ac:dyDescent="0.25">
      <c r="Q3303" s="8"/>
      <c r="R3303" s="8"/>
    </row>
    <row r="3304" spans="17:18" x14ac:dyDescent="0.25">
      <c r="Q3304" s="8"/>
      <c r="R3304" s="8"/>
    </row>
    <row r="3305" spans="17:18" x14ac:dyDescent="0.25">
      <c r="Q3305" s="8"/>
      <c r="R3305" s="8"/>
    </row>
    <row r="3306" spans="17:18" x14ac:dyDescent="0.25">
      <c r="Q3306" s="8"/>
      <c r="R3306" s="8"/>
    </row>
    <row r="3307" spans="17:18" x14ac:dyDescent="0.25">
      <c r="Q3307" s="8"/>
      <c r="R3307" s="8"/>
    </row>
    <row r="3308" spans="17:18" x14ac:dyDescent="0.25">
      <c r="Q3308" s="8"/>
      <c r="R3308" s="8"/>
    </row>
    <row r="3309" spans="17:18" x14ac:dyDescent="0.25">
      <c r="Q3309" s="8"/>
      <c r="R3309" s="8"/>
    </row>
    <row r="3310" spans="17:18" x14ac:dyDescent="0.25">
      <c r="Q3310" s="8"/>
      <c r="R3310" s="8"/>
    </row>
    <row r="3311" spans="17:18" x14ac:dyDescent="0.25">
      <c r="Q3311" s="8"/>
      <c r="R3311" s="8"/>
    </row>
    <row r="3312" spans="17:18" x14ac:dyDescent="0.25">
      <c r="Q3312" s="8"/>
      <c r="R3312" s="8"/>
    </row>
    <row r="3313" spans="17:18" x14ac:dyDescent="0.25">
      <c r="Q3313" s="8"/>
      <c r="R3313" s="8"/>
    </row>
    <row r="3314" spans="17:18" x14ac:dyDescent="0.25">
      <c r="Q3314" s="8"/>
      <c r="R3314" s="8"/>
    </row>
    <row r="3315" spans="17:18" x14ac:dyDescent="0.25">
      <c r="Q3315" s="8"/>
      <c r="R3315" s="8"/>
    </row>
    <row r="3316" spans="17:18" x14ac:dyDescent="0.25">
      <c r="Q3316" s="8"/>
      <c r="R3316" s="8"/>
    </row>
    <row r="3317" spans="17:18" x14ac:dyDescent="0.25">
      <c r="Q3317" s="8"/>
      <c r="R3317" s="8"/>
    </row>
    <row r="3318" spans="17:18" x14ac:dyDescent="0.25">
      <c r="Q3318" s="8"/>
      <c r="R3318" s="8"/>
    </row>
    <row r="3319" spans="17:18" x14ac:dyDescent="0.25">
      <c r="Q3319" s="8"/>
      <c r="R3319" s="8"/>
    </row>
    <row r="3320" spans="17:18" x14ac:dyDescent="0.25">
      <c r="Q3320" s="8"/>
      <c r="R3320" s="8"/>
    </row>
    <row r="3321" spans="17:18" x14ac:dyDescent="0.25">
      <c r="Q3321" s="8"/>
      <c r="R3321" s="8"/>
    </row>
    <row r="3322" spans="17:18" x14ac:dyDescent="0.25">
      <c r="Q3322" s="8"/>
      <c r="R3322" s="8"/>
    </row>
    <row r="3323" spans="17:18" x14ac:dyDescent="0.25">
      <c r="Q3323" s="8"/>
      <c r="R3323" s="8"/>
    </row>
    <row r="3324" spans="17:18" x14ac:dyDescent="0.25">
      <c r="Q3324" s="8"/>
      <c r="R3324" s="8"/>
    </row>
    <row r="3325" spans="17:18" x14ac:dyDescent="0.25">
      <c r="Q3325" s="8"/>
      <c r="R3325" s="8"/>
    </row>
    <row r="3326" spans="17:18" x14ac:dyDescent="0.25">
      <c r="Q3326" s="8"/>
      <c r="R3326" s="8"/>
    </row>
    <row r="3327" spans="17:18" x14ac:dyDescent="0.25">
      <c r="Q3327" s="8"/>
      <c r="R3327" s="8"/>
    </row>
    <row r="3328" spans="17:18" x14ac:dyDescent="0.25">
      <c r="Q3328" s="8"/>
      <c r="R3328" s="8"/>
    </row>
    <row r="3329" spans="17:18" x14ac:dyDescent="0.25">
      <c r="Q3329" s="8"/>
      <c r="R3329" s="8"/>
    </row>
    <row r="3330" spans="17:18" x14ac:dyDescent="0.25">
      <c r="Q3330" s="8"/>
      <c r="R3330" s="8"/>
    </row>
    <row r="3331" spans="17:18" x14ac:dyDescent="0.25">
      <c r="Q3331" s="8"/>
      <c r="R3331" s="8"/>
    </row>
    <row r="3332" spans="17:18" x14ac:dyDescent="0.25">
      <c r="Q3332" s="8"/>
      <c r="R3332" s="8"/>
    </row>
    <row r="3333" spans="17:18" x14ac:dyDescent="0.25">
      <c r="Q3333" s="8"/>
      <c r="R3333" s="8"/>
    </row>
    <row r="3334" spans="17:18" x14ac:dyDescent="0.25">
      <c r="Q3334" s="8"/>
      <c r="R3334" s="8"/>
    </row>
    <row r="3335" spans="17:18" x14ac:dyDescent="0.25">
      <c r="Q3335" s="8"/>
      <c r="R3335" s="8"/>
    </row>
    <row r="3336" spans="17:18" x14ac:dyDescent="0.25">
      <c r="Q3336" s="8"/>
      <c r="R3336" s="8"/>
    </row>
    <row r="3337" spans="17:18" x14ac:dyDescent="0.25">
      <c r="Q3337" s="8"/>
      <c r="R3337" s="8"/>
    </row>
    <row r="3338" spans="17:18" x14ac:dyDescent="0.25">
      <c r="Q3338" s="8"/>
      <c r="R3338" s="8"/>
    </row>
    <row r="3339" spans="17:18" x14ac:dyDescent="0.25">
      <c r="Q3339" s="8"/>
      <c r="R3339" s="8"/>
    </row>
    <row r="3340" spans="17:18" x14ac:dyDescent="0.25">
      <c r="Q3340" s="8"/>
      <c r="R3340" s="8"/>
    </row>
    <row r="3341" spans="17:18" x14ac:dyDescent="0.25">
      <c r="Q3341" s="8"/>
      <c r="R3341" s="8"/>
    </row>
    <row r="3342" spans="17:18" x14ac:dyDescent="0.25">
      <c r="Q3342" s="8"/>
      <c r="R3342" s="8"/>
    </row>
    <row r="3343" spans="17:18" x14ac:dyDescent="0.25">
      <c r="Q3343" s="8"/>
      <c r="R3343" s="8"/>
    </row>
    <row r="3344" spans="17:18" x14ac:dyDescent="0.25">
      <c r="Q3344" s="8"/>
      <c r="R3344" s="8"/>
    </row>
    <row r="3345" spans="17:18" x14ac:dyDescent="0.25">
      <c r="Q3345" s="8"/>
      <c r="R3345" s="8"/>
    </row>
    <row r="3346" spans="17:18" x14ac:dyDescent="0.25">
      <c r="Q3346" s="8"/>
      <c r="R3346" s="8"/>
    </row>
    <row r="3347" spans="17:18" x14ac:dyDescent="0.25">
      <c r="Q3347" s="8"/>
      <c r="R3347" s="8"/>
    </row>
    <row r="3348" spans="17:18" x14ac:dyDescent="0.25">
      <c r="Q3348" s="8"/>
      <c r="R3348" s="8"/>
    </row>
    <row r="3349" spans="17:18" x14ac:dyDescent="0.25">
      <c r="Q3349" s="8"/>
      <c r="R3349" s="8"/>
    </row>
    <row r="3350" spans="17:18" x14ac:dyDescent="0.25">
      <c r="Q3350" s="8"/>
      <c r="R3350" s="8"/>
    </row>
    <row r="3351" spans="17:18" x14ac:dyDescent="0.25">
      <c r="Q3351" s="8"/>
      <c r="R3351" s="8"/>
    </row>
    <row r="3352" spans="17:18" x14ac:dyDescent="0.25">
      <c r="Q3352" s="8"/>
      <c r="R3352" s="8"/>
    </row>
    <row r="3353" spans="17:18" x14ac:dyDescent="0.25">
      <c r="Q3353" s="8"/>
      <c r="R3353" s="8"/>
    </row>
    <row r="3354" spans="17:18" x14ac:dyDescent="0.25">
      <c r="Q3354" s="8"/>
      <c r="R3354" s="8"/>
    </row>
    <row r="3355" spans="17:18" x14ac:dyDescent="0.25">
      <c r="Q3355" s="8"/>
      <c r="R3355" s="8"/>
    </row>
    <row r="3356" spans="17:18" x14ac:dyDescent="0.25">
      <c r="Q3356" s="8"/>
      <c r="R3356" s="8"/>
    </row>
    <row r="3357" spans="17:18" x14ac:dyDescent="0.25">
      <c r="Q3357" s="8"/>
      <c r="R3357" s="8"/>
    </row>
    <row r="3358" spans="17:18" x14ac:dyDescent="0.25">
      <c r="Q3358" s="8"/>
      <c r="R3358" s="8"/>
    </row>
    <row r="3359" spans="17:18" x14ac:dyDescent="0.25">
      <c r="Q3359" s="8"/>
      <c r="R3359" s="8"/>
    </row>
    <row r="3360" spans="17:18" x14ac:dyDescent="0.25">
      <c r="Q3360" s="8"/>
      <c r="R3360" s="8"/>
    </row>
    <row r="3361" spans="17:18" x14ac:dyDescent="0.25">
      <c r="Q3361" s="8"/>
      <c r="R3361" s="8"/>
    </row>
    <row r="3362" spans="17:18" x14ac:dyDescent="0.25">
      <c r="Q3362" s="8"/>
      <c r="R3362" s="8"/>
    </row>
    <row r="3363" spans="17:18" x14ac:dyDescent="0.25">
      <c r="Q3363" s="8"/>
      <c r="R3363" s="8"/>
    </row>
    <row r="3364" spans="17:18" x14ac:dyDescent="0.25">
      <c r="Q3364" s="8"/>
      <c r="R3364" s="8"/>
    </row>
    <row r="3365" spans="17:18" x14ac:dyDescent="0.25">
      <c r="Q3365" s="8"/>
      <c r="R3365" s="8"/>
    </row>
    <row r="3366" spans="17:18" x14ac:dyDescent="0.25">
      <c r="Q3366" s="8"/>
      <c r="R3366" s="8"/>
    </row>
    <row r="3367" spans="17:18" x14ac:dyDescent="0.25">
      <c r="Q3367" s="8"/>
      <c r="R3367" s="8"/>
    </row>
    <row r="3368" spans="17:18" x14ac:dyDescent="0.25">
      <c r="Q3368" s="8"/>
      <c r="R3368" s="8"/>
    </row>
    <row r="3369" spans="17:18" x14ac:dyDescent="0.25">
      <c r="Q3369" s="8"/>
      <c r="R3369" s="8"/>
    </row>
    <row r="3370" spans="17:18" x14ac:dyDescent="0.25">
      <c r="Q3370" s="8"/>
      <c r="R3370" s="8"/>
    </row>
    <row r="3371" spans="17:18" x14ac:dyDescent="0.25">
      <c r="Q3371" s="8"/>
      <c r="R3371" s="8"/>
    </row>
    <row r="3372" spans="17:18" x14ac:dyDescent="0.25">
      <c r="Q3372" s="8"/>
      <c r="R3372" s="8"/>
    </row>
    <row r="3373" spans="17:18" x14ac:dyDescent="0.25">
      <c r="Q3373" s="8"/>
      <c r="R3373" s="8"/>
    </row>
    <row r="3374" spans="17:18" x14ac:dyDescent="0.25">
      <c r="Q3374" s="8"/>
      <c r="R3374" s="8"/>
    </row>
    <row r="3375" spans="17:18" x14ac:dyDescent="0.25">
      <c r="Q3375" s="8"/>
      <c r="R3375" s="8"/>
    </row>
    <row r="3376" spans="17:18" x14ac:dyDescent="0.25">
      <c r="Q3376" s="8"/>
      <c r="R3376" s="8"/>
    </row>
    <row r="3377" spans="17:18" x14ac:dyDescent="0.25">
      <c r="Q3377" s="8"/>
      <c r="R3377" s="8"/>
    </row>
    <row r="3378" spans="17:18" x14ac:dyDescent="0.25">
      <c r="Q3378" s="8"/>
      <c r="R3378" s="8"/>
    </row>
    <row r="3379" spans="17:18" x14ac:dyDescent="0.25">
      <c r="Q3379" s="8"/>
      <c r="R3379" s="8"/>
    </row>
    <row r="3380" spans="17:18" x14ac:dyDescent="0.25">
      <c r="Q3380" s="8"/>
      <c r="R3380" s="8"/>
    </row>
    <row r="3381" spans="17:18" x14ac:dyDescent="0.25">
      <c r="Q3381" s="8"/>
      <c r="R3381" s="8"/>
    </row>
    <row r="3382" spans="17:18" x14ac:dyDescent="0.25">
      <c r="Q3382" s="8"/>
      <c r="R3382" s="8"/>
    </row>
    <row r="3383" spans="17:18" x14ac:dyDescent="0.25">
      <c r="Q3383" s="8"/>
      <c r="R3383" s="8"/>
    </row>
    <row r="3384" spans="17:18" x14ac:dyDescent="0.25">
      <c r="Q3384" s="8"/>
      <c r="R3384" s="8"/>
    </row>
    <row r="3385" spans="17:18" x14ac:dyDescent="0.25">
      <c r="Q3385" s="8"/>
      <c r="R3385" s="8"/>
    </row>
    <row r="3386" spans="17:18" x14ac:dyDescent="0.25">
      <c r="Q3386" s="8"/>
      <c r="R3386" s="8"/>
    </row>
    <row r="3387" spans="17:18" x14ac:dyDescent="0.25">
      <c r="Q3387" s="8"/>
      <c r="R3387" s="8"/>
    </row>
    <row r="3388" spans="17:18" x14ac:dyDescent="0.25">
      <c r="Q3388" s="8"/>
      <c r="R3388" s="8"/>
    </row>
    <row r="3389" spans="17:18" x14ac:dyDescent="0.25">
      <c r="Q3389" s="8"/>
      <c r="R3389" s="8"/>
    </row>
    <row r="3390" spans="17:18" x14ac:dyDescent="0.25">
      <c r="Q3390" s="8"/>
      <c r="R3390" s="8"/>
    </row>
    <row r="3391" spans="17:18" x14ac:dyDescent="0.25">
      <c r="Q3391" s="8"/>
      <c r="R3391" s="8"/>
    </row>
    <row r="3392" spans="17:18" x14ac:dyDescent="0.25">
      <c r="Q3392" s="8"/>
      <c r="R3392" s="8"/>
    </row>
    <row r="3393" spans="17:18" x14ac:dyDescent="0.25">
      <c r="Q3393" s="8"/>
      <c r="R3393" s="8"/>
    </row>
    <row r="3394" spans="17:18" x14ac:dyDescent="0.25">
      <c r="Q3394" s="8"/>
      <c r="R3394" s="8"/>
    </row>
    <row r="3395" spans="17:18" x14ac:dyDescent="0.25">
      <c r="Q3395" s="8"/>
      <c r="R3395" s="8"/>
    </row>
    <row r="3396" spans="17:18" x14ac:dyDescent="0.25">
      <c r="Q3396" s="8"/>
      <c r="R3396" s="8"/>
    </row>
    <row r="3397" spans="17:18" x14ac:dyDescent="0.25">
      <c r="Q3397" s="8"/>
      <c r="R3397" s="8"/>
    </row>
    <row r="3398" spans="17:18" x14ac:dyDescent="0.25">
      <c r="Q3398" s="8"/>
      <c r="R3398" s="8"/>
    </row>
    <row r="3399" spans="17:18" x14ac:dyDescent="0.25">
      <c r="Q3399" s="8"/>
      <c r="R3399" s="8"/>
    </row>
    <row r="3400" spans="17:18" x14ac:dyDescent="0.25">
      <c r="Q3400" s="8"/>
      <c r="R3400" s="8"/>
    </row>
    <row r="3401" spans="17:18" x14ac:dyDescent="0.25">
      <c r="Q3401" s="8"/>
      <c r="R3401" s="8"/>
    </row>
    <row r="3402" spans="17:18" x14ac:dyDescent="0.25">
      <c r="Q3402" s="8"/>
      <c r="R3402" s="8"/>
    </row>
    <row r="3403" spans="17:18" x14ac:dyDescent="0.25">
      <c r="Q3403" s="8"/>
      <c r="R3403" s="8"/>
    </row>
    <row r="3404" spans="17:18" x14ac:dyDescent="0.25">
      <c r="Q3404" s="8"/>
      <c r="R3404" s="8"/>
    </row>
    <row r="3405" spans="17:18" x14ac:dyDescent="0.25">
      <c r="Q3405" s="8"/>
      <c r="R3405" s="8"/>
    </row>
    <row r="3406" spans="17:18" x14ac:dyDescent="0.25">
      <c r="Q3406" s="8"/>
      <c r="R3406" s="8"/>
    </row>
    <row r="3407" spans="17:18" x14ac:dyDescent="0.25">
      <c r="Q3407" s="8"/>
      <c r="R3407" s="8"/>
    </row>
    <row r="3408" spans="17:18" x14ac:dyDescent="0.25">
      <c r="Q3408" s="8"/>
      <c r="R3408" s="8"/>
    </row>
    <row r="3409" spans="17:18" x14ac:dyDescent="0.25">
      <c r="Q3409" s="8"/>
      <c r="R3409" s="8"/>
    </row>
    <row r="3410" spans="17:18" x14ac:dyDescent="0.25">
      <c r="Q3410" s="8"/>
      <c r="R3410" s="8"/>
    </row>
    <row r="3411" spans="17:18" x14ac:dyDescent="0.25">
      <c r="Q3411" s="8"/>
      <c r="R3411" s="8"/>
    </row>
    <row r="3412" spans="17:18" x14ac:dyDescent="0.25">
      <c r="Q3412" s="8"/>
      <c r="R3412" s="8"/>
    </row>
    <row r="3413" spans="17:18" x14ac:dyDescent="0.25">
      <c r="Q3413" s="8"/>
      <c r="R3413" s="8"/>
    </row>
    <row r="3414" spans="17:18" x14ac:dyDescent="0.25">
      <c r="Q3414" s="8"/>
      <c r="R3414" s="8"/>
    </row>
    <row r="3415" spans="17:18" x14ac:dyDescent="0.25">
      <c r="Q3415" s="8"/>
      <c r="R3415" s="8"/>
    </row>
    <row r="3416" spans="17:18" x14ac:dyDescent="0.25">
      <c r="Q3416" s="8"/>
      <c r="R3416" s="8"/>
    </row>
    <row r="3417" spans="17:18" x14ac:dyDescent="0.25">
      <c r="Q3417" s="8"/>
      <c r="R3417" s="8"/>
    </row>
    <row r="3418" spans="17:18" x14ac:dyDescent="0.25">
      <c r="Q3418" s="8"/>
      <c r="R3418" s="8"/>
    </row>
    <row r="3419" spans="17:18" x14ac:dyDescent="0.25">
      <c r="Q3419" s="8"/>
      <c r="R3419" s="8"/>
    </row>
    <row r="3420" spans="17:18" x14ac:dyDescent="0.25">
      <c r="Q3420" s="8"/>
      <c r="R3420" s="8"/>
    </row>
    <row r="3421" spans="17:18" x14ac:dyDescent="0.25">
      <c r="Q3421" s="8"/>
      <c r="R3421" s="8"/>
    </row>
    <row r="3422" spans="17:18" x14ac:dyDescent="0.25">
      <c r="Q3422" s="8"/>
      <c r="R3422" s="8"/>
    </row>
    <row r="3423" spans="17:18" x14ac:dyDescent="0.25">
      <c r="Q3423" s="8"/>
      <c r="R3423" s="8"/>
    </row>
    <row r="3424" spans="17:18" x14ac:dyDescent="0.25">
      <c r="Q3424" s="8"/>
      <c r="R3424" s="8"/>
    </row>
    <row r="3425" spans="17:18" x14ac:dyDescent="0.25">
      <c r="Q3425" s="8"/>
      <c r="R3425" s="8"/>
    </row>
    <row r="3426" spans="17:18" x14ac:dyDescent="0.25">
      <c r="Q3426" s="8"/>
      <c r="R3426" s="8"/>
    </row>
    <row r="3427" spans="17:18" x14ac:dyDescent="0.25">
      <c r="Q3427" s="8"/>
      <c r="R3427" s="8"/>
    </row>
    <row r="3428" spans="17:18" x14ac:dyDescent="0.25">
      <c r="Q3428" s="8"/>
      <c r="R3428" s="8"/>
    </row>
    <row r="3429" spans="17:18" x14ac:dyDescent="0.25">
      <c r="Q3429" s="8"/>
      <c r="R3429" s="8"/>
    </row>
    <row r="3430" spans="17:18" x14ac:dyDescent="0.25">
      <c r="Q3430" s="8"/>
      <c r="R3430" s="8"/>
    </row>
    <row r="3431" spans="17:18" x14ac:dyDescent="0.25">
      <c r="Q3431" s="8"/>
      <c r="R3431" s="8"/>
    </row>
    <row r="3432" spans="17:18" x14ac:dyDescent="0.25">
      <c r="Q3432" s="8"/>
      <c r="R3432" s="8"/>
    </row>
    <row r="3433" spans="17:18" x14ac:dyDescent="0.25">
      <c r="Q3433" s="8"/>
      <c r="R3433" s="8"/>
    </row>
    <row r="3434" spans="17:18" x14ac:dyDescent="0.25">
      <c r="Q3434" s="8"/>
      <c r="R3434" s="8"/>
    </row>
    <row r="3435" spans="17:18" x14ac:dyDescent="0.25">
      <c r="Q3435" s="8"/>
      <c r="R3435" s="8"/>
    </row>
    <row r="3436" spans="17:18" x14ac:dyDescent="0.25">
      <c r="Q3436" s="8"/>
      <c r="R3436" s="8"/>
    </row>
    <row r="3437" spans="17:18" x14ac:dyDescent="0.25">
      <c r="Q3437" s="8"/>
      <c r="R3437" s="8"/>
    </row>
    <row r="3438" spans="17:18" x14ac:dyDescent="0.25">
      <c r="Q3438" s="8"/>
      <c r="R3438" s="8"/>
    </row>
    <row r="3439" spans="17:18" x14ac:dyDescent="0.25">
      <c r="Q3439" s="8"/>
      <c r="R3439" s="8"/>
    </row>
    <row r="3440" spans="17:18" x14ac:dyDescent="0.25">
      <c r="Q3440" s="8"/>
      <c r="R3440" s="8"/>
    </row>
    <row r="3441" spans="17:18" x14ac:dyDescent="0.25">
      <c r="Q3441" s="8"/>
      <c r="R3441" s="8"/>
    </row>
    <row r="3442" spans="17:18" x14ac:dyDescent="0.25">
      <c r="Q3442" s="8"/>
      <c r="R3442" s="8"/>
    </row>
    <row r="3443" spans="17:18" x14ac:dyDescent="0.25">
      <c r="Q3443" s="8"/>
      <c r="R3443" s="8"/>
    </row>
    <row r="3444" spans="17:18" x14ac:dyDescent="0.25">
      <c r="Q3444" s="8"/>
      <c r="R3444" s="8"/>
    </row>
    <row r="3445" spans="17:18" x14ac:dyDescent="0.25">
      <c r="Q3445" s="8"/>
      <c r="R3445" s="8"/>
    </row>
    <row r="3446" spans="17:18" x14ac:dyDescent="0.25">
      <c r="Q3446" s="8"/>
      <c r="R3446" s="8"/>
    </row>
    <row r="3447" spans="17:18" x14ac:dyDescent="0.25">
      <c r="Q3447" s="8"/>
      <c r="R3447" s="8"/>
    </row>
    <row r="3448" spans="17:18" x14ac:dyDescent="0.25">
      <c r="Q3448" s="8"/>
      <c r="R3448" s="8"/>
    </row>
    <row r="3449" spans="17:18" x14ac:dyDescent="0.25">
      <c r="Q3449" s="8"/>
      <c r="R3449" s="8"/>
    </row>
    <row r="3450" spans="17:18" x14ac:dyDescent="0.25">
      <c r="Q3450" s="8"/>
      <c r="R3450" s="8"/>
    </row>
    <row r="3451" spans="17:18" x14ac:dyDescent="0.25">
      <c r="Q3451" s="8"/>
      <c r="R3451" s="8"/>
    </row>
    <row r="3452" spans="17:18" x14ac:dyDescent="0.25">
      <c r="Q3452" s="8"/>
      <c r="R3452" s="8"/>
    </row>
    <row r="3453" spans="17:18" x14ac:dyDescent="0.25">
      <c r="Q3453" s="8"/>
      <c r="R3453" s="8"/>
    </row>
    <row r="3454" spans="17:18" x14ac:dyDescent="0.25">
      <c r="Q3454" s="8"/>
      <c r="R3454" s="8"/>
    </row>
    <row r="3455" spans="17:18" x14ac:dyDescent="0.25">
      <c r="Q3455" s="8"/>
      <c r="R3455" s="8"/>
    </row>
    <row r="3456" spans="17:18" x14ac:dyDescent="0.25">
      <c r="Q3456" s="8"/>
      <c r="R3456" s="8"/>
    </row>
    <row r="3457" spans="17:18" x14ac:dyDescent="0.25">
      <c r="Q3457" s="8"/>
      <c r="R3457" s="8"/>
    </row>
    <row r="3458" spans="17:18" x14ac:dyDescent="0.25">
      <c r="Q3458" s="8"/>
      <c r="R3458" s="8"/>
    </row>
    <row r="3459" spans="17:18" x14ac:dyDescent="0.25">
      <c r="Q3459" s="8"/>
      <c r="R3459" s="8"/>
    </row>
    <row r="3460" spans="17:18" x14ac:dyDescent="0.25">
      <c r="Q3460" s="8"/>
      <c r="R3460" s="8"/>
    </row>
    <row r="3461" spans="17:18" x14ac:dyDescent="0.25">
      <c r="Q3461" s="8"/>
      <c r="R3461" s="8"/>
    </row>
    <row r="3462" spans="17:18" x14ac:dyDescent="0.25">
      <c r="Q3462" s="8"/>
      <c r="R3462" s="8"/>
    </row>
    <row r="3463" spans="17:18" x14ac:dyDescent="0.25">
      <c r="Q3463" s="8"/>
      <c r="R3463" s="8"/>
    </row>
    <row r="3464" spans="17:18" x14ac:dyDescent="0.25">
      <c r="Q3464" s="8"/>
      <c r="R3464" s="8"/>
    </row>
    <row r="3465" spans="17:18" x14ac:dyDescent="0.25">
      <c r="Q3465" s="8"/>
      <c r="R3465" s="8"/>
    </row>
    <row r="3466" spans="17:18" x14ac:dyDescent="0.25">
      <c r="Q3466" s="8"/>
      <c r="R3466" s="8"/>
    </row>
    <row r="3467" spans="17:18" x14ac:dyDescent="0.25">
      <c r="Q3467" s="8"/>
      <c r="R3467" s="8"/>
    </row>
    <row r="3468" spans="17:18" x14ac:dyDescent="0.25">
      <c r="Q3468" s="8"/>
      <c r="R3468" s="8"/>
    </row>
    <row r="3469" spans="17:18" x14ac:dyDescent="0.25">
      <c r="Q3469" s="8"/>
      <c r="R3469" s="8"/>
    </row>
    <row r="3470" spans="17:18" x14ac:dyDescent="0.25">
      <c r="Q3470" s="8"/>
      <c r="R3470" s="8"/>
    </row>
    <row r="3471" spans="17:18" x14ac:dyDescent="0.25">
      <c r="Q3471" s="8"/>
      <c r="R3471" s="8"/>
    </row>
    <row r="3472" spans="17:18" x14ac:dyDescent="0.25">
      <c r="Q3472" s="8"/>
      <c r="R3472" s="8"/>
    </row>
    <row r="3473" spans="17:18" x14ac:dyDescent="0.25">
      <c r="Q3473" s="8"/>
      <c r="R3473" s="8"/>
    </row>
    <row r="3474" spans="17:18" x14ac:dyDescent="0.25">
      <c r="Q3474" s="8"/>
      <c r="R3474" s="8"/>
    </row>
    <row r="3475" spans="17:18" x14ac:dyDescent="0.25">
      <c r="Q3475" s="8"/>
      <c r="R3475" s="8"/>
    </row>
    <row r="3476" spans="17:18" x14ac:dyDescent="0.25">
      <c r="Q3476" s="8"/>
      <c r="R3476" s="8"/>
    </row>
    <row r="3477" spans="17:18" x14ac:dyDescent="0.25">
      <c r="Q3477" s="8"/>
      <c r="R3477" s="8"/>
    </row>
    <row r="3478" spans="17:18" x14ac:dyDescent="0.25">
      <c r="Q3478" s="8"/>
      <c r="R3478" s="8"/>
    </row>
    <row r="3479" spans="17:18" x14ac:dyDescent="0.25">
      <c r="Q3479" s="8"/>
      <c r="R3479" s="8"/>
    </row>
    <row r="3480" spans="17:18" x14ac:dyDescent="0.25">
      <c r="Q3480" s="8"/>
      <c r="R3480" s="8"/>
    </row>
    <row r="3481" spans="17:18" x14ac:dyDescent="0.25">
      <c r="Q3481" s="8"/>
      <c r="R3481" s="8"/>
    </row>
    <row r="3482" spans="17:18" x14ac:dyDescent="0.25">
      <c r="Q3482" s="8"/>
      <c r="R3482" s="8"/>
    </row>
    <row r="3483" spans="17:18" x14ac:dyDescent="0.25">
      <c r="Q3483" s="8"/>
      <c r="R3483" s="8"/>
    </row>
    <row r="3484" spans="17:18" x14ac:dyDescent="0.25">
      <c r="Q3484" s="8"/>
      <c r="R3484" s="8"/>
    </row>
    <row r="3485" spans="17:18" x14ac:dyDescent="0.25">
      <c r="Q3485" s="8"/>
      <c r="R3485" s="8"/>
    </row>
    <row r="3486" spans="17:18" x14ac:dyDescent="0.25">
      <c r="Q3486" s="8"/>
      <c r="R3486" s="8"/>
    </row>
    <row r="3487" spans="17:18" x14ac:dyDescent="0.25">
      <c r="Q3487" s="8"/>
      <c r="R3487" s="8"/>
    </row>
    <row r="3488" spans="17:18" x14ac:dyDescent="0.25">
      <c r="Q3488" s="8"/>
      <c r="R3488" s="8"/>
    </row>
    <row r="3489" spans="17:18" x14ac:dyDescent="0.25">
      <c r="Q3489" s="8"/>
      <c r="R3489" s="8"/>
    </row>
    <row r="3490" spans="17:18" x14ac:dyDescent="0.25">
      <c r="Q3490" s="8"/>
      <c r="R3490" s="8"/>
    </row>
    <row r="3491" spans="17:18" x14ac:dyDescent="0.25">
      <c r="Q3491" s="8"/>
      <c r="R3491" s="8"/>
    </row>
    <row r="3492" spans="17:18" x14ac:dyDescent="0.25">
      <c r="Q3492" s="8"/>
      <c r="R3492" s="8"/>
    </row>
    <row r="3493" spans="17:18" x14ac:dyDescent="0.25">
      <c r="Q3493" s="8"/>
      <c r="R3493" s="8"/>
    </row>
    <row r="3494" spans="17:18" x14ac:dyDescent="0.25">
      <c r="Q3494" s="8"/>
      <c r="R3494" s="8"/>
    </row>
    <row r="3495" spans="17:18" x14ac:dyDescent="0.25">
      <c r="Q3495" s="8"/>
      <c r="R3495" s="8"/>
    </row>
    <row r="3496" spans="17:18" x14ac:dyDescent="0.25">
      <c r="Q3496" s="8"/>
      <c r="R3496" s="8"/>
    </row>
    <row r="3497" spans="17:18" x14ac:dyDescent="0.25">
      <c r="Q3497" s="8"/>
      <c r="R3497" s="8"/>
    </row>
    <row r="3498" spans="17:18" x14ac:dyDescent="0.25">
      <c r="Q3498" s="8"/>
      <c r="R3498" s="8"/>
    </row>
    <row r="3499" spans="17:18" x14ac:dyDescent="0.25">
      <c r="Q3499" s="8"/>
      <c r="R3499" s="8"/>
    </row>
    <row r="3500" spans="17:18" x14ac:dyDescent="0.25">
      <c r="Q3500" s="8"/>
      <c r="R3500" s="8"/>
    </row>
    <row r="3501" spans="17:18" x14ac:dyDescent="0.25">
      <c r="Q3501" s="8"/>
      <c r="R3501" s="8"/>
    </row>
    <row r="3502" spans="17:18" x14ac:dyDescent="0.25">
      <c r="Q3502" s="8"/>
      <c r="R3502" s="8"/>
    </row>
    <row r="3503" spans="17:18" x14ac:dyDescent="0.25">
      <c r="Q3503" s="8"/>
      <c r="R3503" s="8"/>
    </row>
    <row r="3504" spans="17:18" x14ac:dyDescent="0.25">
      <c r="Q3504" s="8"/>
      <c r="R3504" s="8"/>
    </row>
    <row r="3505" spans="17:18" x14ac:dyDescent="0.25">
      <c r="Q3505" s="8"/>
      <c r="R3505" s="8"/>
    </row>
    <row r="3506" spans="17:18" x14ac:dyDescent="0.25">
      <c r="Q3506" s="8"/>
      <c r="R3506" s="8"/>
    </row>
    <row r="3507" spans="17:18" x14ac:dyDescent="0.25">
      <c r="Q3507" s="8"/>
      <c r="R3507" s="8"/>
    </row>
    <row r="3508" spans="17:18" x14ac:dyDescent="0.25">
      <c r="Q3508" s="8"/>
      <c r="R3508" s="8"/>
    </row>
    <row r="3509" spans="17:18" x14ac:dyDescent="0.25">
      <c r="Q3509" s="8"/>
      <c r="R3509" s="8"/>
    </row>
    <row r="3510" spans="17:18" x14ac:dyDescent="0.25">
      <c r="Q3510" s="8"/>
      <c r="R3510" s="8"/>
    </row>
    <row r="3511" spans="17:18" x14ac:dyDescent="0.25">
      <c r="Q3511" s="8"/>
      <c r="R3511" s="8"/>
    </row>
    <row r="3512" spans="17:18" x14ac:dyDescent="0.25">
      <c r="Q3512" s="8"/>
      <c r="R3512" s="8"/>
    </row>
    <row r="3513" spans="17:18" x14ac:dyDescent="0.25">
      <c r="Q3513" s="8"/>
      <c r="R3513" s="8"/>
    </row>
    <row r="3514" spans="17:18" x14ac:dyDescent="0.25">
      <c r="Q3514" s="8"/>
      <c r="R3514" s="8"/>
    </row>
    <row r="3515" spans="17:18" x14ac:dyDescent="0.25">
      <c r="Q3515" s="8"/>
      <c r="R3515" s="8"/>
    </row>
    <row r="3516" spans="17:18" x14ac:dyDescent="0.25">
      <c r="Q3516" s="8"/>
      <c r="R3516" s="8"/>
    </row>
    <row r="3517" spans="17:18" x14ac:dyDescent="0.25">
      <c r="Q3517" s="8"/>
      <c r="R3517" s="8"/>
    </row>
    <row r="3518" spans="17:18" x14ac:dyDescent="0.25">
      <c r="Q3518" s="8"/>
      <c r="R3518" s="8"/>
    </row>
    <row r="3519" spans="17:18" x14ac:dyDescent="0.25">
      <c r="Q3519" s="8"/>
      <c r="R3519" s="8"/>
    </row>
    <row r="3520" spans="17:18" x14ac:dyDescent="0.25">
      <c r="Q3520" s="8"/>
      <c r="R3520" s="8"/>
    </row>
    <row r="3521" spans="17:18" x14ac:dyDescent="0.25">
      <c r="Q3521" s="8"/>
      <c r="R3521" s="8"/>
    </row>
    <row r="3522" spans="17:18" x14ac:dyDescent="0.25">
      <c r="Q3522" s="8"/>
      <c r="R3522" s="8"/>
    </row>
    <row r="3523" spans="17:18" x14ac:dyDescent="0.25">
      <c r="Q3523" s="8"/>
      <c r="R3523" s="8"/>
    </row>
    <row r="3524" spans="17:18" x14ac:dyDescent="0.25">
      <c r="Q3524" s="8"/>
      <c r="R3524" s="8"/>
    </row>
    <row r="3525" spans="17:18" x14ac:dyDescent="0.25">
      <c r="Q3525" s="8"/>
      <c r="R3525" s="8"/>
    </row>
    <row r="3526" spans="17:18" x14ac:dyDescent="0.25">
      <c r="Q3526" s="8"/>
      <c r="R3526" s="8"/>
    </row>
    <row r="3527" spans="17:18" x14ac:dyDescent="0.25">
      <c r="Q3527" s="8"/>
      <c r="R3527" s="8"/>
    </row>
    <row r="3528" spans="17:18" x14ac:dyDescent="0.25">
      <c r="Q3528" s="8"/>
      <c r="R3528" s="8"/>
    </row>
    <row r="3529" spans="17:18" x14ac:dyDescent="0.25">
      <c r="Q3529" s="8"/>
      <c r="R3529" s="8"/>
    </row>
    <row r="3530" spans="17:18" x14ac:dyDescent="0.25">
      <c r="Q3530" s="8"/>
      <c r="R3530" s="8"/>
    </row>
    <row r="3531" spans="17:18" x14ac:dyDescent="0.25">
      <c r="Q3531" s="8"/>
      <c r="R3531" s="8"/>
    </row>
    <row r="3532" spans="17:18" x14ac:dyDescent="0.25">
      <c r="Q3532" s="8"/>
      <c r="R3532" s="8"/>
    </row>
    <row r="3533" spans="17:18" x14ac:dyDescent="0.25">
      <c r="Q3533" s="8"/>
      <c r="R3533" s="8"/>
    </row>
    <row r="3534" spans="17:18" x14ac:dyDescent="0.25">
      <c r="Q3534" s="8"/>
      <c r="R3534" s="8"/>
    </row>
    <row r="3535" spans="17:18" x14ac:dyDescent="0.25">
      <c r="Q3535" s="8"/>
      <c r="R3535" s="8"/>
    </row>
    <row r="3536" spans="17:18" x14ac:dyDescent="0.25">
      <c r="Q3536" s="8"/>
      <c r="R3536" s="8"/>
    </row>
    <row r="3537" spans="17:18" x14ac:dyDescent="0.25">
      <c r="Q3537" s="8"/>
      <c r="R3537" s="8"/>
    </row>
    <row r="3538" spans="17:18" x14ac:dyDescent="0.25">
      <c r="Q3538" s="8"/>
      <c r="R3538" s="8"/>
    </row>
    <row r="3539" spans="17:18" x14ac:dyDescent="0.25">
      <c r="Q3539" s="8"/>
      <c r="R3539" s="8"/>
    </row>
    <row r="3540" spans="17:18" x14ac:dyDescent="0.25">
      <c r="Q3540" s="8"/>
      <c r="R3540" s="8"/>
    </row>
    <row r="3541" spans="17:18" x14ac:dyDescent="0.25">
      <c r="Q3541" s="8"/>
      <c r="R3541" s="8"/>
    </row>
    <row r="3542" spans="17:18" x14ac:dyDescent="0.25">
      <c r="Q3542" s="8"/>
      <c r="R3542" s="8"/>
    </row>
    <row r="3543" spans="17:18" x14ac:dyDescent="0.25">
      <c r="Q3543" s="8"/>
      <c r="R3543" s="8"/>
    </row>
    <row r="3544" spans="17:18" x14ac:dyDescent="0.25">
      <c r="Q3544" s="8"/>
      <c r="R3544" s="8"/>
    </row>
    <row r="3545" spans="17:18" x14ac:dyDescent="0.25">
      <c r="Q3545" s="8"/>
      <c r="R3545" s="8"/>
    </row>
    <row r="3546" spans="17:18" x14ac:dyDescent="0.25">
      <c r="Q3546" s="8"/>
      <c r="R3546" s="8"/>
    </row>
    <row r="3547" spans="17:18" x14ac:dyDescent="0.25">
      <c r="Q3547" s="8"/>
      <c r="R3547" s="8"/>
    </row>
    <row r="3548" spans="17:18" x14ac:dyDescent="0.25">
      <c r="Q3548" s="8"/>
      <c r="R3548" s="8"/>
    </row>
    <row r="3549" spans="17:18" x14ac:dyDescent="0.25">
      <c r="Q3549" s="8"/>
      <c r="R3549" s="8"/>
    </row>
    <row r="3550" spans="17:18" x14ac:dyDescent="0.25">
      <c r="Q3550" s="8"/>
      <c r="R3550" s="8"/>
    </row>
    <row r="3551" spans="17:18" x14ac:dyDescent="0.25">
      <c r="Q3551" s="8"/>
      <c r="R3551" s="8"/>
    </row>
    <row r="3552" spans="17:18" x14ac:dyDescent="0.25">
      <c r="Q3552" s="8"/>
      <c r="R3552" s="8"/>
    </row>
    <row r="3553" spans="17:18" x14ac:dyDescent="0.25">
      <c r="Q3553" s="8"/>
      <c r="R3553" s="8"/>
    </row>
    <row r="3554" spans="17:18" x14ac:dyDescent="0.25">
      <c r="Q3554" s="8"/>
      <c r="R3554" s="8"/>
    </row>
    <row r="3555" spans="17:18" x14ac:dyDescent="0.25">
      <c r="Q3555" s="8"/>
      <c r="R3555" s="8"/>
    </row>
    <row r="3556" spans="17:18" x14ac:dyDescent="0.25">
      <c r="Q3556" s="8"/>
      <c r="R3556" s="8"/>
    </row>
    <row r="3557" spans="17:18" x14ac:dyDescent="0.25">
      <c r="Q3557" s="8"/>
      <c r="R3557" s="8"/>
    </row>
    <row r="3558" spans="17:18" x14ac:dyDescent="0.25">
      <c r="Q3558" s="8"/>
      <c r="R3558" s="8"/>
    </row>
    <row r="3559" spans="17:18" x14ac:dyDescent="0.25">
      <c r="Q3559" s="8"/>
      <c r="R3559" s="8"/>
    </row>
    <row r="3560" spans="17:18" x14ac:dyDescent="0.25">
      <c r="Q3560" s="8"/>
      <c r="R3560" s="8"/>
    </row>
    <row r="3561" spans="17:18" x14ac:dyDescent="0.25">
      <c r="Q3561" s="8"/>
      <c r="R3561" s="8"/>
    </row>
    <row r="3562" spans="17:18" x14ac:dyDescent="0.25">
      <c r="Q3562" s="8"/>
      <c r="R3562" s="8"/>
    </row>
    <row r="3563" spans="17:18" x14ac:dyDescent="0.25">
      <c r="Q3563" s="8"/>
      <c r="R3563" s="8"/>
    </row>
    <row r="3564" spans="17:18" x14ac:dyDescent="0.25">
      <c r="Q3564" s="8"/>
      <c r="R3564" s="8"/>
    </row>
    <row r="3565" spans="17:18" x14ac:dyDescent="0.25">
      <c r="Q3565" s="8"/>
      <c r="R3565" s="8"/>
    </row>
    <row r="3566" spans="17:18" x14ac:dyDescent="0.25">
      <c r="Q3566" s="8"/>
      <c r="R3566" s="8"/>
    </row>
    <row r="3567" spans="17:18" x14ac:dyDescent="0.25">
      <c r="Q3567" s="8"/>
      <c r="R3567" s="8"/>
    </row>
    <row r="3568" spans="17:18" x14ac:dyDescent="0.25">
      <c r="Q3568" s="8"/>
      <c r="R3568" s="8"/>
    </row>
    <row r="3569" spans="17:18" x14ac:dyDescent="0.25">
      <c r="Q3569" s="8"/>
      <c r="R3569" s="8"/>
    </row>
    <row r="3570" spans="17:18" x14ac:dyDescent="0.25">
      <c r="Q3570" s="8"/>
      <c r="R3570" s="8"/>
    </row>
    <row r="3571" spans="17:18" x14ac:dyDescent="0.25">
      <c r="Q3571" s="8"/>
      <c r="R3571" s="8"/>
    </row>
    <row r="3572" spans="17:18" x14ac:dyDescent="0.25">
      <c r="Q3572" s="8"/>
      <c r="R3572" s="8"/>
    </row>
    <row r="3573" spans="17:18" x14ac:dyDescent="0.25">
      <c r="Q3573" s="8"/>
      <c r="R3573" s="8"/>
    </row>
    <row r="3574" spans="17:18" x14ac:dyDescent="0.25">
      <c r="Q3574" s="8"/>
      <c r="R3574" s="8"/>
    </row>
    <row r="3575" spans="17:18" x14ac:dyDescent="0.25">
      <c r="Q3575" s="8"/>
      <c r="R3575" s="8"/>
    </row>
    <row r="3576" spans="17:18" x14ac:dyDescent="0.25">
      <c r="Q3576" s="8"/>
      <c r="R3576" s="8"/>
    </row>
    <row r="3577" spans="17:18" x14ac:dyDescent="0.25">
      <c r="Q3577" s="8"/>
      <c r="R3577" s="8"/>
    </row>
    <row r="3578" spans="17:18" x14ac:dyDescent="0.25">
      <c r="Q3578" s="8"/>
      <c r="R3578" s="8"/>
    </row>
    <row r="3579" spans="17:18" x14ac:dyDescent="0.25">
      <c r="Q3579" s="8"/>
      <c r="R3579" s="8"/>
    </row>
    <row r="3580" spans="17:18" x14ac:dyDescent="0.25">
      <c r="Q3580" s="8"/>
      <c r="R3580" s="8"/>
    </row>
    <row r="3581" spans="17:18" x14ac:dyDescent="0.25">
      <c r="Q3581" s="8"/>
      <c r="R3581" s="8"/>
    </row>
    <row r="3582" spans="17:18" x14ac:dyDescent="0.25">
      <c r="Q3582" s="8"/>
      <c r="R3582" s="8"/>
    </row>
    <row r="3583" spans="17:18" x14ac:dyDescent="0.25">
      <c r="Q3583" s="8"/>
      <c r="R3583" s="8"/>
    </row>
    <row r="3584" spans="17:18" x14ac:dyDescent="0.25">
      <c r="Q3584" s="8"/>
      <c r="R3584" s="8"/>
    </row>
    <row r="3585" spans="17:18" x14ac:dyDescent="0.25">
      <c r="Q3585" s="8"/>
      <c r="R3585" s="8"/>
    </row>
    <row r="3586" spans="17:18" x14ac:dyDescent="0.25">
      <c r="Q3586" s="8"/>
      <c r="R3586" s="8"/>
    </row>
    <row r="3587" spans="17:18" x14ac:dyDescent="0.25">
      <c r="Q3587" s="8"/>
      <c r="R3587" s="8"/>
    </row>
    <row r="3588" spans="17:18" x14ac:dyDescent="0.25">
      <c r="Q3588" s="8"/>
      <c r="R3588" s="8"/>
    </row>
    <row r="3589" spans="17:18" x14ac:dyDescent="0.25">
      <c r="Q3589" s="8"/>
      <c r="R3589" s="8"/>
    </row>
    <row r="3590" spans="17:18" x14ac:dyDescent="0.25">
      <c r="Q3590" s="8"/>
      <c r="R3590" s="8"/>
    </row>
    <row r="3591" spans="17:18" x14ac:dyDescent="0.25">
      <c r="Q3591" s="8"/>
      <c r="R3591" s="8"/>
    </row>
    <row r="3592" spans="17:18" x14ac:dyDescent="0.25">
      <c r="Q3592" s="8"/>
      <c r="R3592" s="8"/>
    </row>
    <row r="3593" spans="17:18" x14ac:dyDescent="0.25">
      <c r="Q3593" s="8"/>
      <c r="R3593" s="8"/>
    </row>
    <row r="3594" spans="17:18" x14ac:dyDescent="0.25">
      <c r="Q3594" s="8"/>
      <c r="R3594" s="8"/>
    </row>
    <row r="3595" spans="17:18" x14ac:dyDescent="0.25">
      <c r="Q3595" s="8"/>
      <c r="R3595" s="8"/>
    </row>
    <row r="3596" spans="17:18" x14ac:dyDescent="0.25">
      <c r="Q3596" s="8"/>
      <c r="R3596" s="8"/>
    </row>
    <row r="3597" spans="17:18" x14ac:dyDescent="0.25">
      <c r="Q3597" s="8"/>
      <c r="R3597" s="8"/>
    </row>
    <row r="3598" spans="17:18" x14ac:dyDescent="0.25">
      <c r="Q3598" s="8"/>
      <c r="R3598" s="8"/>
    </row>
    <row r="3599" spans="17:18" x14ac:dyDescent="0.25">
      <c r="Q3599" s="8"/>
      <c r="R3599" s="8"/>
    </row>
    <row r="3600" spans="17:18" x14ac:dyDescent="0.25">
      <c r="Q3600" s="8"/>
      <c r="R3600" s="8"/>
    </row>
    <row r="3601" spans="17:18" x14ac:dyDescent="0.25">
      <c r="Q3601" s="8"/>
      <c r="R3601" s="8"/>
    </row>
    <row r="3602" spans="17:18" x14ac:dyDescent="0.25">
      <c r="Q3602" s="8"/>
      <c r="R3602" s="8"/>
    </row>
    <row r="3603" spans="17:18" x14ac:dyDescent="0.25">
      <c r="Q3603" s="8"/>
      <c r="R3603" s="8"/>
    </row>
    <row r="3604" spans="17:18" x14ac:dyDescent="0.25">
      <c r="Q3604" s="8"/>
      <c r="R3604" s="8"/>
    </row>
    <row r="3605" spans="17:18" x14ac:dyDescent="0.25">
      <c r="Q3605" s="8"/>
      <c r="R3605" s="8"/>
    </row>
    <row r="3606" spans="17:18" x14ac:dyDescent="0.25">
      <c r="Q3606" s="8"/>
      <c r="R3606" s="8"/>
    </row>
    <row r="3607" spans="17:18" x14ac:dyDescent="0.25">
      <c r="Q3607" s="8"/>
      <c r="R3607" s="8"/>
    </row>
    <row r="3608" spans="17:18" x14ac:dyDescent="0.25">
      <c r="Q3608" s="8"/>
      <c r="R3608" s="8"/>
    </row>
    <row r="3609" spans="17:18" x14ac:dyDescent="0.25">
      <c r="Q3609" s="8"/>
      <c r="R3609" s="8"/>
    </row>
    <row r="3610" spans="17:18" x14ac:dyDescent="0.25">
      <c r="Q3610" s="8"/>
      <c r="R3610" s="8"/>
    </row>
    <row r="3611" spans="17:18" x14ac:dyDescent="0.25">
      <c r="Q3611" s="8"/>
      <c r="R3611" s="8"/>
    </row>
    <row r="3612" spans="17:18" x14ac:dyDescent="0.25">
      <c r="Q3612" s="8"/>
      <c r="R3612" s="8"/>
    </row>
    <row r="3613" spans="17:18" x14ac:dyDescent="0.25">
      <c r="Q3613" s="8"/>
      <c r="R3613" s="8"/>
    </row>
    <row r="3614" spans="17:18" x14ac:dyDescent="0.25">
      <c r="Q3614" s="8"/>
      <c r="R3614" s="8"/>
    </row>
    <row r="3615" spans="17:18" x14ac:dyDescent="0.25">
      <c r="Q3615" s="8"/>
      <c r="R3615" s="8"/>
    </row>
    <row r="3616" spans="17:18" x14ac:dyDescent="0.25">
      <c r="Q3616" s="8"/>
      <c r="R3616" s="8"/>
    </row>
    <row r="3617" spans="17:18" x14ac:dyDescent="0.25">
      <c r="Q3617" s="8"/>
      <c r="R3617" s="8"/>
    </row>
    <row r="3618" spans="17:18" x14ac:dyDescent="0.25">
      <c r="Q3618" s="8"/>
      <c r="R3618" s="8"/>
    </row>
    <row r="3619" spans="17:18" x14ac:dyDescent="0.25">
      <c r="Q3619" s="8"/>
      <c r="R3619" s="8"/>
    </row>
    <row r="3620" spans="17:18" x14ac:dyDescent="0.25">
      <c r="Q3620" s="8"/>
      <c r="R3620" s="8"/>
    </row>
    <row r="3621" spans="17:18" x14ac:dyDescent="0.25">
      <c r="Q3621" s="8"/>
      <c r="R3621" s="8"/>
    </row>
    <row r="3622" spans="17:18" x14ac:dyDescent="0.25">
      <c r="Q3622" s="8"/>
      <c r="R3622" s="8"/>
    </row>
    <row r="3623" spans="17:18" x14ac:dyDescent="0.25">
      <c r="Q3623" s="8"/>
      <c r="R3623" s="8"/>
    </row>
    <row r="3624" spans="17:18" x14ac:dyDescent="0.25">
      <c r="Q3624" s="8"/>
      <c r="R3624" s="8"/>
    </row>
    <row r="3625" spans="17:18" x14ac:dyDescent="0.25">
      <c r="Q3625" s="8"/>
      <c r="R3625" s="8"/>
    </row>
    <row r="3626" spans="17:18" x14ac:dyDescent="0.25">
      <c r="Q3626" s="8"/>
      <c r="R3626" s="8"/>
    </row>
    <row r="3627" spans="17:18" x14ac:dyDescent="0.25">
      <c r="Q3627" s="8"/>
      <c r="R3627" s="8"/>
    </row>
    <row r="3628" spans="17:18" x14ac:dyDescent="0.25">
      <c r="Q3628" s="8"/>
      <c r="R3628" s="8"/>
    </row>
    <row r="3629" spans="17:18" x14ac:dyDescent="0.25">
      <c r="Q3629" s="8"/>
      <c r="R3629" s="8"/>
    </row>
    <row r="3630" spans="17:18" x14ac:dyDescent="0.25">
      <c r="Q3630" s="8"/>
      <c r="R3630" s="8"/>
    </row>
    <row r="3631" spans="17:18" x14ac:dyDescent="0.25">
      <c r="Q3631" s="8"/>
      <c r="R3631" s="8"/>
    </row>
    <row r="3632" spans="17:18" x14ac:dyDescent="0.25">
      <c r="Q3632" s="8"/>
      <c r="R3632" s="8"/>
    </row>
    <row r="3633" spans="17:18" x14ac:dyDescent="0.25">
      <c r="Q3633" s="8"/>
      <c r="R3633" s="8"/>
    </row>
    <row r="3634" spans="17:18" x14ac:dyDescent="0.25">
      <c r="Q3634" s="8"/>
      <c r="R3634" s="8"/>
    </row>
    <row r="3635" spans="17:18" x14ac:dyDescent="0.25">
      <c r="Q3635" s="8"/>
      <c r="R3635" s="8"/>
    </row>
    <row r="3636" spans="17:18" x14ac:dyDescent="0.25">
      <c r="Q3636" s="8"/>
      <c r="R3636" s="8"/>
    </row>
    <row r="3637" spans="17:18" x14ac:dyDescent="0.25">
      <c r="Q3637" s="8"/>
      <c r="R3637" s="8"/>
    </row>
    <row r="3638" spans="17:18" x14ac:dyDescent="0.25">
      <c r="Q3638" s="8"/>
      <c r="R3638" s="8"/>
    </row>
    <row r="3639" spans="17:18" x14ac:dyDescent="0.25">
      <c r="Q3639" s="8"/>
      <c r="R3639" s="8"/>
    </row>
    <row r="3640" spans="17:18" x14ac:dyDescent="0.25">
      <c r="Q3640" s="8"/>
      <c r="R3640" s="8"/>
    </row>
    <row r="3641" spans="17:18" x14ac:dyDescent="0.25">
      <c r="Q3641" s="8"/>
      <c r="R3641" s="8"/>
    </row>
    <row r="3642" spans="17:18" x14ac:dyDescent="0.25">
      <c r="Q3642" s="8"/>
      <c r="R3642" s="8"/>
    </row>
    <row r="3643" spans="17:18" x14ac:dyDescent="0.25">
      <c r="Q3643" s="8"/>
      <c r="R3643" s="8"/>
    </row>
    <row r="3644" spans="17:18" x14ac:dyDescent="0.25">
      <c r="Q3644" s="8"/>
      <c r="R3644" s="8"/>
    </row>
    <row r="3645" spans="17:18" x14ac:dyDescent="0.25">
      <c r="Q3645" s="8"/>
      <c r="R3645" s="8"/>
    </row>
    <row r="3646" spans="17:18" x14ac:dyDescent="0.25">
      <c r="Q3646" s="8"/>
      <c r="R3646" s="8"/>
    </row>
    <row r="3647" spans="17:18" x14ac:dyDescent="0.25">
      <c r="Q3647" s="8"/>
      <c r="R3647" s="8"/>
    </row>
    <row r="3648" spans="17:18" x14ac:dyDescent="0.25">
      <c r="Q3648" s="8"/>
      <c r="R3648" s="8"/>
    </row>
    <row r="3649" spans="17:18" x14ac:dyDescent="0.25">
      <c r="Q3649" s="8"/>
      <c r="R3649" s="8"/>
    </row>
    <row r="3650" spans="17:18" x14ac:dyDescent="0.25">
      <c r="Q3650" s="8"/>
      <c r="R3650" s="8"/>
    </row>
    <row r="3651" spans="17:18" x14ac:dyDescent="0.25">
      <c r="Q3651" s="8"/>
      <c r="R3651" s="8"/>
    </row>
    <row r="3652" spans="17:18" x14ac:dyDescent="0.25">
      <c r="Q3652" s="8"/>
      <c r="R3652" s="8"/>
    </row>
    <row r="3653" spans="17:18" x14ac:dyDescent="0.25">
      <c r="Q3653" s="8"/>
      <c r="R3653" s="8"/>
    </row>
    <row r="3654" spans="17:18" x14ac:dyDescent="0.25">
      <c r="Q3654" s="8"/>
      <c r="R3654" s="8"/>
    </row>
    <row r="3655" spans="17:18" x14ac:dyDescent="0.25">
      <c r="Q3655" s="8"/>
      <c r="R3655" s="8"/>
    </row>
    <row r="3656" spans="17:18" x14ac:dyDescent="0.25">
      <c r="Q3656" s="8"/>
      <c r="R3656" s="8"/>
    </row>
    <row r="3657" spans="17:18" x14ac:dyDescent="0.25">
      <c r="Q3657" s="8"/>
      <c r="R3657" s="8"/>
    </row>
    <row r="3658" spans="17:18" x14ac:dyDescent="0.25">
      <c r="Q3658" s="8"/>
      <c r="R3658" s="8"/>
    </row>
    <row r="3659" spans="17:18" x14ac:dyDescent="0.25">
      <c r="Q3659" s="8"/>
      <c r="R3659" s="8"/>
    </row>
    <row r="3660" spans="17:18" x14ac:dyDescent="0.25">
      <c r="Q3660" s="8"/>
      <c r="R3660" s="8"/>
    </row>
    <row r="3661" spans="17:18" x14ac:dyDescent="0.25">
      <c r="Q3661" s="8"/>
      <c r="R3661" s="8"/>
    </row>
    <row r="3662" spans="17:18" x14ac:dyDescent="0.25">
      <c r="Q3662" s="8"/>
      <c r="R3662" s="8"/>
    </row>
    <row r="3663" spans="17:18" x14ac:dyDescent="0.25">
      <c r="Q3663" s="8"/>
      <c r="R3663" s="8"/>
    </row>
    <row r="3664" spans="17:18" x14ac:dyDescent="0.25">
      <c r="Q3664" s="8"/>
      <c r="R3664" s="8"/>
    </row>
    <row r="3665" spans="17:18" x14ac:dyDescent="0.25">
      <c r="Q3665" s="8"/>
      <c r="R3665" s="8"/>
    </row>
    <row r="3666" spans="17:18" x14ac:dyDescent="0.25">
      <c r="Q3666" s="8"/>
      <c r="R3666" s="8"/>
    </row>
    <row r="3667" spans="17:18" x14ac:dyDescent="0.25">
      <c r="Q3667" s="8"/>
      <c r="R3667" s="8"/>
    </row>
    <row r="3668" spans="17:18" x14ac:dyDescent="0.25">
      <c r="Q3668" s="8"/>
      <c r="R3668" s="8"/>
    </row>
    <row r="3669" spans="17:18" x14ac:dyDescent="0.25">
      <c r="Q3669" s="8"/>
      <c r="R3669" s="8"/>
    </row>
    <row r="3670" spans="17:18" x14ac:dyDescent="0.25">
      <c r="Q3670" s="8"/>
      <c r="R3670" s="8"/>
    </row>
    <row r="3671" spans="17:18" x14ac:dyDescent="0.25">
      <c r="Q3671" s="8"/>
      <c r="R3671" s="8"/>
    </row>
    <row r="3672" spans="17:18" x14ac:dyDescent="0.25">
      <c r="Q3672" s="8"/>
      <c r="R3672" s="8"/>
    </row>
    <row r="3673" spans="17:18" x14ac:dyDescent="0.25">
      <c r="Q3673" s="8"/>
      <c r="R3673" s="8"/>
    </row>
    <row r="3674" spans="17:18" x14ac:dyDescent="0.25">
      <c r="Q3674" s="8"/>
      <c r="R3674" s="8"/>
    </row>
    <row r="3675" spans="17:18" x14ac:dyDescent="0.25">
      <c r="Q3675" s="8"/>
      <c r="R3675" s="8"/>
    </row>
    <row r="3676" spans="17:18" x14ac:dyDescent="0.25">
      <c r="Q3676" s="8"/>
      <c r="R3676" s="8"/>
    </row>
    <row r="3677" spans="17:18" x14ac:dyDescent="0.25">
      <c r="Q3677" s="8"/>
      <c r="R3677" s="8"/>
    </row>
    <row r="3678" spans="17:18" x14ac:dyDescent="0.25">
      <c r="Q3678" s="8"/>
      <c r="R3678" s="8"/>
    </row>
    <row r="3679" spans="17:18" x14ac:dyDescent="0.25">
      <c r="Q3679" s="8"/>
      <c r="R3679" s="8"/>
    </row>
    <row r="3680" spans="17:18" x14ac:dyDescent="0.25">
      <c r="Q3680" s="8"/>
      <c r="R3680" s="8"/>
    </row>
    <row r="3681" spans="17:18" x14ac:dyDescent="0.25">
      <c r="Q3681" s="8"/>
      <c r="R3681" s="8"/>
    </row>
    <row r="3682" spans="17:18" x14ac:dyDescent="0.25">
      <c r="Q3682" s="8"/>
      <c r="R3682" s="8"/>
    </row>
    <row r="3683" spans="17:18" x14ac:dyDescent="0.25">
      <c r="Q3683" s="8"/>
      <c r="R3683" s="8"/>
    </row>
    <row r="3684" spans="17:18" x14ac:dyDescent="0.25">
      <c r="Q3684" s="8"/>
      <c r="R3684" s="8"/>
    </row>
    <row r="3685" spans="17:18" x14ac:dyDescent="0.25">
      <c r="Q3685" s="8"/>
      <c r="R3685" s="8"/>
    </row>
    <row r="3686" spans="17:18" x14ac:dyDescent="0.25">
      <c r="Q3686" s="8"/>
      <c r="R3686" s="8"/>
    </row>
    <row r="3687" spans="17:18" x14ac:dyDescent="0.25">
      <c r="Q3687" s="8"/>
      <c r="R3687" s="8"/>
    </row>
    <row r="3688" spans="17:18" x14ac:dyDescent="0.25">
      <c r="Q3688" s="8"/>
      <c r="R3688" s="8"/>
    </row>
    <row r="3689" spans="17:18" x14ac:dyDescent="0.25">
      <c r="Q3689" s="8"/>
      <c r="R3689" s="8"/>
    </row>
    <row r="3690" spans="17:18" x14ac:dyDescent="0.25">
      <c r="Q3690" s="8"/>
      <c r="R3690" s="8"/>
    </row>
    <row r="3691" spans="17:18" x14ac:dyDescent="0.25">
      <c r="Q3691" s="8"/>
      <c r="R3691" s="8"/>
    </row>
    <row r="3692" spans="17:18" x14ac:dyDescent="0.25">
      <c r="Q3692" s="8"/>
      <c r="R3692" s="8"/>
    </row>
    <row r="3693" spans="17:18" x14ac:dyDescent="0.25">
      <c r="Q3693" s="8"/>
      <c r="R3693" s="8"/>
    </row>
    <row r="3694" spans="17:18" x14ac:dyDescent="0.25">
      <c r="Q3694" s="8"/>
      <c r="R3694" s="8"/>
    </row>
    <row r="3695" spans="17:18" x14ac:dyDescent="0.25">
      <c r="Q3695" s="8"/>
      <c r="R3695" s="8"/>
    </row>
    <row r="3696" spans="17:18" x14ac:dyDescent="0.25">
      <c r="Q3696" s="8"/>
      <c r="R3696" s="8"/>
    </row>
    <row r="3697" spans="17:18" x14ac:dyDescent="0.25">
      <c r="Q3697" s="8"/>
      <c r="R3697" s="8"/>
    </row>
    <row r="3698" spans="17:18" x14ac:dyDescent="0.25">
      <c r="Q3698" s="8"/>
      <c r="R3698" s="8"/>
    </row>
    <row r="3699" spans="17:18" x14ac:dyDescent="0.25">
      <c r="Q3699" s="8"/>
      <c r="R3699" s="8"/>
    </row>
    <row r="3700" spans="17:18" x14ac:dyDescent="0.25">
      <c r="Q3700" s="8"/>
      <c r="R3700" s="8"/>
    </row>
    <row r="3701" spans="17:18" x14ac:dyDescent="0.25">
      <c r="Q3701" s="8"/>
      <c r="R3701" s="8"/>
    </row>
    <row r="3702" spans="17:18" x14ac:dyDescent="0.25">
      <c r="Q3702" s="8"/>
      <c r="R3702" s="8"/>
    </row>
    <row r="3703" spans="17:18" x14ac:dyDescent="0.25">
      <c r="Q3703" s="8"/>
      <c r="R3703" s="8"/>
    </row>
    <row r="3704" spans="17:18" x14ac:dyDescent="0.25">
      <c r="Q3704" s="8"/>
      <c r="R3704" s="8"/>
    </row>
    <row r="3705" spans="17:18" x14ac:dyDescent="0.25">
      <c r="Q3705" s="8"/>
      <c r="R3705" s="8"/>
    </row>
    <row r="3706" spans="17:18" x14ac:dyDescent="0.25">
      <c r="Q3706" s="8"/>
      <c r="R3706" s="8"/>
    </row>
    <row r="3707" spans="17:18" x14ac:dyDescent="0.25">
      <c r="Q3707" s="8"/>
      <c r="R3707" s="8"/>
    </row>
    <row r="3708" spans="17:18" x14ac:dyDescent="0.25">
      <c r="Q3708" s="8"/>
      <c r="R3708" s="8"/>
    </row>
    <row r="3709" spans="17:18" x14ac:dyDescent="0.25">
      <c r="Q3709" s="8"/>
      <c r="R3709" s="8"/>
    </row>
    <row r="3710" spans="17:18" x14ac:dyDescent="0.25">
      <c r="Q3710" s="8"/>
      <c r="R3710" s="8"/>
    </row>
    <row r="3711" spans="17:18" x14ac:dyDescent="0.25">
      <c r="Q3711" s="8"/>
      <c r="R3711" s="8"/>
    </row>
    <row r="3712" spans="17:18" x14ac:dyDescent="0.25">
      <c r="Q3712" s="8"/>
      <c r="R3712" s="8"/>
    </row>
    <row r="3713" spans="17:18" x14ac:dyDescent="0.25">
      <c r="Q3713" s="8"/>
      <c r="R3713" s="8"/>
    </row>
    <row r="3714" spans="17:18" x14ac:dyDescent="0.25">
      <c r="Q3714" s="8"/>
      <c r="R3714" s="8"/>
    </row>
    <row r="3715" spans="17:18" x14ac:dyDescent="0.25">
      <c r="Q3715" s="8"/>
      <c r="R3715" s="8"/>
    </row>
    <row r="3716" spans="17:18" x14ac:dyDescent="0.25">
      <c r="Q3716" s="8"/>
      <c r="R3716" s="8"/>
    </row>
    <row r="3717" spans="17:18" x14ac:dyDescent="0.25">
      <c r="Q3717" s="8"/>
      <c r="R3717" s="8"/>
    </row>
    <row r="3718" spans="17:18" x14ac:dyDescent="0.25">
      <c r="Q3718" s="8"/>
      <c r="R3718" s="8"/>
    </row>
    <row r="3719" spans="17:18" x14ac:dyDescent="0.25">
      <c r="Q3719" s="8"/>
      <c r="R3719" s="8"/>
    </row>
    <row r="3720" spans="17:18" x14ac:dyDescent="0.25">
      <c r="Q3720" s="8"/>
      <c r="R3720" s="8"/>
    </row>
    <row r="3721" spans="17:18" x14ac:dyDescent="0.25">
      <c r="Q3721" s="8"/>
      <c r="R3721" s="8"/>
    </row>
    <row r="3722" spans="17:18" x14ac:dyDescent="0.25">
      <c r="Q3722" s="8"/>
      <c r="R3722" s="8"/>
    </row>
    <row r="3723" spans="17:18" x14ac:dyDescent="0.25">
      <c r="Q3723" s="8"/>
      <c r="R3723" s="8"/>
    </row>
    <row r="3724" spans="17:18" x14ac:dyDescent="0.25">
      <c r="Q3724" s="8"/>
      <c r="R3724" s="8"/>
    </row>
    <row r="3725" spans="17:18" x14ac:dyDescent="0.25">
      <c r="Q3725" s="8"/>
      <c r="R3725" s="8"/>
    </row>
    <row r="3726" spans="17:18" x14ac:dyDescent="0.25">
      <c r="Q3726" s="8"/>
      <c r="R3726" s="8"/>
    </row>
    <row r="3727" spans="17:18" x14ac:dyDescent="0.25">
      <c r="Q3727" s="8"/>
      <c r="R3727" s="8"/>
    </row>
    <row r="3728" spans="17:18" x14ac:dyDescent="0.25">
      <c r="Q3728" s="8"/>
      <c r="R3728" s="8"/>
    </row>
    <row r="3729" spans="17:18" x14ac:dyDescent="0.25">
      <c r="Q3729" s="8"/>
      <c r="R3729" s="8"/>
    </row>
    <row r="3730" spans="17:18" x14ac:dyDescent="0.25">
      <c r="Q3730" s="8"/>
      <c r="R3730" s="8"/>
    </row>
    <row r="3731" spans="17:18" x14ac:dyDescent="0.25">
      <c r="Q3731" s="8"/>
      <c r="R3731" s="8"/>
    </row>
    <row r="3732" spans="17:18" x14ac:dyDescent="0.25">
      <c r="Q3732" s="8"/>
      <c r="R3732" s="8"/>
    </row>
    <row r="3733" spans="17:18" x14ac:dyDescent="0.25">
      <c r="Q3733" s="8"/>
      <c r="R3733" s="8"/>
    </row>
    <row r="3734" spans="17:18" x14ac:dyDescent="0.25">
      <c r="Q3734" s="8"/>
      <c r="R3734" s="8"/>
    </row>
    <row r="3735" spans="17:18" x14ac:dyDescent="0.25">
      <c r="Q3735" s="8"/>
      <c r="R3735" s="8"/>
    </row>
    <row r="3736" spans="17:18" x14ac:dyDescent="0.25">
      <c r="Q3736" s="8"/>
      <c r="R3736" s="8"/>
    </row>
    <row r="3737" spans="17:18" x14ac:dyDescent="0.25">
      <c r="Q3737" s="8"/>
      <c r="R3737" s="8"/>
    </row>
    <row r="3738" spans="17:18" x14ac:dyDescent="0.25">
      <c r="Q3738" s="8"/>
      <c r="R3738" s="8"/>
    </row>
    <row r="3739" spans="17:18" x14ac:dyDescent="0.25">
      <c r="Q3739" s="8"/>
      <c r="R3739" s="8"/>
    </row>
    <row r="3740" spans="17:18" x14ac:dyDescent="0.25">
      <c r="Q3740" s="8"/>
      <c r="R3740" s="8"/>
    </row>
    <row r="3741" spans="17:18" x14ac:dyDescent="0.25">
      <c r="Q3741" s="8"/>
      <c r="R3741" s="8"/>
    </row>
    <row r="3742" spans="17:18" x14ac:dyDescent="0.25">
      <c r="Q3742" s="8"/>
      <c r="R3742" s="8"/>
    </row>
    <row r="3743" spans="17:18" x14ac:dyDescent="0.25">
      <c r="Q3743" s="8"/>
      <c r="R3743" s="8"/>
    </row>
    <row r="3744" spans="17:18" x14ac:dyDescent="0.25">
      <c r="Q3744" s="8"/>
      <c r="R3744" s="8"/>
    </row>
    <row r="3745" spans="17:18" x14ac:dyDescent="0.25">
      <c r="Q3745" s="8"/>
      <c r="R3745" s="8"/>
    </row>
    <row r="3746" spans="17:18" x14ac:dyDescent="0.25">
      <c r="Q3746" s="8"/>
      <c r="R3746" s="8"/>
    </row>
    <row r="3747" spans="17:18" x14ac:dyDescent="0.25">
      <c r="Q3747" s="8"/>
      <c r="R3747" s="8"/>
    </row>
    <row r="3748" spans="17:18" x14ac:dyDescent="0.25">
      <c r="Q3748" s="8"/>
      <c r="R3748" s="8"/>
    </row>
    <row r="3749" spans="17:18" x14ac:dyDescent="0.25">
      <c r="Q3749" s="8"/>
      <c r="R3749" s="8"/>
    </row>
    <row r="3750" spans="17:18" x14ac:dyDescent="0.25">
      <c r="Q3750" s="8"/>
      <c r="R3750" s="8"/>
    </row>
    <row r="3751" spans="17:18" x14ac:dyDescent="0.25">
      <c r="Q3751" s="8"/>
      <c r="R3751" s="8"/>
    </row>
    <row r="3752" spans="17:18" x14ac:dyDescent="0.25">
      <c r="Q3752" s="8"/>
      <c r="R3752" s="8"/>
    </row>
    <row r="3753" spans="17:18" x14ac:dyDescent="0.25">
      <c r="Q3753" s="8"/>
      <c r="R3753" s="8"/>
    </row>
    <row r="3754" spans="17:18" x14ac:dyDescent="0.25">
      <c r="Q3754" s="8"/>
      <c r="R3754" s="8"/>
    </row>
    <row r="3755" spans="17:18" x14ac:dyDescent="0.25">
      <c r="Q3755" s="8"/>
      <c r="R3755" s="8"/>
    </row>
    <row r="3756" spans="17:18" x14ac:dyDescent="0.25">
      <c r="Q3756" s="8"/>
      <c r="R3756" s="8"/>
    </row>
    <row r="3757" spans="17:18" x14ac:dyDescent="0.25">
      <c r="Q3757" s="8"/>
      <c r="R3757" s="8"/>
    </row>
    <row r="3758" spans="17:18" x14ac:dyDescent="0.25">
      <c r="Q3758" s="8"/>
      <c r="R3758" s="8"/>
    </row>
    <row r="3759" spans="17:18" x14ac:dyDescent="0.25">
      <c r="Q3759" s="8"/>
      <c r="R3759" s="8"/>
    </row>
    <row r="3760" spans="17:18" x14ac:dyDescent="0.25">
      <c r="Q3760" s="8"/>
      <c r="R3760" s="8"/>
    </row>
    <row r="3761" spans="17:18" x14ac:dyDescent="0.25">
      <c r="Q3761" s="8"/>
      <c r="R3761" s="8"/>
    </row>
    <row r="3762" spans="17:18" x14ac:dyDescent="0.25">
      <c r="Q3762" s="8"/>
      <c r="R3762" s="8"/>
    </row>
    <row r="3763" spans="17:18" x14ac:dyDescent="0.25">
      <c r="Q3763" s="8"/>
      <c r="R3763" s="8"/>
    </row>
    <row r="3764" spans="17:18" x14ac:dyDescent="0.25">
      <c r="Q3764" s="8"/>
      <c r="R3764" s="8"/>
    </row>
    <row r="3765" spans="17:18" x14ac:dyDescent="0.25">
      <c r="Q3765" s="8"/>
      <c r="R3765" s="8"/>
    </row>
    <row r="3766" spans="17:18" x14ac:dyDescent="0.25">
      <c r="Q3766" s="8"/>
      <c r="R3766" s="8"/>
    </row>
    <row r="3767" spans="17:18" x14ac:dyDescent="0.25">
      <c r="Q3767" s="8"/>
      <c r="R3767" s="8"/>
    </row>
    <row r="3768" spans="17:18" x14ac:dyDescent="0.25">
      <c r="Q3768" s="8"/>
      <c r="R3768" s="8"/>
    </row>
    <row r="3769" spans="17:18" x14ac:dyDescent="0.25">
      <c r="Q3769" s="8"/>
      <c r="R3769" s="8"/>
    </row>
    <row r="3770" spans="17:18" x14ac:dyDescent="0.25">
      <c r="Q3770" s="8"/>
      <c r="R3770" s="8"/>
    </row>
    <row r="3771" spans="17:18" x14ac:dyDescent="0.25">
      <c r="Q3771" s="8"/>
      <c r="R3771" s="8"/>
    </row>
    <row r="3772" spans="17:18" x14ac:dyDescent="0.25">
      <c r="Q3772" s="8"/>
      <c r="R3772" s="8"/>
    </row>
    <row r="3773" spans="17:18" x14ac:dyDescent="0.25">
      <c r="Q3773" s="8"/>
      <c r="R3773" s="8"/>
    </row>
    <row r="3774" spans="17:18" x14ac:dyDescent="0.25">
      <c r="Q3774" s="8"/>
      <c r="R3774" s="8"/>
    </row>
    <row r="3775" spans="17:18" x14ac:dyDescent="0.25">
      <c r="Q3775" s="8"/>
      <c r="R3775" s="8"/>
    </row>
    <row r="3776" spans="17:18" x14ac:dyDescent="0.25">
      <c r="Q3776" s="8"/>
      <c r="R3776" s="8"/>
    </row>
    <row r="3777" spans="17:18" x14ac:dyDescent="0.25">
      <c r="Q3777" s="8"/>
      <c r="R3777" s="8"/>
    </row>
    <row r="3778" spans="17:18" x14ac:dyDescent="0.25">
      <c r="Q3778" s="8"/>
      <c r="R3778" s="8"/>
    </row>
    <row r="3779" spans="17:18" x14ac:dyDescent="0.25">
      <c r="Q3779" s="8"/>
      <c r="R3779" s="8"/>
    </row>
    <row r="3780" spans="17:18" x14ac:dyDescent="0.25">
      <c r="Q3780" s="8"/>
      <c r="R3780" s="8"/>
    </row>
    <row r="3781" spans="17:18" x14ac:dyDescent="0.25">
      <c r="Q3781" s="8"/>
      <c r="R3781" s="8"/>
    </row>
    <row r="3782" spans="17:18" x14ac:dyDescent="0.25">
      <c r="Q3782" s="8"/>
      <c r="R3782" s="8"/>
    </row>
    <row r="3783" spans="17:18" x14ac:dyDescent="0.25">
      <c r="Q3783" s="8"/>
      <c r="R3783" s="8"/>
    </row>
    <row r="3784" spans="17:18" x14ac:dyDescent="0.25">
      <c r="Q3784" s="8"/>
      <c r="R3784" s="8"/>
    </row>
    <row r="3785" spans="17:18" x14ac:dyDescent="0.25">
      <c r="Q3785" s="8"/>
      <c r="R3785" s="8"/>
    </row>
    <row r="3786" spans="17:18" x14ac:dyDescent="0.25">
      <c r="Q3786" s="8"/>
      <c r="R3786" s="8"/>
    </row>
    <row r="3787" spans="17:18" x14ac:dyDescent="0.25">
      <c r="Q3787" s="8"/>
      <c r="R3787" s="8"/>
    </row>
    <row r="3788" spans="17:18" x14ac:dyDescent="0.25">
      <c r="Q3788" s="8"/>
      <c r="R3788" s="8"/>
    </row>
    <row r="3789" spans="17:18" x14ac:dyDescent="0.25">
      <c r="Q3789" s="8"/>
      <c r="R3789" s="8"/>
    </row>
    <row r="3790" spans="17:18" x14ac:dyDescent="0.25">
      <c r="Q3790" s="8"/>
      <c r="R3790" s="8"/>
    </row>
    <row r="3791" spans="17:18" x14ac:dyDescent="0.25">
      <c r="Q3791" s="8"/>
      <c r="R3791" s="8"/>
    </row>
    <row r="3792" spans="17:18" x14ac:dyDescent="0.25">
      <c r="Q3792" s="8"/>
      <c r="R3792" s="8"/>
    </row>
    <row r="3793" spans="17:18" x14ac:dyDescent="0.25">
      <c r="Q3793" s="8"/>
      <c r="R3793" s="8"/>
    </row>
    <row r="3794" spans="17:18" x14ac:dyDescent="0.25">
      <c r="Q3794" s="8"/>
      <c r="R3794" s="8"/>
    </row>
    <row r="3795" spans="17:18" x14ac:dyDescent="0.25">
      <c r="Q3795" s="8"/>
      <c r="R3795" s="8"/>
    </row>
    <row r="3796" spans="17:18" x14ac:dyDescent="0.25">
      <c r="Q3796" s="8"/>
      <c r="R3796" s="8"/>
    </row>
    <row r="3797" spans="17:18" x14ac:dyDescent="0.25">
      <c r="Q3797" s="8"/>
      <c r="R3797" s="8"/>
    </row>
    <row r="3798" spans="17:18" x14ac:dyDescent="0.25">
      <c r="Q3798" s="8"/>
      <c r="R3798" s="8"/>
    </row>
    <row r="3799" spans="17:18" x14ac:dyDescent="0.25">
      <c r="Q3799" s="8"/>
      <c r="R3799" s="8"/>
    </row>
    <row r="3800" spans="17:18" x14ac:dyDescent="0.25">
      <c r="Q3800" s="8"/>
      <c r="R3800" s="8"/>
    </row>
    <row r="3801" spans="17:18" x14ac:dyDescent="0.25">
      <c r="Q3801" s="8"/>
      <c r="R3801" s="8"/>
    </row>
    <row r="3802" spans="17:18" x14ac:dyDescent="0.25">
      <c r="Q3802" s="8"/>
      <c r="R3802" s="8"/>
    </row>
    <row r="3803" spans="17:18" x14ac:dyDescent="0.25">
      <c r="Q3803" s="8"/>
      <c r="R3803" s="8"/>
    </row>
    <row r="3804" spans="17:18" x14ac:dyDescent="0.25">
      <c r="Q3804" s="8"/>
      <c r="R3804" s="8"/>
    </row>
    <row r="3805" spans="17:18" x14ac:dyDescent="0.25">
      <c r="Q3805" s="8"/>
      <c r="R3805" s="8"/>
    </row>
    <row r="3806" spans="17:18" x14ac:dyDescent="0.25">
      <c r="Q3806" s="8"/>
      <c r="R3806" s="8"/>
    </row>
    <row r="3807" spans="17:18" x14ac:dyDescent="0.25">
      <c r="Q3807" s="8"/>
      <c r="R3807" s="8"/>
    </row>
    <row r="3808" spans="17:18" x14ac:dyDescent="0.25">
      <c r="Q3808" s="8"/>
      <c r="R3808" s="8"/>
    </row>
    <row r="3809" spans="17:18" x14ac:dyDescent="0.25">
      <c r="Q3809" s="8"/>
      <c r="R3809" s="8"/>
    </row>
    <row r="3810" spans="17:18" x14ac:dyDescent="0.25">
      <c r="Q3810" s="8"/>
      <c r="R3810" s="8"/>
    </row>
    <row r="3811" spans="17:18" x14ac:dyDescent="0.25">
      <c r="Q3811" s="8"/>
      <c r="R3811" s="8"/>
    </row>
    <row r="3812" spans="17:18" x14ac:dyDescent="0.25">
      <c r="Q3812" s="8"/>
      <c r="R3812" s="8"/>
    </row>
    <row r="3813" spans="17:18" x14ac:dyDescent="0.25">
      <c r="Q3813" s="8"/>
      <c r="R3813" s="8"/>
    </row>
    <row r="3814" spans="17:18" x14ac:dyDescent="0.25">
      <c r="Q3814" s="8"/>
      <c r="R3814" s="8"/>
    </row>
    <row r="3815" spans="17:18" x14ac:dyDescent="0.25">
      <c r="Q3815" s="8"/>
      <c r="R3815" s="8"/>
    </row>
    <row r="3816" spans="17:18" x14ac:dyDescent="0.25">
      <c r="Q3816" s="8"/>
      <c r="R3816" s="8"/>
    </row>
    <row r="3817" spans="17:18" x14ac:dyDescent="0.25">
      <c r="Q3817" s="8"/>
      <c r="R3817" s="8"/>
    </row>
    <row r="3818" spans="17:18" x14ac:dyDescent="0.25">
      <c r="Q3818" s="8"/>
      <c r="R3818" s="8"/>
    </row>
    <row r="3819" spans="17:18" x14ac:dyDescent="0.25">
      <c r="Q3819" s="8"/>
      <c r="R3819" s="8"/>
    </row>
    <row r="3820" spans="17:18" x14ac:dyDescent="0.25">
      <c r="Q3820" s="8"/>
      <c r="R3820" s="8"/>
    </row>
    <row r="3821" spans="17:18" x14ac:dyDescent="0.25">
      <c r="Q3821" s="8"/>
      <c r="R3821" s="8"/>
    </row>
    <row r="3822" spans="17:18" x14ac:dyDescent="0.25">
      <c r="Q3822" s="8"/>
      <c r="R3822" s="8"/>
    </row>
    <row r="3823" spans="17:18" x14ac:dyDescent="0.25">
      <c r="Q3823" s="8"/>
      <c r="R3823" s="8"/>
    </row>
    <row r="3824" spans="17:18" x14ac:dyDescent="0.25">
      <c r="Q3824" s="8"/>
      <c r="R3824" s="8"/>
    </row>
    <row r="3825" spans="17:18" x14ac:dyDescent="0.25">
      <c r="Q3825" s="8"/>
      <c r="R3825" s="8"/>
    </row>
    <row r="3826" spans="17:18" x14ac:dyDescent="0.25">
      <c r="Q3826" s="8"/>
      <c r="R3826" s="8"/>
    </row>
    <row r="3827" spans="17:18" x14ac:dyDescent="0.25">
      <c r="Q3827" s="8"/>
      <c r="R3827" s="8"/>
    </row>
    <row r="3828" spans="17:18" x14ac:dyDescent="0.25">
      <c r="Q3828" s="8"/>
      <c r="R3828" s="8"/>
    </row>
    <row r="3829" spans="17:18" x14ac:dyDescent="0.25">
      <c r="Q3829" s="8"/>
      <c r="R3829" s="8"/>
    </row>
    <row r="3830" spans="17:18" x14ac:dyDescent="0.25">
      <c r="Q3830" s="8"/>
      <c r="R3830" s="8"/>
    </row>
    <row r="3831" spans="17:18" x14ac:dyDescent="0.25">
      <c r="Q3831" s="8"/>
      <c r="R3831" s="8"/>
    </row>
    <row r="3832" spans="17:18" x14ac:dyDescent="0.25">
      <c r="Q3832" s="8"/>
      <c r="R3832" s="8"/>
    </row>
    <row r="3833" spans="17:18" x14ac:dyDescent="0.25">
      <c r="Q3833" s="8"/>
      <c r="R3833" s="8"/>
    </row>
    <row r="3834" spans="17:18" x14ac:dyDescent="0.25">
      <c r="Q3834" s="8"/>
      <c r="R3834" s="8"/>
    </row>
    <row r="3835" spans="17:18" x14ac:dyDescent="0.25">
      <c r="Q3835" s="8"/>
      <c r="R3835" s="8"/>
    </row>
    <row r="3836" spans="17:18" x14ac:dyDescent="0.25">
      <c r="Q3836" s="8"/>
      <c r="R3836" s="8"/>
    </row>
    <row r="3837" spans="17:18" x14ac:dyDescent="0.25">
      <c r="Q3837" s="8"/>
      <c r="R3837" s="8"/>
    </row>
    <row r="3838" spans="17:18" x14ac:dyDescent="0.25">
      <c r="Q3838" s="8"/>
      <c r="R3838" s="8"/>
    </row>
    <row r="3839" spans="17:18" x14ac:dyDescent="0.25">
      <c r="Q3839" s="8"/>
      <c r="R3839" s="8"/>
    </row>
    <row r="3840" spans="17:18" x14ac:dyDescent="0.25">
      <c r="Q3840" s="8"/>
      <c r="R3840" s="8"/>
    </row>
    <row r="3841" spans="17:18" x14ac:dyDescent="0.25">
      <c r="Q3841" s="8"/>
      <c r="R3841" s="8"/>
    </row>
    <row r="3842" spans="17:18" x14ac:dyDescent="0.25">
      <c r="Q3842" s="8"/>
      <c r="R3842" s="8"/>
    </row>
    <row r="3843" spans="17:18" x14ac:dyDescent="0.25">
      <c r="Q3843" s="8"/>
      <c r="R3843" s="8"/>
    </row>
    <row r="3844" spans="17:18" x14ac:dyDescent="0.25">
      <c r="Q3844" s="8"/>
      <c r="R3844" s="8"/>
    </row>
    <row r="3845" spans="17:18" x14ac:dyDescent="0.25">
      <c r="Q3845" s="8"/>
      <c r="R3845" s="8"/>
    </row>
    <row r="3846" spans="17:18" x14ac:dyDescent="0.25">
      <c r="Q3846" s="8"/>
      <c r="R3846" s="8"/>
    </row>
    <row r="3847" spans="17:18" x14ac:dyDescent="0.25">
      <c r="Q3847" s="8"/>
      <c r="R3847" s="8"/>
    </row>
    <row r="3848" spans="17:18" x14ac:dyDescent="0.25">
      <c r="Q3848" s="8"/>
      <c r="R3848" s="8"/>
    </row>
    <row r="3849" spans="17:18" x14ac:dyDescent="0.25">
      <c r="Q3849" s="8"/>
      <c r="R3849" s="8"/>
    </row>
    <row r="3850" spans="17:18" x14ac:dyDescent="0.25">
      <c r="Q3850" s="8"/>
      <c r="R3850" s="8"/>
    </row>
    <row r="3851" spans="17:18" x14ac:dyDescent="0.25">
      <c r="Q3851" s="8"/>
      <c r="R3851" s="8"/>
    </row>
    <row r="3852" spans="17:18" x14ac:dyDescent="0.25">
      <c r="Q3852" s="8"/>
      <c r="R3852" s="8"/>
    </row>
    <row r="3853" spans="17:18" x14ac:dyDescent="0.25">
      <c r="Q3853" s="8"/>
      <c r="R3853" s="8"/>
    </row>
    <row r="3854" spans="17:18" x14ac:dyDescent="0.25">
      <c r="Q3854" s="8"/>
      <c r="R3854" s="8"/>
    </row>
    <row r="3855" spans="17:18" x14ac:dyDescent="0.25">
      <c r="Q3855" s="8"/>
      <c r="R3855" s="8"/>
    </row>
    <row r="3856" spans="17:18" x14ac:dyDescent="0.25">
      <c r="Q3856" s="8"/>
      <c r="R3856" s="8"/>
    </row>
    <row r="3857" spans="17:18" x14ac:dyDescent="0.25">
      <c r="Q3857" s="8"/>
      <c r="R3857" s="8"/>
    </row>
    <row r="3858" spans="17:18" x14ac:dyDescent="0.25">
      <c r="Q3858" s="8"/>
      <c r="R3858" s="8"/>
    </row>
    <row r="3859" spans="17:18" x14ac:dyDescent="0.25">
      <c r="Q3859" s="8"/>
      <c r="R3859" s="8"/>
    </row>
    <row r="3860" spans="17:18" x14ac:dyDescent="0.25">
      <c r="Q3860" s="8"/>
      <c r="R3860" s="8"/>
    </row>
    <row r="3861" spans="17:18" x14ac:dyDescent="0.25">
      <c r="Q3861" s="8"/>
      <c r="R3861" s="8"/>
    </row>
    <row r="3862" spans="17:18" x14ac:dyDescent="0.25">
      <c r="Q3862" s="8"/>
      <c r="R3862" s="8"/>
    </row>
    <row r="3863" spans="17:18" x14ac:dyDescent="0.25">
      <c r="Q3863" s="8"/>
      <c r="R3863" s="8"/>
    </row>
    <row r="3864" spans="17:18" x14ac:dyDescent="0.25">
      <c r="Q3864" s="8"/>
      <c r="R3864" s="8"/>
    </row>
    <row r="3865" spans="17:18" x14ac:dyDescent="0.25">
      <c r="Q3865" s="8"/>
      <c r="R3865" s="8"/>
    </row>
    <row r="3866" spans="17:18" x14ac:dyDescent="0.25">
      <c r="Q3866" s="8"/>
      <c r="R3866" s="8"/>
    </row>
    <row r="3867" spans="17:18" x14ac:dyDescent="0.25">
      <c r="Q3867" s="8"/>
      <c r="R3867" s="8"/>
    </row>
    <row r="3868" spans="17:18" x14ac:dyDescent="0.25">
      <c r="Q3868" s="8"/>
      <c r="R3868" s="8"/>
    </row>
    <row r="3869" spans="17:18" x14ac:dyDescent="0.25">
      <c r="Q3869" s="8"/>
      <c r="R3869" s="8"/>
    </row>
    <row r="3870" spans="17:18" x14ac:dyDescent="0.25">
      <c r="Q3870" s="8"/>
      <c r="R3870" s="8"/>
    </row>
    <row r="3871" spans="17:18" x14ac:dyDescent="0.25">
      <c r="Q3871" s="8"/>
      <c r="R3871" s="8"/>
    </row>
    <row r="3872" spans="17:18" x14ac:dyDescent="0.25">
      <c r="Q3872" s="8"/>
      <c r="R3872" s="8"/>
    </row>
    <row r="3873" spans="17:18" x14ac:dyDescent="0.25">
      <c r="Q3873" s="8"/>
      <c r="R3873" s="8"/>
    </row>
    <row r="3874" spans="17:18" x14ac:dyDescent="0.25">
      <c r="Q3874" s="8"/>
      <c r="R3874" s="8"/>
    </row>
    <row r="3875" spans="17:18" x14ac:dyDescent="0.25">
      <c r="Q3875" s="8"/>
      <c r="R3875" s="8"/>
    </row>
    <row r="3876" spans="17:18" x14ac:dyDescent="0.25">
      <c r="Q3876" s="8"/>
      <c r="R3876" s="8"/>
    </row>
    <row r="3877" spans="17:18" x14ac:dyDescent="0.25">
      <c r="Q3877" s="8"/>
      <c r="R3877" s="8"/>
    </row>
    <row r="3878" spans="17:18" x14ac:dyDescent="0.25">
      <c r="Q3878" s="8"/>
      <c r="R3878" s="8"/>
    </row>
    <row r="3879" spans="17:18" x14ac:dyDescent="0.25">
      <c r="Q3879" s="8"/>
      <c r="R3879" s="8"/>
    </row>
    <row r="3880" spans="17:18" x14ac:dyDescent="0.25">
      <c r="Q3880" s="8"/>
      <c r="R3880" s="8"/>
    </row>
    <row r="3881" spans="17:18" x14ac:dyDescent="0.25">
      <c r="Q3881" s="8"/>
      <c r="R3881" s="8"/>
    </row>
    <row r="3882" spans="17:18" x14ac:dyDescent="0.25">
      <c r="Q3882" s="8"/>
      <c r="R3882" s="8"/>
    </row>
    <row r="3883" spans="17:18" x14ac:dyDescent="0.25">
      <c r="Q3883" s="8"/>
      <c r="R3883" s="8"/>
    </row>
    <row r="3884" spans="17:18" x14ac:dyDescent="0.25">
      <c r="Q3884" s="8"/>
      <c r="R3884" s="8"/>
    </row>
    <row r="3885" spans="17:18" x14ac:dyDescent="0.25">
      <c r="Q3885" s="8"/>
      <c r="R3885" s="8"/>
    </row>
    <row r="3886" spans="17:18" x14ac:dyDescent="0.25">
      <c r="Q3886" s="8"/>
      <c r="R3886" s="8"/>
    </row>
    <row r="3887" spans="17:18" x14ac:dyDescent="0.25">
      <c r="Q3887" s="8"/>
      <c r="R3887" s="8"/>
    </row>
    <row r="3888" spans="17:18" x14ac:dyDescent="0.25">
      <c r="Q3888" s="8"/>
      <c r="R3888" s="8"/>
    </row>
    <row r="3889" spans="17:18" x14ac:dyDescent="0.25">
      <c r="Q3889" s="8"/>
      <c r="R3889" s="8"/>
    </row>
    <row r="3890" spans="17:18" x14ac:dyDescent="0.25">
      <c r="Q3890" s="8"/>
      <c r="R3890" s="8"/>
    </row>
    <row r="3891" spans="17:18" x14ac:dyDescent="0.25">
      <c r="Q3891" s="8"/>
      <c r="R3891" s="8"/>
    </row>
    <row r="3892" spans="17:18" x14ac:dyDescent="0.25">
      <c r="Q3892" s="8"/>
      <c r="R3892" s="8"/>
    </row>
    <row r="3893" spans="17:18" x14ac:dyDescent="0.25">
      <c r="Q3893" s="8"/>
      <c r="R3893" s="8"/>
    </row>
    <row r="3894" spans="17:18" x14ac:dyDescent="0.25">
      <c r="Q3894" s="8"/>
      <c r="R3894" s="8"/>
    </row>
    <row r="3895" spans="17:18" x14ac:dyDescent="0.25">
      <c r="Q3895" s="8"/>
      <c r="R3895" s="8"/>
    </row>
    <row r="3896" spans="17:18" x14ac:dyDescent="0.25">
      <c r="Q3896" s="8"/>
      <c r="R3896" s="8"/>
    </row>
    <row r="3897" spans="17:18" x14ac:dyDescent="0.25">
      <c r="Q3897" s="8"/>
      <c r="R3897" s="8"/>
    </row>
    <row r="3898" spans="17:18" x14ac:dyDescent="0.25">
      <c r="Q3898" s="8"/>
      <c r="R3898" s="8"/>
    </row>
    <row r="3899" spans="17:18" x14ac:dyDescent="0.25">
      <c r="Q3899" s="8"/>
      <c r="R3899" s="8"/>
    </row>
    <row r="3900" spans="17:18" x14ac:dyDescent="0.25">
      <c r="Q3900" s="8"/>
      <c r="R3900" s="8"/>
    </row>
    <row r="3901" spans="17:18" x14ac:dyDescent="0.25">
      <c r="Q3901" s="8"/>
      <c r="R3901" s="8"/>
    </row>
    <row r="3902" spans="17:18" x14ac:dyDescent="0.25">
      <c r="Q3902" s="8"/>
      <c r="R3902" s="8"/>
    </row>
    <row r="3903" spans="17:18" x14ac:dyDescent="0.25">
      <c r="Q3903" s="8"/>
      <c r="R3903" s="8"/>
    </row>
    <row r="3904" spans="17:18" x14ac:dyDescent="0.25">
      <c r="Q3904" s="8"/>
      <c r="R3904" s="8"/>
    </row>
    <row r="3905" spans="17:18" x14ac:dyDescent="0.25">
      <c r="Q3905" s="8"/>
      <c r="R3905" s="8"/>
    </row>
    <row r="3906" spans="17:18" x14ac:dyDescent="0.25">
      <c r="Q3906" s="8"/>
      <c r="R3906" s="8"/>
    </row>
    <row r="3907" spans="17:18" x14ac:dyDescent="0.25">
      <c r="Q3907" s="8"/>
      <c r="R3907" s="8"/>
    </row>
    <row r="3908" spans="17:18" x14ac:dyDescent="0.25">
      <c r="Q3908" s="8"/>
      <c r="R3908" s="8"/>
    </row>
    <row r="3909" spans="17:18" x14ac:dyDescent="0.25">
      <c r="Q3909" s="8"/>
      <c r="R3909" s="8"/>
    </row>
    <row r="3910" spans="17:18" x14ac:dyDescent="0.25">
      <c r="Q3910" s="8"/>
      <c r="R3910" s="8"/>
    </row>
    <row r="3911" spans="17:18" x14ac:dyDescent="0.25">
      <c r="Q3911" s="8"/>
      <c r="R3911" s="8"/>
    </row>
    <row r="3912" spans="17:18" x14ac:dyDescent="0.25">
      <c r="Q3912" s="8"/>
      <c r="R3912" s="8"/>
    </row>
    <row r="3913" spans="17:18" x14ac:dyDescent="0.25">
      <c r="Q3913" s="8"/>
      <c r="R3913" s="8"/>
    </row>
    <row r="3914" spans="17:18" x14ac:dyDescent="0.25">
      <c r="Q3914" s="8"/>
      <c r="R3914" s="8"/>
    </row>
    <row r="3915" spans="17:18" x14ac:dyDescent="0.25">
      <c r="Q3915" s="8"/>
      <c r="R3915" s="8"/>
    </row>
    <row r="3916" spans="17:18" x14ac:dyDescent="0.25">
      <c r="Q3916" s="8"/>
      <c r="R3916" s="8"/>
    </row>
    <row r="3917" spans="17:18" x14ac:dyDescent="0.25">
      <c r="Q3917" s="8"/>
      <c r="R3917" s="8"/>
    </row>
    <row r="3918" spans="17:18" x14ac:dyDescent="0.25">
      <c r="Q3918" s="8"/>
      <c r="R3918" s="8"/>
    </row>
    <row r="3919" spans="17:18" x14ac:dyDescent="0.25">
      <c r="Q3919" s="8"/>
      <c r="R3919" s="8"/>
    </row>
    <row r="3920" spans="17:18" x14ac:dyDescent="0.25">
      <c r="Q3920" s="8"/>
      <c r="R3920" s="8"/>
    </row>
    <row r="3921" spans="17:18" x14ac:dyDescent="0.25">
      <c r="Q3921" s="8"/>
      <c r="R3921" s="8"/>
    </row>
    <row r="3922" spans="17:18" x14ac:dyDescent="0.25">
      <c r="Q3922" s="8"/>
      <c r="R3922" s="8"/>
    </row>
    <row r="3923" spans="17:18" x14ac:dyDescent="0.25">
      <c r="Q3923" s="8"/>
      <c r="R3923" s="8"/>
    </row>
    <row r="3924" spans="17:18" x14ac:dyDescent="0.25">
      <c r="Q3924" s="8"/>
      <c r="R3924" s="8"/>
    </row>
    <row r="3925" spans="17:18" x14ac:dyDescent="0.25">
      <c r="Q3925" s="8"/>
      <c r="R3925" s="8"/>
    </row>
    <row r="3926" spans="17:18" x14ac:dyDescent="0.25">
      <c r="Q3926" s="8"/>
      <c r="R3926" s="8"/>
    </row>
    <row r="3927" spans="17:18" x14ac:dyDescent="0.25">
      <c r="Q3927" s="8"/>
      <c r="R3927" s="8"/>
    </row>
    <row r="3928" spans="17:18" x14ac:dyDescent="0.25">
      <c r="Q3928" s="8"/>
      <c r="R3928" s="8"/>
    </row>
    <row r="3929" spans="17:18" x14ac:dyDescent="0.25">
      <c r="Q3929" s="8"/>
      <c r="R3929" s="8"/>
    </row>
    <row r="3930" spans="17:18" x14ac:dyDescent="0.25">
      <c r="Q3930" s="8"/>
      <c r="R3930" s="8"/>
    </row>
    <row r="3931" spans="17:18" x14ac:dyDescent="0.25">
      <c r="Q3931" s="8"/>
      <c r="R3931" s="8"/>
    </row>
    <row r="3932" spans="17:18" x14ac:dyDescent="0.25">
      <c r="Q3932" s="8"/>
      <c r="R3932" s="8"/>
    </row>
    <row r="3933" spans="17:18" x14ac:dyDescent="0.25">
      <c r="Q3933" s="8"/>
      <c r="R3933" s="8"/>
    </row>
    <row r="3934" spans="17:18" x14ac:dyDescent="0.25">
      <c r="Q3934" s="8"/>
      <c r="R3934" s="8"/>
    </row>
    <row r="3935" spans="17:18" x14ac:dyDescent="0.25">
      <c r="Q3935" s="8"/>
      <c r="R3935" s="8"/>
    </row>
    <row r="3936" spans="17:18" x14ac:dyDescent="0.25">
      <c r="Q3936" s="8"/>
      <c r="R3936" s="8"/>
    </row>
    <row r="3937" spans="17:18" x14ac:dyDescent="0.25">
      <c r="Q3937" s="8"/>
      <c r="R3937" s="8"/>
    </row>
    <row r="3938" spans="17:18" x14ac:dyDescent="0.25">
      <c r="Q3938" s="8"/>
      <c r="R3938" s="8"/>
    </row>
    <row r="3939" spans="17:18" x14ac:dyDescent="0.25">
      <c r="Q3939" s="8"/>
      <c r="R3939" s="8"/>
    </row>
    <row r="3940" spans="17:18" x14ac:dyDescent="0.25">
      <c r="Q3940" s="8"/>
      <c r="R3940" s="8"/>
    </row>
    <row r="3941" spans="17:18" x14ac:dyDescent="0.25">
      <c r="Q3941" s="8"/>
      <c r="R3941" s="8"/>
    </row>
    <row r="3942" spans="17:18" x14ac:dyDescent="0.25">
      <c r="Q3942" s="8"/>
      <c r="R3942" s="8"/>
    </row>
    <row r="3943" spans="17:18" x14ac:dyDescent="0.25">
      <c r="Q3943" s="8"/>
      <c r="R3943" s="8"/>
    </row>
    <row r="3944" spans="17:18" x14ac:dyDescent="0.25">
      <c r="Q3944" s="8"/>
      <c r="R3944" s="8"/>
    </row>
    <row r="3945" spans="17:18" x14ac:dyDescent="0.25">
      <c r="Q3945" s="8"/>
      <c r="R3945" s="8"/>
    </row>
    <row r="3946" spans="17:18" x14ac:dyDescent="0.25">
      <c r="Q3946" s="8"/>
      <c r="R3946" s="8"/>
    </row>
    <row r="3947" spans="17:18" x14ac:dyDescent="0.25">
      <c r="Q3947" s="8"/>
      <c r="R3947" s="8"/>
    </row>
    <row r="3948" spans="17:18" x14ac:dyDescent="0.25">
      <c r="Q3948" s="8"/>
      <c r="R3948" s="8"/>
    </row>
    <row r="3949" spans="17:18" x14ac:dyDescent="0.25">
      <c r="Q3949" s="8"/>
      <c r="R3949" s="8"/>
    </row>
    <row r="3950" spans="17:18" x14ac:dyDescent="0.25">
      <c r="Q3950" s="8"/>
      <c r="R3950" s="8"/>
    </row>
    <row r="3951" spans="17:18" x14ac:dyDescent="0.25">
      <c r="Q3951" s="8"/>
      <c r="R3951" s="8"/>
    </row>
    <row r="3952" spans="17:18" x14ac:dyDescent="0.25">
      <c r="Q3952" s="8"/>
      <c r="R3952" s="8"/>
    </row>
    <row r="3953" spans="17:18" x14ac:dyDescent="0.25">
      <c r="Q3953" s="8"/>
      <c r="R3953" s="8"/>
    </row>
    <row r="3954" spans="17:18" x14ac:dyDescent="0.25">
      <c r="Q3954" s="8"/>
      <c r="R3954" s="8"/>
    </row>
    <row r="3955" spans="17:18" x14ac:dyDescent="0.25">
      <c r="Q3955" s="8"/>
      <c r="R3955" s="8"/>
    </row>
    <row r="3956" spans="17:18" x14ac:dyDescent="0.25">
      <c r="Q3956" s="8"/>
      <c r="R3956" s="8"/>
    </row>
    <row r="3957" spans="17:18" x14ac:dyDescent="0.25">
      <c r="Q3957" s="8"/>
      <c r="R3957" s="8"/>
    </row>
    <row r="3958" spans="17:18" x14ac:dyDescent="0.25">
      <c r="Q3958" s="8"/>
      <c r="R3958" s="8"/>
    </row>
    <row r="3959" spans="17:18" x14ac:dyDescent="0.25">
      <c r="Q3959" s="8"/>
      <c r="R3959" s="8"/>
    </row>
    <row r="3960" spans="17:18" x14ac:dyDescent="0.25">
      <c r="Q3960" s="8"/>
      <c r="R3960" s="8"/>
    </row>
    <row r="3961" spans="17:18" x14ac:dyDescent="0.25">
      <c r="Q3961" s="8"/>
      <c r="R3961" s="8"/>
    </row>
    <row r="3962" spans="17:18" x14ac:dyDescent="0.25">
      <c r="Q3962" s="8"/>
      <c r="R3962" s="8"/>
    </row>
    <row r="3963" spans="17:18" x14ac:dyDescent="0.25">
      <c r="Q3963" s="8"/>
      <c r="R3963" s="8"/>
    </row>
    <row r="3964" spans="17:18" x14ac:dyDescent="0.25">
      <c r="Q3964" s="8"/>
      <c r="R3964" s="8"/>
    </row>
    <row r="3965" spans="17:18" x14ac:dyDescent="0.25">
      <c r="Q3965" s="8"/>
      <c r="R3965" s="8"/>
    </row>
    <row r="3966" spans="17:18" x14ac:dyDescent="0.25">
      <c r="Q3966" s="8"/>
      <c r="R3966" s="8"/>
    </row>
    <row r="3967" spans="17:18" x14ac:dyDescent="0.25">
      <c r="Q3967" s="8"/>
      <c r="R3967" s="8"/>
    </row>
    <row r="3968" spans="17:18" x14ac:dyDescent="0.25">
      <c r="Q3968" s="8"/>
      <c r="R3968" s="8"/>
    </row>
    <row r="3969" spans="17:18" x14ac:dyDescent="0.25">
      <c r="Q3969" s="8"/>
      <c r="R3969" s="8"/>
    </row>
    <row r="3970" spans="17:18" x14ac:dyDescent="0.25">
      <c r="Q3970" s="8"/>
      <c r="R3970" s="8"/>
    </row>
    <row r="3971" spans="17:18" x14ac:dyDescent="0.25">
      <c r="Q3971" s="8"/>
      <c r="R3971" s="8"/>
    </row>
    <row r="3972" spans="17:18" x14ac:dyDescent="0.25">
      <c r="Q3972" s="8"/>
      <c r="R3972" s="8"/>
    </row>
    <row r="3973" spans="17:18" x14ac:dyDescent="0.25">
      <c r="Q3973" s="8"/>
      <c r="R3973" s="8"/>
    </row>
    <row r="3974" spans="17:18" x14ac:dyDescent="0.25">
      <c r="Q3974" s="8"/>
      <c r="R3974" s="8"/>
    </row>
    <row r="3975" spans="17:18" x14ac:dyDescent="0.25">
      <c r="Q3975" s="8"/>
      <c r="R3975" s="8"/>
    </row>
    <row r="3976" spans="17:18" x14ac:dyDescent="0.25">
      <c r="Q3976" s="8"/>
      <c r="R3976" s="8"/>
    </row>
    <row r="3977" spans="17:18" x14ac:dyDescent="0.25">
      <c r="Q3977" s="8"/>
      <c r="R3977" s="8"/>
    </row>
    <row r="3978" spans="17:18" x14ac:dyDescent="0.25">
      <c r="Q3978" s="8"/>
      <c r="R3978" s="8"/>
    </row>
    <row r="3979" spans="17:18" x14ac:dyDescent="0.25">
      <c r="Q3979" s="8"/>
      <c r="R3979" s="8"/>
    </row>
    <row r="3980" spans="17:18" x14ac:dyDescent="0.25">
      <c r="Q3980" s="8"/>
      <c r="R3980" s="8"/>
    </row>
    <row r="3981" spans="17:18" x14ac:dyDescent="0.25">
      <c r="Q3981" s="8"/>
      <c r="R3981" s="8"/>
    </row>
    <row r="3982" spans="17:18" x14ac:dyDescent="0.25">
      <c r="Q3982" s="8"/>
      <c r="R3982" s="8"/>
    </row>
    <row r="3983" spans="17:18" x14ac:dyDescent="0.25">
      <c r="Q3983" s="8"/>
      <c r="R3983" s="8"/>
    </row>
    <row r="3984" spans="17:18" x14ac:dyDescent="0.25">
      <c r="Q3984" s="8"/>
      <c r="R3984" s="8"/>
    </row>
    <row r="3985" spans="17:18" x14ac:dyDescent="0.25">
      <c r="Q3985" s="8"/>
      <c r="R3985" s="8"/>
    </row>
    <row r="3986" spans="17:18" x14ac:dyDescent="0.25">
      <c r="Q3986" s="8"/>
      <c r="R3986" s="8"/>
    </row>
    <row r="3987" spans="17:18" x14ac:dyDescent="0.25">
      <c r="Q3987" s="8"/>
      <c r="R3987" s="8"/>
    </row>
    <row r="3988" spans="17:18" x14ac:dyDescent="0.25">
      <c r="Q3988" s="8"/>
      <c r="R3988" s="8"/>
    </row>
    <row r="3989" spans="17:18" x14ac:dyDescent="0.25">
      <c r="Q3989" s="8"/>
      <c r="R3989" s="8"/>
    </row>
    <row r="3990" spans="17:18" x14ac:dyDescent="0.25">
      <c r="Q3990" s="8"/>
      <c r="R3990" s="8"/>
    </row>
    <row r="3991" spans="17:18" x14ac:dyDescent="0.25">
      <c r="Q3991" s="8"/>
      <c r="R3991" s="8"/>
    </row>
    <row r="3992" spans="17:18" x14ac:dyDescent="0.25">
      <c r="Q3992" s="8"/>
      <c r="R3992" s="8"/>
    </row>
    <row r="3993" spans="17:18" x14ac:dyDescent="0.25">
      <c r="Q3993" s="8"/>
      <c r="R3993" s="8"/>
    </row>
    <row r="3994" spans="17:18" x14ac:dyDescent="0.25">
      <c r="Q3994" s="8"/>
      <c r="R3994" s="8"/>
    </row>
    <row r="3995" spans="17:18" x14ac:dyDescent="0.25">
      <c r="Q3995" s="8"/>
      <c r="R3995" s="8"/>
    </row>
    <row r="3996" spans="17:18" x14ac:dyDescent="0.25">
      <c r="Q3996" s="8"/>
      <c r="R3996" s="8"/>
    </row>
    <row r="3997" spans="17:18" x14ac:dyDescent="0.25">
      <c r="Q3997" s="8"/>
      <c r="R3997" s="8"/>
    </row>
    <row r="3998" spans="17:18" x14ac:dyDescent="0.25">
      <c r="Q3998" s="8"/>
      <c r="R3998" s="8"/>
    </row>
    <row r="3999" spans="17:18" x14ac:dyDescent="0.25">
      <c r="Q3999" s="8"/>
      <c r="R3999" s="8"/>
    </row>
    <row r="4000" spans="17:18" x14ac:dyDescent="0.25">
      <c r="Q4000" s="8"/>
      <c r="R4000" s="8"/>
    </row>
    <row r="4001" spans="17:18" x14ac:dyDescent="0.25">
      <c r="Q4001" s="8"/>
      <c r="R4001" s="8"/>
    </row>
    <row r="4002" spans="17:18" x14ac:dyDescent="0.25">
      <c r="Q4002" s="8"/>
      <c r="R4002" s="8"/>
    </row>
    <row r="4003" spans="17:18" x14ac:dyDescent="0.25">
      <c r="Q4003" s="8"/>
      <c r="R4003" s="8"/>
    </row>
    <row r="4004" spans="17:18" x14ac:dyDescent="0.25">
      <c r="Q4004" s="8"/>
      <c r="R4004" s="8"/>
    </row>
    <row r="4005" spans="17:18" x14ac:dyDescent="0.25">
      <c r="Q4005" s="8"/>
      <c r="R4005" s="8"/>
    </row>
    <row r="4006" spans="17:18" x14ac:dyDescent="0.25">
      <c r="Q4006" s="8"/>
      <c r="R4006" s="8"/>
    </row>
    <row r="4007" spans="17:18" x14ac:dyDescent="0.25">
      <c r="Q4007" s="8"/>
      <c r="R4007" s="8"/>
    </row>
    <row r="4008" spans="17:18" x14ac:dyDescent="0.25">
      <c r="Q4008" s="8"/>
      <c r="R4008" s="8"/>
    </row>
    <row r="4009" spans="17:18" x14ac:dyDescent="0.25">
      <c r="Q4009" s="8"/>
      <c r="R4009" s="8"/>
    </row>
    <row r="4010" spans="17:18" x14ac:dyDescent="0.25">
      <c r="Q4010" s="8"/>
      <c r="R4010" s="8"/>
    </row>
    <row r="4011" spans="17:18" x14ac:dyDescent="0.25">
      <c r="Q4011" s="8"/>
      <c r="R4011" s="8"/>
    </row>
    <row r="4012" spans="17:18" x14ac:dyDescent="0.25">
      <c r="Q4012" s="8"/>
      <c r="R4012" s="8"/>
    </row>
    <row r="4013" spans="17:18" x14ac:dyDescent="0.25">
      <c r="Q4013" s="8"/>
      <c r="R4013" s="8"/>
    </row>
    <row r="4014" spans="17:18" x14ac:dyDescent="0.25">
      <c r="Q4014" s="8"/>
      <c r="R4014" s="8"/>
    </row>
    <row r="4015" spans="17:18" x14ac:dyDescent="0.25">
      <c r="Q4015" s="8"/>
      <c r="R4015" s="8"/>
    </row>
    <row r="4016" spans="17:18" x14ac:dyDescent="0.25">
      <c r="Q4016" s="8"/>
      <c r="R4016" s="8"/>
    </row>
    <row r="4017" spans="17:18" x14ac:dyDescent="0.25">
      <c r="Q4017" s="8"/>
      <c r="R4017" s="8"/>
    </row>
    <row r="4018" spans="17:18" x14ac:dyDescent="0.25">
      <c r="Q4018" s="8"/>
      <c r="R4018" s="8"/>
    </row>
    <row r="4019" spans="17:18" x14ac:dyDescent="0.25">
      <c r="Q4019" s="8"/>
      <c r="R4019" s="8"/>
    </row>
    <row r="4020" spans="17:18" x14ac:dyDescent="0.25">
      <c r="Q4020" s="8"/>
      <c r="R4020" s="8"/>
    </row>
    <row r="4021" spans="17:18" x14ac:dyDescent="0.25">
      <c r="Q4021" s="8"/>
      <c r="R4021" s="8"/>
    </row>
    <row r="4022" spans="17:18" x14ac:dyDescent="0.25">
      <c r="Q4022" s="8"/>
      <c r="R4022" s="8"/>
    </row>
    <row r="4023" spans="17:18" x14ac:dyDescent="0.25">
      <c r="Q4023" s="8"/>
      <c r="R4023" s="8"/>
    </row>
    <row r="4024" spans="17:18" x14ac:dyDescent="0.25">
      <c r="Q4024" s="8"/>
      <c r="R4024" s="8"/>
    </row>
    <row r="4025" spans="17:18" x14ac:dyDescent="0.25">
      <c r="Q4025" s="8"/>
      <c r="R4025" s="8"/>
    </row>
    <row r="4026" spans="17:18" x14ac:dyDescent="0.25">
      <c r="Q4026" s="8"/>
      <c r="R4026" s="8"/>
    </row>
    <row r="4027" spans="17:18" x14ac:dyDescent="0.25">
      <c r="Q4027" s="8"/>
      <c r="R4027" s="8"/>
    </row>
    <row r="4028" spans="17:18" x14ac:dyDescent="0.25">
      <c r="Q4028" s="8"/>
      <c r="R4028" s="8"/>
    </row>
    <row r="4029" spans="17:18" x14ac:dyDescent="0.25">
      <c r="Q4029" s="8"/>
      <c r="R4029" s="8"/>
    </row>
    <row r="4030" spans="17:18" x14ac:dyDescent="0.25">
      <c r="Q4030" s="8"/>
      <c r="R4030" s="8"/>
    </row>
    <row r="4031" spans="17:18" x14ac:dyDescent="0.25">
      <c r="Q4031" s="8"/>
      <c r="R4031" s="8"/>
    </row>
    <row r="4032" spans="17:18" x14ac:dyDescent="0.25">
      <c r="Q4032" s="8"/>
      <c r="R4032" s="8"/>
    </row>
    <row r="4033" spans="17:18" x14ac:dyDescent="0.25">
      <c r="Q4033" s="8"/>
      <c r="R4033" s="8"/>
    </row>
    <row r="4034" spans="17:18" x14ac:dyDescent="0.25">
      <c r="Q4034" s="8"/>
      <c r="R4034" s="8"/>
    </row>
    <row r="4035" spans="17:18" x14ac:dyDescent="0.25">
      <c r="Q4035" s="8"/>
      <c r="R4035" s="8"/>
    </row>
    <row r="4036" spans="17:18" x14ac:dyDescent="0.25">
      <c r="Q4036" s="8"/>
      <c r="R4036" s="8"/>
    </row>
    <row r="4037" spans="17:18" x14ac:dyDescent="0.25">
      <c r="Q4037" s="8"/>
      <c r="R4037" s="8"/>
    </row>
    <row r="4038" spans="17:18" x14ac:dyDescent="0.25">
      <c r="Q4038" s="8"/>
      <c r="R4038" s="8"/>
    </row>
    <row r="4039" spans="17:18" x14ac:dyDescent="0.25">
      <c r="Q4039" s="8"/>
      <c r="R4039" s="8"/>
    </row>
    <row r="4040" spans="17:18" x14ac:dyDescent="0.25">
      <c r="Q4040" s="8"/>
      <c r="R4040" s="8"/>
    </row>
    <row r="4041" spans="17:18" x14ac:dyDescent="0.25">
      <c r="Q4041" s="8"/>
      <c r="R4041" s="8"/>
    </row>
    <row r="4042" spans="17:18" x14ac:dyDescent="0.25">
      <c r="Q4042" s="8"/>
      <c r="R4042" s="8"/>
    </row>
    <row r="4043" spans="17:18" x14ac:dyDescent="0.25">
      <c r="Q4043" s="8"/>
      <c r="R4043" s="8"/>
    </row>
    <row r="4044" spans="17:18" x14ac:dyDescent="0.25">
      <c r="Q4044" s="8"/>
      <c r="R4044" s="8"/>
    </row>
    <row r="4045" spans="17:18" x14ac:dyDescent="0.25">
      <c r="Q4045" s="8"/>
      <c r="R4045" s="8"/>
    </row>
    <row r="4046" spans="17:18" x14ac:dyDescent="0.25">
      <c r="Q4046" s="8"/>
      <c r="R4046" s="8"/>
    </row>
    <row r="4047" spans="17:18" x14ac:dyDescent="0.25">
      <c r="Q4047" s="8"/>
      <c r="R4047" s="8"/>
    </row>
    <row r="4048" spans="17:18" x14ac:dyDescent="0.25">
      <c r="Q4048" s="8"/>
      <c r="R4048" s="8"/>
    </row>
    <row r="4049" spans="17:18" x14ac:dyDescent="0.25">
      <c r="Q4049" s="8"/>
      <c r="R4049" s="8"/>
    </row>
    <row r="4050" spans="17:18" x14ac:dyDescent="0.25">
      <c r="Q4050" s="8"/>
      <c r="R4050" s="8"/>
    </row>
    <row r="4051" spans="17:18" x14ac:dyDescent="0.25">
      <c r="Q4051" s="8"/>
      <c r="R4051" s="8"/>
    </row>
    <row r="4052" spans="17:18" x14ac:dyDescent="0.25">
      <c r="Q4052" s="8"/>
      <c r="R4052" s="8"/>
    </row>
    <row r="4053" spans="17:18" x14ac:dyDescent="0.25">
      <c r="Q4053" s="8"/>
      <c r="R4053" s="8"/>
    </row>
    <row r="4054" spans="17:18" x14ac:dyDescent="0.25">
      <c r="Q4054" s="8"/>
      <c r="R4054" s="8"/>
    </row>
    <row r="4055" spans="17:18" x14ac:dyDescent="0.25">
      <c r="Q4055" s="8"/>
      <c r="R4055" s="8"/>
    </row>
    <row r="4056" spans="17:18" x14ac:dyDescent="0.25">
      <c r="Q4056" s="8"/>
      <c r="R4056" s="8"/>
    </row>
    <row r="4057" spans="17:18" x14ac:dyDescent="0.25">
      <c r="Q4057" s="8"/>
      <c r="R4057" s="8"/>
    </row>
    <row r="4058" spans="17:18" x14ac:dyDescent="0.25">
      <c r="Q4058" s="8"/>
      <c r="R4058" s="8"/>
    </row>
    <row r="4059" spans="17:18" x14ac:dyDescent="0.25">
      <c r="Q4059" s="8"/>
      <c r="R4059" s="8"/>
    </row>
    <row r="4060" spans="17:18" x14ac:dyDescent="0.25">
      <c r="Q4060" s="8"/>
      <c r="R4060" s="8"/>
    </row>
    <row r="4061" spans="17:18" x14ac:dyDescent="0.25">
      <c r="Q4061" s="8"/>
      <c r="R4061" s="8"/>
    </row>
    <row r="4062" spans="17:18" x14ac:dyDescent="0.25">
      <c r="Q4062" s="8"/>
      <c r="R4062" s="8"/>
    </row>
    <row r="4063" spans="17:18" x14ac:dyDescent="0.25">
      <c r="Q4063" s="8"/>
      <c r="R4063" s="8"/>
    </row>
    <row r="4064" spans="17:18" x14ac:dyDescent="0.25">
      <c r="Q4064" s="8"/>
      <c r="R4064" s="8"/>
    </row>
    <row r="4065" spans="17:18" x14ac:dyDescent="0.25">
      <c r="Q4065" s="8"/>
      <c r="R4065" s="8"/>
    </row>
    <row r="4066" spans="17:18" x14ac:dyDescent="0.25">
      <c r="Q4066" s="8"/>
      <c r="R4066" s="8"/>
    </row>
    <row r="4067" spans="17:18" x14ac:dyDescent="0.25">
      <c r="Q4067" s="8"/>
      <c r="R4067" s="8"/>
    </row>
    <row r="4068" spans="17:18" x14ac:dyDescent="0.25">
      <c r="Q4068" s="8"/>
      <c r="R4068" s="8"/>
    </row>
    <row r="4069" spans="17:18" x14ac:dyDescent="0.25">
      <c r="Q4069" s="8"/>
      <c r="R4069" s="8"/>
    </row>
    <row r="4070" spans="17:18" x14ac:dyDescent="0.25">
      <c r="Q4070" s="8"/>
      <c r="R4070" s="8"/>
    </row>
    <row r="4071" spans="17:18" x14ac:dyDescent="0.25">
      <c r="Q4071" s="8"/>
      <c r="R4071" s="8"/>
    </row>
    <row r="4072" spans="17:18" x14ac:dyDescent="0.25">
      <c r="Q4072" s="8"/>
      <c r="R4072" s="8"/>
    </row>
    <row r="4073" spans="17:18" x14ac:dyDescent="0.25">
      <c r="Q4073" s="8"/>
      <c r="R4073" s="8"/>
    </row>
    <row r="4074" spans="17:18" x14ac:dyDescent="0.25">
      <c r="Q4074" s="8"/>
      <c r="R4074" s="8"/>
    </row>
    <row r="4075" spans="17:18" x14ac:dyDescent="0.25">
      <c r="Q4075" s="8"/>
      <c r="R4075" s="8"/>
    </row>
    <row r="4076" spans="17:18" x14ac:dyDescent="0.25">
      <c r="Q4076" s="8"/>
      <c r="R4076" s="8"/>
    </row>
    <row r="4077" spans="17:18" x14ac:dyDescent="0.25">
      <c r="Q4077" s="8"/>
      <c r="R4077" s="8"/>
    </row>
    <row r="4078" spans="17:18" x14ac:dyDescent="0.25">
      <c r="Q4078" s="8"/>
      <c r="R4078" s="8"/>
    </row>
    <row r="4079" spans="17:18" x14ac:dyDescent="0.25">
      <c r="Q4079" s="8"/>
      <c r="R4079" s="8"/>
    </row>
    <row r="4080" spans="17:18" x14ac:dyDescent="0.25">
      <c r="Q4080" s="8"/>
      <c r="R4080" s="8"/>
    </row>
    <row r="4081" spans="17:18" x14ac:dyDescent="0.25">
      <c r="Q4081" s="8"/>
      <c r="R4081" s="8"/>
    </row>
    <row r="4082" spans="17:18" x14ac:dyDescent="0.25">
      <c r="Q4082" s="8"/>
      <c r="R4082" s="8"/>
    </row>
    <row r="4083" spans="17:18" x14ac:dyDescent="0.25">
      <c r="Q4083" s="8"/>
      <c r="R4083" s="8"/>
    </row>
    <row r="4084" spans="17:18" x14ac:dyDescent="0.25">
      <c r="Q4084" s="8"/>
      <c r="R4084" s="8"/>
    </row>
    <row r="4085" spans="17:18" x14ac:dyDescent="0.25">
      <c r="Q4085" s="8"/>
      <c r="R4085" s="8"/>
    </row>
    <row r="4086" spans="17:18" x14ac:dyDescent="0.25">
      <c r="Q4086" s="8"/>
      <c r="R4086" s="8"/>
    </row>
    <row r="4087" spans="17:18" x14ac:dyDescent="0.25">
      <c r="Q4087" s="8"/>
      <c r="R4087" s="8"/>
    </row>
    <row r="4088" spans="17:18" x14ac:dyDescent="0.25">
      <c r="Q4088" s="8"/>
      <c r="R4088" s="8"/>
    </row>
    <row r="4089" spans="17:18" x14ac:dyDescent="0.25">
      <c r="Q4089" s="8"/>
      <c r="R4089" s="8"/>
    </row>
    <row r="4090" spans="17:18" x14ac:dyDescent="0.25">
      <c r="Q4090" s="8"/>
      <c r="R4090" s="8"/>
    </row>
    <row r="4091" spans="17:18" x14ac:dyDescent="0.25">
      <c r="Q4091" s="8"/>
      <c r="R4091" s="8"/>
    </row>
    <row r="4092" spans="17:18" x14ac:dyDescent="0.25">
      <c r="Q4092" s="8"/>
      <c r="R4092" s="8"/>
    </row>
    <row r="4093" spans="17:18" x14ac:dyDescent="0.25">
      <c r="Q4093" s="8"/>
      <c r="R4093" s="8"/>
    </row>
    <row r="4094" spans="17:18" x14ac:dyDescent="0.25">
      <c r="Q4094" s="8"/>
      <c r="R4094" s="8"/>
    </row>
    <row r="4095" spans="17:18" x14ac:dyDescent="0.25">
      <c r="Q4095" s="8"/>
      <c r="R4095" s="8"/>
    </row>
    <row r="4096" spans="17:18" x14ac:dyDescent="0.25">
      <c r="Q4096" s="8"/>
      <c r="R4096" s="8"/>
    </row>
    <row r="4097" spans="17:18" x14ac:dyDescent="0.25">
      <c r="Q4097" s="8"/>
      <c r="R4097" s="8"/>
    </row>
    <row r="4098" spans="17:18" x14ac:dyDescent="0.25">
      <c r="Q4098" s="8"/>
      <c r="R4098" s="8"/>
    </row>
    <row r="4099" spans="17:18" x14ac:dyDescent="0.25">
      <c r="Q4099" s="8"/>
      <c r="R4099" s="8"/>
    </row>
    <row r="4100" spans="17:18" x14ac:dyDescent="0.25">
      <c r="Q4100" s="8"/>
      <c r="R4100" s="8"/>
    </row>
    <row r="4101" spans="17:18" x14ac:dyDescent="0.25">
      <c r="Q4101" s="8"/>
      <c r="R4101" s="8"/>
    </row>
    <row r="4102" spans="17:18" x14ac:dyDescent="0.25">
      <c r="Q4102" s="8"/>
      <c r="R4102" s="8"/>
    </row>
    <row r="4103" spans="17:18" x14ac:dyDescent="0.25">
      <c r="Q4103" s="8"/>
      <c r="R4103" s="8"/>
    </row>
    <row r="4104" spans="17:18" x14ac:dyDescent="0.25">
      <c r="Q4104" s="8"/>
      <c r="R4104" s="8"/>
    </row>
    <row r="4105" spans="17:18" x14ac:dyDescent="0.25">
      <c r="Q4105" s="8"/>
      <c r="R4105" s="8"/>
    </row>
    <row r="4106" spans="17:18" x14ac:dyDescent="0.25">
      <c r="Q4106" s="8"/>
      <c r="R4106" s="8"/>
    </row>
    <row r="4107" spans="17:18" x14ac:dyDescent="0.25">
      <c r="Q4107" s="8"/>
      <c r="R4107" s="8"/>
    </row>
    <row r="4108" spans="17:18" x14ac:dyDescent="0.25">
      <c r="Q4108" s="8"/>
      <c r="R4108" s="8"/>
    </row>
    <row r="4109" spans="17:18" x14ac:dyDescent="0.25">
      <c r="Q4109" s="8"/>
      <c r="R4109" s="8"/>
    </row>
    <row r="4110" spans="17:18" x14ac:dyDescent="0.25">
      <c r="Q4110" s="8"/>
      <c r="R4110" s="8"/>
    </row>
    <row r="4111" spans="17:18" x14ac:dyDescent="0.25">
      <c r="Q4111" s="8"/>
      <c r="R4111" s="8"/>
    </row>
    <row r="4112" spans="17:18" x14ac:dyDescent="0.25">
      <c r="Q4112" s="8"/>
      <c r="R4112" s="8"/>
    </row>
    <row r="4113" spans="17:18" x14ac:dyDescent="0.25">
      <c r="Q4113" s="8"/>
      <c r="R4113" s="8"/>
    </row>
    <row r="4114" spans="17:18" x14ac:dyDescent="0.25">
      <c r="Q4114" s="8"/>
      <c r="R4114" s="8"/>
    </row>
    <row r="4115" spans="17:18" x14ac:dyDescent="0.25">
      <c r="Q4115" s="8"/>
      <c r="R4115" s="8"/>
    </row>
    <row r="4116" spans="17:18" x14ac:dyDescent="0.25">
      <c r="Q4116" s="8"/>
      <c r="R4116" s="8"/>
    </row>
    <row r="4117" spans="17:18" x14ac:dyDescent="0.25">
      <c r="Q4117" s="8"/>
      <c r="R4117" s="8"/>
    </row>
    <row r="4118" spans="17:18" x14ac:dyDescent="0.25">
      <c r="Q4118" s="8"/>
      <c r="R4118" s="8"/>
    </row>
    <row r="4119" spans="17:18" x14ac:dyDescent="0.25">
      <c r="Q4119" s="8"/>
      <c r="R4119" s="8"/>
    </row>
    <row r="4120" spans="17:18" x14ac:dyDescent="0.25">
      <c r="Q4120" s="8"/>
      <c r="R4120" s="8"/>
    </row>
    <row r="4121" spans="17:18" x14ac:dyDescent="0.25">
      <c r="Q4121" s="8"/>
      <c r="R4121" s="8"/>
    </row>
    <row r="4122" spans="17:18" x14ac:dyDescent="0.25">
      <c r="Q4122" s="8"/>
      <c r="R4122" s="8"/>
    </row>
    <row r="4123" spans="17:18" x14ac:dyDescent="0.25">
      <c r="Q4123" s="8"/>
      <c r="R4123" s="8"/>
    </row>
    <row r="4124" spans="17:18" x14ac:dyDescent="0.25">
      <c r="Q4124" s="8"/>
      <c r="R4124" s="8"/>
    </row>
    <row r="4125" spans="17:18" x14ac:dyDescent="0.25">
      <c r="Q4125" s="8"/>
      <c r="R4125" s="8"/>
    </row>
    <row r="4126" spans="17:18" x14ac:dyDescent="0.25">
      <c r="Q4126" s="8"/>
      <c r="R4126" s="8"/>
    </row>
    <row r="4127" spans="17:18" x14ac:dyDescent="0.25">
      <c r="Q4127" s="8"/>
      <c r="R4127" s="8"/>
    </row>
    <row r="4128" spans="17:18" x14ac:dyDescent="0.25">
      <c r="Q4128" s="8"/>
      <c r="R4128" s="8"/>
    </row>
    <row r="4129" spans="17:18" x14ac:dyDescent="0.25">
      <c r="Q4129" s="8"/>
      <c r="R4129" s="8"/>
    </row>
    <row r="4130" spans="17:18" x14ac:dyDescent="0.25">
      <c r="Q4130" s="8"/>
      <c r="R4130" s="8"/>
    </row>
    <row r="4131" spans="17:18" x14ac:dyDescent="0.25">
      <c r="Q4131" s="8"/>
      <c r="R4131" s="8"/>
    </row>
    <row r="4132" spans="17:18" x14ac:dyDescent="0.25">
      <c r="Q4132" s="8"/>
      <c r="R4132" s="8"/>
    </row>
    <row r="4133" spans="17:18" x14ac:dyDescent="0.25">
      <c r="Q4133" s="8"/>
      <c r="R4133" s="8"/>
    </row>
    <row r="4134" spans="17:18" x14ac:dyDescent="0.25">
      <c r="Q4134" s="8"/>
      <c r="R4134" s="8"/>
    </row>
    <row r="4135" spans="17:18" x14ac:dyDescent="0.25">
      <c r="Q4135" s="8"/>
      <c r="R4135" s="8"/>
    </row>
    <row r="4136" spans="17:18" x14ac:dyDescent="0.25">
      <c r="Q4136" s="8"/>
      <c r="R4136" s="8"/>
    </row>
    <row r="4137" spans="17:18" x14ac:dyDescent="0.25">
      <c r="Q4137" s="8"/>
      <c r="R4137" s="8"/>
    </row>
    <row r="4138" spans="17:18" x14ac:dyDescent="0.25">
      <c r="Q4138" s="8"/>
      <c r="R4138" s="8"/>
    </row>
    <row r="4139" spans="17:18" x14ac:dyDescent="0.25">
      <c r="Q4139" s="8"/>
      <c r="R4139" s="8"/>
    </row>
    <row r="4140" spans="17:18" x14ac:dyDescent="0.25">
      <c r="Q4140" s="8"/>
      <c r="R4140" s="8"/>
    </row>
    <row r="4141" spans="17:18" x14ac:dyDescent="0.25">
      <c r="Q4141" s="8"/>
      <c r="R4141" s="8"/>
    </row>
    <row r="4142" spans="17:18" x14ac:dyDescent="0.25">
      <c r="Q4142" s="8"/>
      <c r="R4142" s="8"/>
    </row>
    <row r="4143" spans="17:18" x14ac:dyDescent="0.25">
      <c r="Q4143" s="8"/>
      <c r="R4143" s="8"/>
    </row>
    <row r="4144" spans="17:18" x14ac:dyDescent="0.25">
      <c r="Q4144" s="8"/>
      <c r="R4144" s="8"/>
    </row>
    <row r="4145" spans="17:18" x14ac:dyDescent="0.25">
      <c r="Q4145" s="8"/>
      <c r="R4145" s="8"/>
    </row>
    <row r="4146" spans="17:18" x14ac:dyDescent="0.25">
      <c r="Q4146" s="8"/>
      <c r="R4146" s="8"/>
    </row>
    <row r="4147" spans="17:18" x14ac:dyDescent="0.25">
      <c r="Q4147" s="8"/>
      <c r="R4147" s="8"/>
    </row>
    <row r="4148" spans="17:18" x14ac:dyDescent="0.25">
      <c r="Q4148" s="8"/>
      <c r="R4148" s="8"/>
    </row>
    <row r="4149" spans="17:18" x14ac:dyDescent="0.25">
      <c r="Q4149" s="8"/>
      <c r="R4149" s="8"/>
    </row>
    <row r="4150" spans="17:18" x14ac:dyDescent="0.25">
      <c r="Q4150" s="8"/>
      <c r="R4150" s="8"/>
    </row>
    <row r="4151" spans="17:18" x14ac:dyDescent="0.25">
      <c r="Q4151" s="8"/>
      <c r="R4151" s="8"/>
    </row>
    <row r="4152" spans="17:18" x14ac:dyDescent="0.25">
      <c r="Q4152" s="8"/>
      <c r="R4152" s="8"/>
    </row>
    <row r="4153" spans="17:18" x14ac:dyDescent="0.25">
      <c r="Q4153" s="8"/>
      <c r="R4153" s="8"/>
    </row>
    <row r="4154" spans="17:18" x14ac:dyDescent="0.25">
      <c r="Q4154" s="8"/>
      <c r="R4154" s="8"/>
    </row>
    <row r="4155" spans="17:18" x14ac:dyDescent="0.25">
      <c r="Q4155" s="8"/>
      <c r="R4155" s="8"/>
    </row>
    <row r="4156" spans="17:18" x14ac:dyDescent="0.25">
      <c r="Q4156" s="8"/>
      <c r="R4156" s="8"/>
    </row>
    <row r="4157" spans="17:18" x14ac:dyDescent="0.25">
      <c r="Q4157" s="8"/>
      <c r="R4157" s="8"/>
    </row>
    <row r="4158" spans="17:18" x14ac:dyDescent="0.25">
      <c r="Q4158" s="8"/>
      <c r="R4158" s="8"/>
    </row>
    <row r="4159" spans="17:18" x14ac:dyDescent="0.25">
      <c r="Q4159" s="8"/>
      <c r="R4159" s="8"/>
    </row>
    <row r="4160" spans="17:18" x14ac:dyDescent="0.25">
      <c r="Q4160" s="8"/>
      <c r="R4160" s="8"/>
    </row>
    <row r="4161" spans="17:18" x14ac:dyDescent="0.25">
      <c r="Q4161" s="8"/>
      <c r="R4161" s="8"/>
    </row>
    <row r="4162" spans="17:18" x14ac:dyDescent="0.25">
      <c r="Q4162" s="8"/>
      <c r="R4162" s="8"/>
    </row>
    <row r="4163" spans="17:18" x14ac:dyDescent="0.25">
      <c r="Q4163" s="8"/>
      <c r="R4163" s="8"/>
    </row>
    <row r="4164" spans="17:18" x14ac:dyDescent="0.25">
      <c r="Q4164" s="8"/>
      <c r="R4164" s="8"/>
    </row>
    <row r="4165" spans="17:18" x14ac:dyDescent="0.25">
      <c r="Q4165" s="8"/>
      <c r="R4165" s="8"/>
    </row>
    <row r="4166" spans="17:18" x14ac:dyDescent="0.25">
      <c r="Q4166" s="8"/>
      <c r="R4166" s="8"/>
    </row>
    <row r="4167" spans="17:18" x14ac:dyDescent="0.25">
      <c r="Q4167" s="8"/>
      <c r="R4167" s="8"/>
    </row>
    <row r="4168" spans="17:18" x14ac:dyDescent="0.25">
      <c r="Q4168" s="8"/>
      <c r="R4168" s="8"/>
    </row>
    <row r="4169" spans="17:18" x14ac:dyDescent="0.25">
      <c r="Q4169" s="8"/>
      <c r="R4169" s="8"/>
    </row>
    <row r="4170" spans="17:18" x14ac:dyDescent="0.25">
      <c r="Q4170" s="8"/>
      <c r="R4170" s="8"/>
    </row>
    <row r="4171" spans="17:18" x14ac:dyDescent="0.25">
      <c r="Q4171" s="8"/>
      <c r="R4171" s="8"/>
    </row>
    <row r="4172" spans="17:18" x14ac:dyDescent="0.25">
      <c r="Q4172" s="8"/>
      <c r="R4172" s="8"/>
    </row>
    <row r="4173" spans="17:18" x14ac:dyDescent="0.25">
      <c r="Q4173" s="8"/>
      <c r="R4173" s="8"/>
    </row>
    <row r="4174" spans="17:18" x14ac:dyDescent="0.25">
      <c r="Q4174" s="8"/>
      <c r="R4174" s="8"/>
    </row>
    <row r="4175" spans="17:18" x14ac:dyDescent="0.25">
      <c r="Q4175" s="8"/>
      <c r="R4175" s="8"/>
    </row>
    <row r="4176" spans="17:18" x14ac:dyDescent="0.25">
      <c r="Q4176" s="8"/>
      <c r="R4176" s="8"/>
    </row>
    <row r="4177" spans="17:18" x14ac:dyDescent="0.25">
      <c r="Q4177" s="8"/>
      <c r="R4177" s="8"/>
    </row>
    <row r="4178" spans="17:18" x14ac:dyDescent="0.25">
      <c r="Q4178" s="8"/>
      <c r="R4178" s="8"/>
    </row>
    <row r="4179" spans="17:18" x14ac:dyDescent="0.25">
      <c r="Q4179" s="8"/>
      <c r="R4179" s="8"/>
    </row>
    <row r="4180" spans="17:18" x14ac:dyDescent="0.25">
      <c r="Q4180" s="8"/>
      <c r="R4180" s="8"/>
    </row>
    <row r="4181" spans="17:18" x14ac:dyDescent="0.25">
      <c r="Q4181" s="8"/>
      <c r="R4181" s="8"/>
    </row>
    <row r="4182" spans="17:18" x14ac:dyDescent="0.25">
      <c r="Q4182" s="8"/>
      <c r="R4182" s="8"/>
    </row>
    <row r="4183" spans="17:18" x14ac:dyDescent="0.25">
      <c r="Q4183" s="8"/>
      <c r="R4183" s="8"/>
    </row>
    <row r="4184" spans="17:18" x14ac:dyDescent="0.25">
      <c r="Q4184" s="8"/>
      <c r="R4184" s="8"/>
    </row>
    <row r="4185" spans="17:18" x14ac:dyDescent="0.25">
      <c r="Q4185" s="8"/>
      <c r="R4185" s="8"/>
    </row>
    <row r="4186" spans="17:18" x14ac:dyDescent="0.25">
      <c r="Q4186" s="8"/>
      <c r="R4186" s="8"/>
    </row>
    <row r="4187" spans="17:18" x14ac:dyDescent="0.25">
      <c r="Q4187" s="8"/>
      <c r="R4187" s="8"/>
    </row>
    <row r="4188" spans="17:18" x14ac:dyDescent="0.25">
      <c r="Q4188" s="8"/>
      <c r="R4188" s="8"/>
    </row>
    <row r="4189" spans="17:18" x14ac:dyDescent="0.25">
      <c r="Q4189" s="8"/>
      <c r="R4189" s="8"/>
    </row>
    <row r="4190" spans="17:18" x14ac:dyDescent="0.25">
      <c r="Q4190" s="8"/>
      <c r="R4190" s="8"/>
    </row>
    <row r="4191" spans="17:18" x14ac:dyDescent="0.25">
      <c r="Q4191" s="8"/>
      <c r="R4191" s="8"/>
    </row>
    <row r="4192" spans="17:18" x14ac:dyDescent="0.25">
      <c r="Q4192" s="8"/>
      <c r="R4192" s="8"/>
    </row>
    <row r="4193" spans="17:18" x14ac:dyDescent="0.25">
      <c r="Q4193" s="8"/>
      <c r="R4193" s="8"/>
    </row>
    <row r="4194" spans="17:18" x14ac:dyDescent="0.25">
      <c r="Q4194" s="8"/>
      <c r="R4194" s="8"/>
    </row>
    <row r="4195" spans="17:18" x14ac:dyDescent="0.25">
      <c r="Q4195" s="8"/>
      <c r="R4195" s="8"/>
    </row>
    <row r="4196" spans="17:18" x14ac:dyDescent="0.25">
      <c r="Q4196" s="8"/>
      <c r="R4196" s="8"/>
    </row>
    <row r="4197" spans="17:18" x14ac:dyDescent="0.25">
      <c r="Q4197" s="8"/>
      <c r="R4197" s="8"/>
    </row>
    <row r="4198" spans="17:18" x14ac:dyDescent="0.25">
      <c r="Q4198" s="8"/>
      <c r="R4198" s="8"/>
    </row>
    <row r="4199" spans="17:18" x14ac:dyDescent="0.25">
      <c r="Q4199" s="8"/>
      <c r="R4199" s="8"/>
    </row>
    <row r="4200" spans="17:18" x14ac:dyDescent="0.25">
      <c r="Q4200" s="8"/>
      <c r="R4200" s="8"/>
    </row>
    <row r="4201" spans="17:18" x14ac:dyDescent="0.25">
      <c r="Q4201" s="8"/>
      <c r="R4201" s="8"/>
    </row>
    <row r="4202" spans="17:18" x14ac:dyDescent="0.25">
      <c r="Q4202" s="8"/>
      <c r="R4202" s="8"/>
    </row>
    <row r="4203" spans="17:18" x14ac:dyDescent="0.25">
      <c r="Q4203" s="8"/>
      <c r="R4203" s="8"/>
    </row>
    <row r="4204" spans="17:18" x14ac:dyDescent="0.25">
      <c r="Q4204" s="8"/>
      <c r="R4204" s="8"/>
    </row>
    <row r="4205" spans="17:18" x14ac:dyDescent="0.25">
      <c r="Q4205" s="8"/>
      <c r="R4205" s="8"/>
    </row>
    <row r="4206" spans="17:18" x14ac:dyDescent="0.25">
      <c r="Q4206" s="8"/>
      <c r="R4206" s="8"/>
    </row>
    <row r="4207" spans="17:18" x14ac:dyDescent="0.25">
      <c r="Q4207" s="8"/>
      <c r="R4207" s="8"/>
    </row>
    <row r="4208" spans="17:18" x14ac:dyDescent="0.25">
      <c r="Q4208" s="8"/>
      <c r="R4208" s="8"/>
    </row>
    <row r="4209" spans="17:18" x14ac:dyDescent="0.25">
      <c r="Q4209" s="8"/>
      <c r="R4209" s="8"/>
    </row>
    <row r="4210" spans="17:18" x14ac:dyDescent="0.25">
      <c r="Q4210" s="8"/>
      <c r="R4210" s="8"/>
    </row>
    <row r="4211" spans="17:18" x14ac:dyDescent="0.25">
      <c r="Q4211" s="8"/>
      <c r="R4211" s="8"/>
    </row>
    <row r="4212" spans="17:18" x14ac:dyDescent="0.25">
      <c r="Q4212" s="8"/>
      <c r="R4212" s="8"/>
    </row>
    <row r="4213" spans="17:18" x14ac:dyDescent="0.25">
      <c r="Q4213" s="8"/>
      <c r="R4213" s="8"/>
    </row>
    <row r="4214" spans="17:18" x14ac:dyDescent="0.25">
      <c r="Q4214" s="8"/>
      <c r="R4214" s="8"/>
    </row>
    <row r="4215" spans="17:18" x14ac:dyDescent="0.25">
      <c r="Q4215" s="8"/>
      <c r="R4215" s="8"/>
    </row>
    <row r="4216" spans="17:18" x14ac:dyDescent="0.25">
      <c r="Q4216" s="8"/>
      <c r="R4216" s="8"/>
    </row>
    <row r="4217" spans="17:18" x14ac:dyDescent="0.25">
      <c r="Q4217" s="8"/>
      <c r="R4217" s="8"/>
    </row>
    <row r="4218" spans="17:18" x14ac:dyDescent="0.25">
      <c r="Q4218" s="8"/>
      <c r="R4218" s="8"/>
    </row>
    <row r="4219" spans="17:18" x14ac:dyDescent="0.25">
      <c r="Q4219" s="8"/>
      <c r="R4219" s="8"/>
    </row>
    <row r="4220" spans="17:18" x14ac:dyDescent="0.25">
      <c r="Q4220" s="8"/>
      <c r="R4220" s="8"/>
    </row>
    <row r="4221" spans="17:18" x14ac:dyDescent="0.25">
      <c r="Q4221" s="8"/>
      <c r="R4221" s="8"/>
    </row>
    <row r="4222" spans="17:18" x14ac:dyDescent="0.25">
      <c r="Q4222" s="8"/>
      <c r="R4222" s="8"/>
    </row>
    <row r="4223" spans="17:18" x14ac:dyDescent="0.25">
      <c r="Q4223" s="8"/>
      <c r="R4223" s="8"/>
    </row>
    <row r="4224" spans="17:18" x14ac:dyDescent="0.25">
      <c r="Q4224" s="8"/>
      <c r="R4224" s="8"/>
    </row>
    <row r="4225" spans="17:18" x14ac:dyDescent="0.25">
      <c r="Q4225" s="8"/>
      <c r="R4225" s="8"/>
    </row>
    <row r="4226" spans="17:18" x14ac:dyDescent="0.25">
      <c r="Q4226" s="8"/>
      <c r="R4226" s="8"/>
    </row>
    <row r="4227" spans="17:18" x14ac:dyDescent="0.25">
      <c r="Q4227" s="8"/>
      <c r="R4227" s="8"/>
    </row>
    <row r="4228" spans="17:18" x14ac:dyDescent="0.25">
      <c r="Q4228" s="8"/>
      <c r="R4228" s="8"/>
    </row>
    <row r="4229" spans="17:18" x14ac:dyDescent="0.25">
      <c r="Q4229" s="8"/>
      <c r="R4229" s="8"/>
    </row>
    <row r="4230" spans="17:18" x14ac:dyDescent="0.25">
      <c r="Q4230" s="8"/>
      <c r="R4230" s="8"/>
    </row>
    <row r="4231" spans="17:18" x14ac:dyDescent="0.25">
      <c r="Q4231" s="8"/>
      <c r="R4231" s="8"/>
    </row>
    <row r="4232" spans="17:18" x14ac:dyDescent="0.25">
      <c r="Q4232" s="8"/>
      <c r="R4232" s="8"/>
    </row>
    <row r="4233" spans="17:18" x14ac:dyDescent="0.25">
      <c r="Q4233" s="8"/>
      <c r="R4233" s="8"/>
    </row>
    <row r="4234" spans="17:18" x14ac:dyDescent="0.25">
      <c r="Q4234" s="8"/>
      <c r="R4234" s="8"/>
    </row>
    <row r="4235" spans="17:18" x14ac:dyDescent="0.25">
      <c r="Q4235" s="8"/>
      <c r="R4235" s="8"/>
    </row>
    <row r="4236" spans="17:18" x14ac:dyDescent="0.25">
      <c r="Q4236" s="8"/>
      <c r="R4236" s="8"/>
    </row>
    <row r="4237" spans="17:18" x14ac:dyDescent="0.25">
      <c r="Q4237" s="8"/>
      <c r="R4237" s="8"/>
    </row>
    <row r="4238" spans="17:18" x14ac:dyDescent="0.25">
      <c r="Q4238" s="8"/>
      <c r="R4238" s="8"/>
    </row>
    <row r="4239" spans="17:18" x14ac:dyDescent="0.25">
      <c r="Q4239" s="8"/>
      <c r="R4239" s="8"/>
    </row>
    <row r="4240" spans="17:18" x14ac:dyDescent="0.25">
      <c r="Q4240" s="8"/>
      <c r="R4240" s="8"/>
    </row>
    <row r="4241" spans="17:18" x14ac:dyDescent="0.25">
      <c r="Q4241" s="8"/>
      <c r="R4241" s="8"/>
    </row>
    <row r="4242" spans="17:18" x14ac:dyDescent="0.25">
      <c r="Q4242" s="8"/>
      <c r="R4242" s="8"/>
    </row>
    <row r="4243" spans="17:18" x14ac:dyDescent="0.25">
      <c r="Q4243" s="8"/>
      <c r="R4243" s="8"/>
    </row>
    <row r="4244" spans="17:18" x14ac:dyDescent="0.25">
      <c r="Q4244" s="8"/>
      <c r="R4244" s="8"/>
    </row>
    <row r="4245" spans="17:18" x14ac:dyDescent="0.25">
      <c r="Q4245" s="8"/>
      <c r="R4245" s="8"/>
    </row>
    <row r="4246" spans="17:18" x14ac:dyDescent="0.25">
      <c r="Q4246" s="8"/>
      <c r="R4246" s="8"/>
    </row>
    <row r="4247" spans="17:18" x14ac:dyDescent="0.25">
      <c r="Q4247" s="8"/>
      <c r="R4247" s="8"/>
    </row>
    <row r="4248" spans="17:18" x14ac:dyDescent="0.25">
      <c r="Q4248" s="8"/>
      <c r="R4248" s="8"/>
    </row>
    <row r="4249" spans="17:18" x14ac:dyDescent="0.25">
      <c r="Q4249" s="8"/>
      <c r="R4249" s="8"/>
    </row>
    <row r="4250" spans="17:18" x14ac:dyDescent="0.25">
      <c r="Q4250" s="8"/>
      <c r="R4250" s="8"/>
    </row>
    <row r="4251" spans="17:18" x14ac:dyDescent="0.25">
      <c r="Q4251" s="8"/>
      <c r="R4251" s="8"/>
    </row>
    <row r="4252" spans="17:18" x14ac:dyDescent="0.25">
      <c r="Q4252" s="8"/>
      <c r="R4252" s="8"/>
    </row>
    <row r="4253" spans="17:18" x14ac:dyDescent="0.25">
      <c r="Q4253" s="8"/>
      <c r="R4253" s="8"/>
    </row>
    <row r="4254" spans="17:18" x14ac:dyDescent="0.25">
      <c r="Q4254" s="8"/>
      <c r="R4254" s="8"/>
    </row>
    <row r="4255" spans="17:18" x14ac:dyDescent="0.25">
      <c r="Q4255" s="8"/>
      <c r="R4255" s="8"/>
    </row>
    <row r="4256" spans="17:18" x14ac:dyDescent="0.25">
      <c r="Q4256" s="8"/>
      <c r="R4256" s="8"/>
    </row>
    <row r="4257" spans="17:18" x14ac:dyDescent="0.25">
      <c r="Q4257" s="8"/>
      <c r="R4257" s="8"/>
    </row>
    <row r="4258" spans="17:18" x14ac:dyDescent="0.25">
      <c r="Q4258" s="8"/>
      <c r="R4258" s="8"/>
    </row>
    <row r="4259" spans="17:18" x14ac:dyDescent="0.25">
      <c r="Q4259" s="8"/>
      <c r="R4259" s="8"/>
    </row>
    <row r="4260" spans="17:18" x14ac:dyDescent="0.25">
      <c r="Q4260" s="8"/>
      <c r="R4260" s="8"/>
    </row>
    <row r="4261" spans="17:18" x14ac:dyDescent="0.25">
      <c r="Q4261" s="8"/>
      <c r="R4261" s="8"/>
    </row>
    <row r="4262" spans="17:18" x14ac:dyDescent="0.25">
      <c r="Q4262" s="8"/>
      <c r="R4262" s="8"/>
    </row>
    <row r="4263" spans="17:18" x14ac:dyDescent="0.25">
      <c r="Q4263" s="8"/>
      <c r="R4263" s="8"/>
    </row>
    <row r="4264" spans="17:18" x14ac:dyDescent="0.25">
      <c r="Q4264" s="8"/>
      <c r="R4264" s="8"/>
    </row>
    <row r="4265" spans="17:18" x14ac:dyDescent="0.25">
      <c r="Q4265" s="8"/>
      <c r="R4265" s="8"/>
    </row>
    <row r="4266" spans="17:18" x14ac:dyDescent="0.25">
      <c r="Q4266" s="8"/>
      <c r="R4266" s="8"/>
    </row>
    <row r="4267" spans="17:18" x14ac:dyDescent="0.25">
      <c r="Q4267" s="8"/>
      <c r="R4267" s="8"/>
    </row>
    <row r="4268" spans="17:18" x14ac:dyDescent="0.25">
      <c r="Q4268" s="8"/>
      <c r="R4268" s="8"/>
    </row>
    <row r="4269" spans="17:18" x14ac:dyDescent="0.25">
      <c r="Q4269" s="8"/>
      <c r="R4269" s="8"/>
    </row>
    <row r="4270" spans="17:18" x14ac:dyDescent="0.25">
      <c r="Q4270" s="8"/>
      <c r="R4270" s="8"/>
    </row>
    <row r="4271" spans="17:18" x14ac:dyDescent="0.25">
      <c r="Q4271" s="8"/>
      <c r="R4271" s="8"/>
    </row>
    <row r="4272" spans="17:18" x14ac:dyDescent="0.25">
      <c r="Q4272" s="8"/>
      <c r="R4272" s="8"/>
    </row>
    <row r="4273" spans="17:18" x14ac:dyDescent="0.25">
      <c r="Q4273" s="8"/>
      <c r="R4273" s="8"/>
    </row>
    <row r="4274" spans="17:18" x14ac:dyDescent="0.25">
      <c r="Q4274" s="8"/>
      <c r="R4274" s="8"/>
    </row>
    <row r="4275" spans="17:18" x14ac:dyDescent="0.25">
      <c r="Q4275" s="8"/>
      <c r="R4275" s="8"/>
    </row>
    <row r="4276" spans="17:18" x14ac:dyDescent="0.25">
      <c r="Q4276" s="8"/>
      <c r="R4276" s="8"/>
    </row>
    <row r="4277" spans="17:18" x14ac:dyDescent="0.25">
      <c r="Q4277" s="8"/>
      <c r="R4277" s="8"/>
    </row>
    <row r="4278" spans="17:18" x14ac:dyDescent="0.25">
      <c r="Q4278" s="8"/>
      <c r="R4278" s="8"/>
    </row>
    <row r="4279" spans="17:18" x14ac:dyDescent="0.25">
      <c r="Q4279" s="8"/>
      <c r="R4279" s="8"/>
    </row>
    <row r="4280" spans="17:18" x14ac:dyDescent="0.25">
      <c r="Q4280" s="8"/>
      <c r="R4280" s="8"/>
    </row>
    <row r="4281" spans="17:18" x14ac:dyDescent="0.25">
      <c r="Q4281" s="8"/>
      <c r="R4281" s="8"/>
    </row>
    <row r="4282" spans="17:18" x14ac:dyDescent="0.25">
      <c r="Q4282" s="8"/>
      <c r="R4282" s="8"/>
    </row>
    <row r="4283" spans="17:18" x14ac:dyDescent="0.25">
      <c r="Q4283" s="8"/>
      <c r="R4283" s="8"/>
    </row>
    <row r="4284" spans="17:18" x14ac:dyDescent="0.25">
      <c r="Q4284" s="8"/>
      <c r="R4284" s="8"/>
    </row>
    <row r="4285" spans="17:18" x14ac:dyDescent="0.25">
      <c r="Q4285" s="8"/>
      <c r="R4285" s="8"/>
    </row>
    <row r="4286" spans="17:18" x14ac:dyDescent="0.25">
      <c r="Q4286" s="8"/>
      <c r="R4286" s="8"/>
    </row>
    <row r="4287" spans="17:18" x14ac:dyDescent="0.25">
      <c r="Q4287" s="8"/>
      <c r="R4287" s="8"/>
    </row>
    <row r="4288" spans="17:18" x14ac:dyDescent="0.25">
      <c r="Q4288" s="8"/>
      <c r="R4288" s="8"/>
    </row>
    <row r="4289" spans="17:18" x14ac:dyDescent="0.25">
      <c r="Q4289" s="8"/>
      <c r="R4289" s="8"/>
    </row>
    <row r="4290" spans="17:18" x14ac:dyDescent="0.25">
      <c r="Q4290" s="8"/>
      <c r="R4290" s="8"/>
    </row>
    <row r="4291" spans="17:18" x14ac:dyDescent="0.25">
      <c r="Q4291" s="8"/>
      <c r="R4291" s="8"/>
    </row>
    <row r="4292" spans="17:18" x14ac:dyDescent="0.25">
      <c r="Q4292" s="8"/>
      <c r="R4292" s="8"/>
    </row>
    <row r="4293" spans="17:18" x14ac:dyDescent="0.25">
      <c r="Q4293" s="8"/>
      <c r="R4293" s="8"/>
    </row>
    <row r="4294" spans="17:18" x14ac:dyDescent="0.25">
      <c r="Q4294" s="8"/>
      <c r="R4294" s="8"/>
    </row>
    <row r="4295" spans="17:18" x14ac:dyDescent="0.25">
      <c r="Q4295" s="8"/>
      <c r="R4295" s="8"/>
    </row>
    <row r="4296" spans="17:18" x14ac:dyDescent="0.25">
      <c r="Q4296" s="8"/>
      <c r="R4296" s="8"/>
    </row>
    <row r="4297" spans="17:18" x14ac:dyDescent="0.25">
      <c r="Q4297" s="8"/>
      <c r="R4297" s="8"/>
    </row>
    <row r="4298" spans="17:18" x14ac:dyDescent="0.25">
      <c r="Q4298" s="8"/>
      <c r="R4298" s="8"/>
    </row>
    <row r="4299" spans="17:18" x14ac:dyDescent="0.25">
      <c r="Q4299" s="8"/>
      <c r="R4299" s="8"/>
    </row>
    <row r="4300" spans="17:18" x14ac:dyDescent="0.25">
      <c r="Q4300" s="8"/>
      <c r="R4300" s="8"/>
    </row>
    <row r="4301" spans="17:18" x14ac:dyDescent="0.25">
      <c r="Q4301" s="8"/>
      <c r="R4301" s="8"/>
    </row>
    <row r="4302" spans="17:18" x14ac:dyDescent="0.25">
      <c r="Q4302" s="8"/>
      <c r="R4302" s="8"/>
    </row>
    <row r="4303" spans="17:18" x14ac:dyDescent="0.25">
      <c r="Q4303" s="8"/>
      <c r="R4303" s="8"/>
    </row>
    <row r="4304" spans="17:18" x14ac:dyDescent="0.25">
      <c r="Q4304" s="8"/>
      <c r="R4304" s="8"/>
    </row>
    <row r="4305" spans="17:18" x14ac:dyDescent="0.25">
      <c r="Q4305" s="8"/>
      <c r="R4305" s="8"/>
    </row>
    <row r="4306" spans="17:18" x14ac:dyDescent="0.25">
      <c r="Q4306" s="8"/>
      <c r="R4306" s="8"/>
    </row>
    <row r="4307" spans="17:18" x14ac:dyDescent="0.25">
      <c r="Q4307" s="8"/>
      <c r="R4307" s="8"/>
    </row>
    <row r="4308" spans="17:18" x14ac:dyDescent="0.25">
      <c r="Q4308" s="8"/>
      <c r="R4308" s="8"/>
    </row>
    <row r="4309" spans="17:18" x14ac:dyDescent="0.25">
      <c r="Q4309" s="8"/>
      <c r="R4309" s="8"/>
    </row>
    <row r="4310" spans="17:18" x14ac:dyDescent="0.25">
      <c r="Q4310" s="8"/>
      <c r="R4310" s="8"/>
    </row>
    <row r="4311" spans="17:18" x14ac:dyDescent="0.25">
      <c r="Q4311" s="8"/>
      <c r="R4311" s="8"/>
    </row>
    <row r="4312" spans="17:18" x14ac:dyDescent="0.25">
      <c r="Q4312" s="8"/>
      <c r="R4312" s="8"/>
    </row>
    <row r="4313" spans="17:18" x14ac:dyDescent="0.25">
      <c r="Q4313" s="8"/>
      <c r="R4313" s="8"/>
    </row>
    <row r="4314" spans="17:18" x14ac:dyDescent="0.25">
      <c r="Q4314" s="8"/>
      <c r="R4314" s="8"/>
    </row>
    <row r="4315" spans="17:18" x14ac:dyDescent="0.25">
      <c r="Q4315" s="8"/>
      <c r="R4315" s="8"/>
    </row>
    <row r="4316" spans="17:18" x14ac:dyDescent="0.25">
      <c r="Q4316" s="8"/>
      <c r="R4316" s="8"/>
    </row>
    <row r="4317" spans="17:18" x14ac:dyDescent="0.25">
      <c r="Q4317" s="8"/>
      <c r="R4317" s="8"/>
    </row>
    <row r="4318" spans="17:18" x14ac:dyDescent="0.25">
      <c r="Q4318" s="8"/>
      <c r="R4318" s="8"/>
    </row>
    <row r="4319" spans="17:18" x14ac:dyDescent="0.25">
      <c r="Q4319" s="8"/>
      <c r="R4319" s="8"/>
    </row>
    <row r="4320" spans="17:18" x14ac:dyDescent="0.25">
      <c r="Q4320" s="8"/>
      <c r="R4320" s="8"/>
    </row>
    <row r="4321" spans="17:18" x14ac:dyDescent="0.25">
      <c r="Q4321" s="8"/>
      <c r="R4321" s="8"/>
    </row>
    <row r="4322" spans="17:18" x14ac:dyDescent="0.25">
      <c r="Q4322" s="8"/>
      <c r="R4322" s="8"/>
    </row>
    <row r="4323" spans="17:18" x14ac:dyDescent="0.25">
      <c r="Q4323" s="8"/>
      <c r="R4323" s="8"/>
    </row>
    <row r="4324" spans="17:18" x14ac:dyDescent="0.25">
      <c r="Q4324" s="8"/>
      <c r="R4324" s="8"/>
    </row>
    <row r="4325" spans="17:18" x14ac:dyDescent="0.25">
      <c r="Q4325" s="8"/>
      <c r="R4325" s="8"/>
    </row>
    <row r="4326" spans="17:18" x14ac:dyDescent="0.25">
      <c r="Q4326" s="8"/>
      <c r="R4326" s="8"/>
    </row>
    <row r="4327" spans="17:18" x14ac:dyDescent="0.25">
      <c r="Q4327" s="8"/>
      <c r="R4327" s="8"/>
    </row>
    <row r="4328" spans="17:18" x14ac:dyDescent="0.25">
      <c r="Q4328" s="8"/>
      <c r="R4328" s="8"/>
    </row>
    <row r="4329" spans="17:18" x14ac:dyDescent="0.25">
      <c r="Q4329" s="8"/>
      <c r="R4329" s="8"/>
    </row>
    <row r="4330" spans="17:18" x14ac:dyDescent="0.25">
      <c r="Q4330" s="8"/>
      <c r="R4330" s="8"/>
    </row>
    <row r="4331" spans="17:18" x14ac:dyDescent="0.25">
      <c r="Q4331" s="8"/>
      <c r="R4331" s="8"/>
    </row>
    <row r="4332" spans="17:18" x14ac:dyDescent="0.25">
      <c r="Q4332" s="8"/>
      <c r="R4332" s="8"/>
    </row>
    <row r="4333" spans="17:18" x14ac:dyDescent="0.25">
      <c r="Q4333" s="8"/>
      <c r="R4333" s="8"/>
    </row>
    <row r="4334" spans="17:18" x14ac:dyDescent="0.25">
      <c r="Q4334" s="8"/>
      <c r="R4334" s="8"/>
    </row>
    <row r="4335" spans="17:18" x14ac:dyDescent="0.25">
      <c r="Q4335" s="8"/>
      <c r="R4335" s="8"/>
    </row>
    <row r="4336" spans="17:18" x14ac:dyDescent="0.25">
      <c r="Q4336" s="8"/>
      <c r="R4336" s="8"/>
    </row>
    <row r="4337" spans="17:18" x14ac:dyDescent="0.25">
      <c r="Q4337" s="8"/>
      <c r="R4337" s="8"/>
    </row>
    <row r="4338" spans="17:18" x14ac:dyDescent="0.25">
      <c r="Q4338" s="8"/>
      <c r="R4338" s="8"/>
    </row>
    <row r="4339" spans="17:18" x14ac:dyDescent="0.25">
      <c r="Q4339" s="8"/>
      <c r="R4339" s="8"/>
    </row>
    <row r="4340" spans="17:18" x14ac:dyDescent="0.25">
      <c r="Q4340" s="8"/>
      <c r="R4340" s="8"/>
    </row>
    <row r="4341" spans="17:18" x14ac:dyDescent="0.25">
      <c r="Q4341" s="8"/>
      <c r="R4341" s="8"/>
    </row>
    <row r="4342" spans="17:18" x14ac:dyDescent="0.25">
      <c r="Q4342" s="8"/>
      <c r="R4342" s="8"/>
    </row>
    <row r="4343" spans="17:18" x14ac:dyDescent="0.25">
      <c r="Q4343" s="8"/>
      <c r="R4343" s="8"/>
    </row>
    <row r="4344" spans="17:18" x14ac:dyDescent="0.25">
      <c r="Q4344" s="8"/>
      <c r="R4344" s="8"/>
    </row>
    <row r="4345" spans="17:18" x14ac:dyDescent="0.25">
      <c r="Q4345" s="8"/>
      <c r="R4345" s="8"/>
    </row>
    <row r="4346" spans="17:18" x14ac:dyDescent="0.25">
      <c r="Q4346" s="8"/>
      <c r="R4346" s="8"/>
    </row>
    <row r="4347" spans="17:18" x14ac:dyDescent="0.25">
      <c r="Q4347" s="8"/>
      <c r="R4347" s="8"/>
    </row>
    <row r="4348" spans="17:18" x14ac:dyDescent="0.25">
      <c r="Q4348" s="8"/>
      <c r="R4348" s="8"/>
    </row>
    <row r="4349" spans="17:18" x14ac:dyDescent="0.25">
      <c r="Q4349" s="8"/>
      <c r="R4349" s="8"/>
    </row>
    <row r="4350" spans="17:18" x14ac:dyDescent="0.25">
      <c r="Q4350" s="8"/>
      <c r="R4350" s="8"/>
    </row>
    <row r="4351" spans="17:18" x14ac:dyDescent="0.25">
      <c r="Q4351" s="8"/>
      <c r="R4351" s="8"/>
    </row>
    <row r="4352" spans="17:18" x14ac:dyDescent="0.25">
      <c r="Q4352" s="8"/>
      <c r="R4352" s="8"/>
    </row>
    <row r="4353" spans="17:18" x14ac:dyDescent="0.25">
      <c r="Q4353" s="8"/>
      <c r="R4353" s="8"/>
    </row>
    <row r="4354" spans="17:18" x14ac:dyDescent="0.25">
      <c r="Q4354" s="8"/>
      <c r="R4354" s="8"/>
    </row>
    <row r="4355" spans="17:18" x14ac:dyDescent="0.25">
      <c r="Q4355" s="8"/>
      <c r="R4355" s="8"/>
    </row>
    <row r="4356" spans="17:18" x14ac:dyDescent="0.25">
      <c r="Q4356" s="8"/>
      <c r="R4356" s="8"/>
    </row>
    <row r="4357" spans="17:18" x14ac:dyDescent="0.25">
      <c r="Q4357" s="8"/>
      <c r="R4357" s="8"/>
    </row>
    <row r="4358" spans="17:18" x14ac:dyDescent="0.25">
      <c r="Q4358" s="8"/>
      <c r="R4358" s="8"/>
    </row>
    <row r="4359" spans="17:18" x14ac:dyDescent="0.25">
      <c r="Q4359" s="8"/>
      <c r="R4359" s="8"/>
    </row>
    <row r="4360" spans="17:18" x14ac:dyDescent="0.25">
      <c r="Q4360" s="8"/>
      <c r="R4360" s="8"/>
    </row>
    <row r="4361" spans="17:18" x14ac:dyDescent="0.25">
      <c r="Q4361" s="8"/>
      <c r="R4361" s="8"/>
    </row>
    <row r="4362" spans="17:18" x14ac:dyDescent="0.25">
      <c r="Q4362" s="8"/>
      <c r="R4362" s="8"/>
    </row>
    <row r="4363" spans="17:18" x14ac:dyDescent="0.25">
      <c r="Q4363" s="8"/>
      <c r="R4363" s="8"/>
    </row>
    <row r="4364" spans="17:18" x14ac:dyDescent="0.25">
      <c r="Q4364" s="8"/>
      <c r="R4364" s="8"/>
    </row>
    <row r="4365" spans="17:18" x14ac:dyDescent="0.25">
      <c r="Q4365" s="8"/>
      <c r="R4365" s="8"/>
    </row>
    <row r="4366" spans="17:18" x14ac:dyDescent="0.25">
      <c r="Q4366" s="8"/>
      <c r="R4366" s="8"/>
    </row>
    <row r="4367" spans="17:18" x14ac:dyDescent="0.25">
      <c r="Q4367" s="8"/>
      <c r="R4367" s="8"/>
    </row>
    <row r="4368" spans="17:18" x14ac:dyDescent="0.25">
      <c r="Q4368" s="8"/>
      <c r="R4368" s="8"/>
    </row>
    <row r="4369" spans="17:18" x14ac:dyDescent="0.25">
      <c r="Q4369" s="8"/>
      <c r="R4369" s="8"/>
    </row>
    <row r="4370" spans="17:18" x14ac:dyDescent="0.25">
      <c r="Q4370" s="8"/>
      <c r="R4370" s="8"/>
    </row>
    <row r="4371" spans="17:18" x14ac:dyDescent="0.25">
      <c r="Q4371" s="8"/>
      <c r="R4371" s="8"/>
    </row>
    <row r="4372" spans="17:18" x14ac:dyDescent="0.25">
      <c r="Q4372" s="8"/>
      <c r="R4372" s="8"/>
    </row>
    <row r="4373" spans="17:18" x14ac:dyDescent="0.25">
      <c r="Q4373" s="8"/>
      <c r="R4373" s="8"/>
    </row>
    <row r="4374" spans="17:18" x14ac:dyDescent="0.25">
      <c r="Q4374" s="8"/>
      <c r="R4374" s="8"/>
    </row>
    <row r="4375" spans="17:18" x14ac:dyDescent="0.25">
      <c r="Q4375" s="8"/>
      <c r="R4375" s="8"/>
    </row>
    <row r="4376" spans="17:18" x14ac:dyDescent="0.25">
      <c r="Q4376" s="8"/>
      <c r="R4376" s="8"/>
    </row>
    <row r="4377" spans="17:18" x14ac:dyDescent="0.25">
      <c r="Q4377" s="8"/>
      <c r="R4377" s="8"/>
    </row>
    <row r="4378" spans="17:18" x14ac:dyDescent="0.25">
      <c r="Q4378" s="8"/>
      <c r="R4378" s="8"/>
    </row>
    <row r="4379" spans="17:18" x14ac:dyDescent="0.25">
      <c r="Q4379" s="8"/>
      <c r="R4379" s="8"/>
    </row>
    <row r="4380" spans="17:18" x14ac:dyDescent="0.25">
      <c r="Q4380" s="8"/>
      <c r="R4380" s="8"/>
    </row>
    <row r="4381" spans="17:18" x14ac:dyDescent="0.25">
      <c r="Q4381" s="8"/>
      <c r="R4381" s="8"/>
    </row>
    <row r="4382" spans="17:18" x14ac:dyDescent="0.25">
      <c r="Q4382" s="8"/>
      <c r="R4382" s="8"/>
    </row>
    <row r="4383" spans="17:18" x14ac:dyDescent="0.25">
      <c r="Q4383" s="8"/>
      <c r="R4383" s="8"/>
    </row>
    <row r="4384" spans="17:18" x14ac:dyDescent="0.25">
      <c r="Q4384" s="8"/>
      <c r="R4384" s="8"/>
    </row>
    <row r="4385" spans="17:18" x14ac:dyDescent="0.25">
      <c r="Q4385" s="8"/>
      <c r="R4385" s="8"/>
    </row>
    <row r="4386" spans="17:18" x14ac:dyDescent="0.25">
      <c r="Q4386" s="8"/>
      <c r="R4386" s="8"/>
    </row>
    <row r="4387" spans="17:18" x14ac:dyDescent="0.25">
      <c r="Q4387" s="8"/>
      <c r="R4387" s="8"/>
    </row>
    <row r="4388" spans="17:18" x14ac:dyDescent="0.25">
      <c r="Q4388" s="8"/>
      <c r="R4388" s="8"/>
    </row>
    <row r="4389" spans="17:18" x14ac:dyDescent="0.25">
      <c r="Q4389" s="8"/>
      <c r="R4389" s="8"/>
    </row>
    <row r="4390" spans="17:18" x14ac:dyDescent="0.25">
      <c r="Q4390" s="8"/>
      <c r="R4390" s="8"/>
    </row>
    <row r="4391" spans="17:18" x14ac:dyDescent="0.25">
      <c r="Q4391" s="8"/>
      <c r="R4391" s="8"/>
    </row>
    <row r="4392" spans="17:18" x14ac:dyDescent="0.25">
      <c r="Q4392" s="8"/>
      <c r="R4392" s="8"/>
    </row>
    <row r="4393" spans="17:18" x14ac:dyDescent="0.25">
      <c r="Q4393" s="8"/>
      <c r="R4393" s="8"/>
    </row>
    <row r="4394" spans="17:18" x14ac:dyDescent="0.25">
      <c r="Q4394" s="8"/>
      <c r="R4394" s="8"/>
    </row>
    <row r="4395" spans="17:18" x14ac:dyDescent="0.25">
      <c r="Q4395" s="8"/>
      <c r="R4395" s="8"/>
    </row>
    <row r="4396" spans="17:18" x14ac:dyDescent="0.25">
      <c r="Q4396" s="8"/>
      <c r="R4396" s="8"/>
    </row>
    <row r="4397" spans="17:18" x14ac:dyDescent="0.25">
      <c r="Q4397" s="8"/>
      <c r="R4397" s="8"/>
    </row>
    <row r="4398" spans="17:18" x14ac:dyDescent="0.25">
      <c r="Q4398" s="8"/>
      <c r="R4398" s="8"/>
    </row>
    <row r="4399" spans="17:18" x14ac:dyDescent="0.25">
      <c r="Q4399" s="8"/>
      <c r="R4399" s="8"/>
    </row>
    <row r="4400" spans="17:18" x14ac:dyDescent="0.25">
      <c r="Q4400" s="8"/>
      <c r="R4400" s="8"/>
    </row>
    <row r="4401" spans="17:18" x14ac:dyDescent="0.25">
      <c r="Q4401" s="8"/>
      <c r="R4401" s="8"/>
    </row>
    <row r="4402" spans="17:18" x14ac:dyDescent="0.25">
      <c r="Q4402" s="8"/>
      <c r="R4402" s="8"/>
    </row>
    <row r="4403" spans="17:18" x14ac:dyDescent="0.25">
      <c r="Q4403" s="8"/>
      <c r="R4403" s="8"/>
    </row>
    <row r="4404" spans="17:18" x14ac:dyDescent="0.25">
      <c r="Q4404" s="8"/>
      <c r="R4404" s="8"/>
    </row>
    <row r="4405" spans="17:18" x14ac:dyDescent="0.25">
      <c r="Q4405" s="8"/>
      <c r="R4405" s="8"/>
    </row>
    <row r="4406" spans="17:18" x14ac:dyDescent="0.25">
      <c r="Q4406" s="8"/>
      <c r="R4406" s="8"/>
    </row>
    <row r="4407" spans="17:18" x14ac:dyDescent="0.25">
      <c r="Q4407" s="8"/>
      <c r="R4407" s="8"/>
    </row>
    <row r="4408" spans="17:18" x14ac:dyDescent="0.25">
      <c r="Q4408" s="8"/>
      <c r="R4408" s="8"/>
    </row>
    <row r="4409" spans="17:18" x14ac:dyDescent="0.25">
      <c r="Q4409" s="8"/>
      <c r="R4409" s="8"/>
    </row>
    <row r="4410" spans="17:18" x14ac:dyDescent="0.25">
      <c r="Q4410" s="8"/>
      <c r="R4410" s="8"/>
    </row>
    <row r="4411" spans="17:18" x14ac:dyDescent="0.25">
      <c r="Q4411" s="8"/>
      <c r="R4411" s="8"/>
    </row>
    <row r="4412" spans="17:18" x14ac:dyDescent="0.25">
      <c r="Q4412" s="8"/>
      <c r="R4412" s="8"/>
    </row>
    <row r="4413" spans="17:18" x14ac:dyDescent="0.25">
      <c r="Q4413" s="8"/>
      <c r="R4413" s="8"/>
    </row>
    <row r="4414" spans="17:18" x14ac:dyDescent="0.25">
      <c r="Q4414" s="8"/>
      <c r="R4414" s="8"/>
    </row>
    <row r="4415" spans="17:18" x14ac:dyDescent="0.25">
      <c r="Q4415" s="8"/>
      <c r="R4415" s="8"/>
    </row>
    <row r="4416" spans="17:18" x14ac:dyDescent="0.25">
      <c r="Q4416" s="8"/>
      <c r="R4416" s="8"/>
    </row>
    <row r="4417" spans="17:18" x14ac:dyDescent="0.25">
      <c r="Q4417" s="8"/>
      <c r="R4417" s="8"/>
    </row>
    <row r="4418" spans="17:18" x14ac:dyDescent="0.25">
      <c r="Q4418" s="8"/>
      <c r="R4418" s="8"/>
    </row>
    <row r="4419" spans="17:18" x14ac:dyDescent="0.25">
      <c r="Q4419" s="8"/>
      <c r="R4419" s="8"/>
    </row>
    <row r="4420" spans="17:18" x14ac:dyDescent="0.25">
      <c r="Q4420" s="8"/>
      <c r="R4420" s="8"/>
    </row>
    <row r="4421" spans="17:18" x14ac:dyDescent="0.25">
      <c r="Q4421" s="8"/>
      <c r="R4421" s="8"/>
    </row>
    <row r="4422" spans="17:18" x14ac:dyDescent="0.25">
      <c r="Q4422" s="8"/>
      <c r="R4422" s="8"/>
    </row>
    <row r="4423" spans="17:18" x14ac:dyDescent="0.25">
      <c r="Q4423" s="8"/>
      <c r="R4423" s="8"/>
    </row>
    <row r="4424" spans="17:18" x14ac:dyDescent="0.25">
      <c r="Q4424" s="8"/>
      <c r="R4424" s="8"/>
    </row>
    <row r="4425" spans="17:18" x14ac:dyDescent="0.25">
      <c r="Q4425" s="8"/>
      <c r="R4425" s="8"/>
    </row>
    <row r="4426" spans="17:18" x14ac:dyDescent="0.25">
      <c r="Q4426" s="8"/>
      <c r="R4426" s="8"/>
    </row>
    <row r="4427" spans="17:18" x14ac:dyDescent="0.25">
      <c r="Q4427" s="8"/>
      <c r="R4427" s="8"/>
    </row>
    <row r="4428" spans="17:18" x14ac:dyDescent="0.25">
      <c r="Q4428" s="8"/>
      <c r="R4428" s="8"/>
    </row>
    <row r="4429" spans="17:18" x14ac:dyDescent="0.25">
      <c r="Q4429" s="8"/>
      <c r="R4429" s="8"/>
    </row>
    <row r="4430" spans="17:18" x14ac:dyDescent="0.25">
      <c r="Q4430" s="8"/>
      <c r="R4430" s="8"/>
    </row>
    <row r="4431" spans="17:18" x14ac:dyDescent="0.25">
      <c r="Q4431" s="8"/>
      <c r="R4431" s="8"/>
    </row>
    <row r="4432" spans="17:18" x14ac:dyDescent="0.25">
      <c r="Q4432" s="8"/>
      <c r="R4432" s="8"/>
    </row>
    <row r="4433" spans="17:18" x14ac:dyDescent="0.25">
      <c r="Q4433" s="8"/>
      <c r="R4433" s="8"/>
    </row>
    <row r="4434" spans="17:18" x14ac:dyDescent="0.25">
      <c r="Q4434" s="8"/>
      <c r="R4434" s="8"/>
    </row>
    <row r="4435" spans="17:18" x14ac:dyDescent="0.25">
      <c r="Q4435" s="8"/>
      <c r="R4435" s="8"/>
    </row>
    <row r="4436" spans="17:18" x14ac:dyDescent="0.25">
      <c r="Q4436" s="8"/>
      <c r="R4436" s="8"/>
    </row>
    <row r="4437" spans="17:18" x14ac:dyDescent="0.25">
      <c r="Q4437" s="8"/>
      <c r="R4437" s="8"/>
    </row>
    <row r="4438" spans="17:18" x14ac:dyDescent="0.25">
      <c r="Q4438" s="8"/>
      <c r="R4438" s="8"/>
    </row>
    <row r="4439" spans="17:18" x14ac:dyDescent="0.25">
      <c r="Q4439" s="8"/>
      <c r="R4439" s="8"/>
    </row>
    <row r="4440" spans="17:18" x14ac:dyDescent="0.25">
      <c r="Q4440" s="8"/>
      <c r="R4440" s="8"/>
    </row>
    <row r="4441" spans="17:18" x14ac:dyDescent="0.25">
      <c r="Q4441" s="8"/>
      <c r="R4441" s="8"/>
    </row>
    <row r="4442" spans="17:18" x14ac:dyDescent="0.25">
      <c r="Q4442" s="8"/>
      <c r="R4442" s="8"/>
    </row>
    <row r="4443" spans="17:18" x14ac:dyDescent="0.25">
      <c r="Q4443" s="8"/>
      <c r="R4443" s="8"/>
    </row>
    <row r="4444" spans="17:18" x14ac:dyDescent="0.25">
      <c r="Q4444" s="8"/>
      <c r="R4444" s="8"/>
    </row>
    <row r="4445" spans="17:18" x14ac:dyDescent="0.25">
      <c r="Q4445" s="8"/>
      <c r="R4445" s="8"/>
    </row>
    <row r="4446" spans="17:18" x14ac:dyDescent="0.25">
      <c r="Q4446" s="8"/>
      <c r="R4446" s="8"/>
    </row>
    <row r="4447" spans="17:18" x14ac:dyDescent="0.25">
      <c r="Q4447" s="8"/>
      <c r="R4447" s="8"/>
    </row>
    <row r="4448" spans="17:18" x14ac:dyDescent="0.25">
      <c r="Q4448" s="8"/>
      <c r="R4448" s="8"/>
    </row>
    <row r="4449" spans="17:18" x14ac:dyDescent="0.25">
      <c r="Q4449" s="8"/>
      <c r="R4449" s="8"/>
    </row>
    <row r="4450" spans="17:18" x14ac:dyDescent="0.25">
      <c r="Q4450" s="8"/>
      <c r="R4450" s="8"/>
    </row>
    <row r="4451" spans="17:18" x14ac:dyDescent="0.25">
      <c r="Q4451" s="8"/>
      <c r="R4451" s="8"/>
    </row>
    <row r="4452" spans="17:18" x14ac:dyDescent="0.25">
      <c r="Q4452" s="8"/>
      <c r="R4452" s="8"/>
    </row>
    <row r="4453" spans="17:18" x14ac:dyDescent="0.25">
      <c r="Q4453" s="8"/>
      <c r="R4453" s="8"/>
    </row>
    <row r="4454" spans="17:18" x14ac:dyDescent="0.25">
      <c r="Q4454" s="8"/>
      <c r="R4454" s="8"/>
    </row>
    <row r="4455" spans="17:18" x14ac:dyDescent="0.25">
      <c r="Q4455" s="8"/>
      <c r="R4455" s="8"/>
    </row>
    <row r="4456" spans="17:18" x14ac:dyDescent="0.25">
      <c r="Q4456" s="8"/>
      <c r="R4456" s="8"/>
    </row>
    <row r="4457" spans="17:18" x14ac:dyDescent="0.25">
      <c r="Q4457" s="8"/>
      <c r="R4457" s="8"/>
    </row>
    <row r="4458" spans="17:18" x14ac:dyDescent="0.25">
      <c r="Q4458" s="8"/>
      <c r="R4458" s="8"/>
    </row>
    <row r="4459" spans="17:18" x14ac:dyDescent="0.25">
      <c r="Q4459" s="8"/>
      <c r="R4459" s="8"/>
    </row>
    <row r="4460" spans="17:18" x14ac:dyDescent="0.25">
      <c r="Q4460" s="8"/>
      <c r="R4460" s="8"/>
    </row>
    <row r="4461" spans="17:18" x14ac:dyDescent="0.25">
      <c r="Q4461" s="8"/>
      <c r="R4461" s="8"/>
    </row>
    <row r="4462" spans="17:18" x14ac:dyDescent="0.25">
      <c r="Q4462" s="8"/>
      <c r="R4462" s="8"/>
    </row>
    <row r="4463" spans="17:18" x14ac:dyDescent="0.25">
      <c r="Q4463" s="8"/>
      <c r="R4463" s="8"/>
    </row>
    <row r="4464" spans="17:18" x14ac:dyDescent="0.25">
      <c r="Q4464" s="8"/>
      <c r="R4464" s="8"/>
    </row>
    <row r="4465" spans="17:18" x14ac:dyDescent="0.25">
      <c r="Q4465" s="8"/>
      <c r="R4465" s="8"/>
    </row>
    <row r="4466" spans="17:18" x14ac:dyDescent="0.25">
      <c r="Q4466" s="8"/>
      <c r="R4466" s="8"/>
    </row>
    <row r="4467" spans="17:18" x14ac:dyDescent="0.25">
      <c r="Q4467" s="8"/>
      <c r="R4467" s="8"/>
    </row>
    <row r="4468" spans="17:18" x14ac:dyDescent="0.25">
      <c r="Q4468" s="8"/>
      <c r="R4468" s="8"/>
    </row>
    <row r="4469" spans="17:18" x14ac:dyDescent="0.25">
      <c r="Q4469" s="8"/>
      <c r="R4469" s="8"/>
    </row>
    <row r="4470" spans="17:18" x14ac:dyDescent="0.25">
      <c r="Q4470" s="8"/>
      <c r="R4470" s="8"/>
    </row>
    <row r="4471" spans="17:18" x14ac:dyDescent="0.25">
      <c r="Q4471" s="8"/>
      <c r="R4471" s="8"/>
    </row>
    <row r="4472" spans="17:18" x14ac:dyDescent="0.25">
      <c r="Q4472" s="8"/>
      <c r="R4472" s="8"/>
    </row>
    <row r="4473" spans="17:18" x14ac:dyDescent="0.25">
      <c r="Q4473" s="8"/>
      <c r="R4473" s="8"/>
    </row>
    <row r="4474" spans="17:18" x14ac:dyDescent="0.25">
      <c r="Q4474" s="8"/>
      <c r="R4474" s="8"/>
    </row>
    <row r="4475" spans="17:18" x14ac:dyDescent="0.25">
      <c r="Q4475" s="8"/>
      <c r="R4475" s="8"/>
    </row>
    <row r="4476" spans="17:18" x14ac:dyDescent="0.25">
      <c r="Q4476" s="8"/>
      <c r="R4476" s="8"/>
    </row>
    <row r="4477" spans="17:18" x14ac:dyDescent="0.25">
      <c r="Q4477" s="8"/>
      <c r="R4477" s="8"/>
    </row>
    <row r="4478" spans="17:18" x14ac:dyDescent="0.25">
      <c r="Q4478" s="8"/>
      <c r="R4478" s="8"/>
    </row>
    <row r="4479" spans="17:18" x14ac:dyDescent="0.25">
      <c r="Q4479" s="8"/>
      <c r="R4479" s="8"/>
    </row>
    <row r="4480" spans="17:18" x14ac:dyDescent="0.25">
      <c r="Q4480" s="8"/>
      <c r="R4480" s="8"/>
    </row>
    <row r="4481" spans="17:18" x14ac:dyDescent="0.25">
      <c r="Q4481" s="8"/>
      <c r="R4481" s="8"/>
    </row>
    <row r="4482" spans="17:18" x14ac:dyDescent="0.25">
      <c r="Q4482" s="8"/>
      <c r="R4482" s="8"/>
    </row>
    <row r="4483" spans="17:18" x14ac:dyDescent="0.25">
      <c r="Q4483" s="8"/>
      <c r="R4483" s="8"/>
    </row>
    <row r="4484" spans="17:18" x14ac:dyDescent="0.25">
      <c r="Q4484" s="8"/>
      <c r="R4484" s="8"/>
    </row>
    <row r="4485" spans="17:18" x14ac:dyDescent="0.25">
      <c r="Q4485" s="8"/>
      <c r="R4485" s="8"/>
    </row>
    <row r="4486" spans="17:18" x14ac:dyDescent="0.25">
      <c r="Q4486" s="8"/>
      <c r="R4486" s="8"/>
    </row>
    <row r="4487" spans="17:18" x14ac:dyDescent="0.25">
      <c r="Q4487" s="8"/>
      <c r="R4487" s="8"/>
    </row>
    <row r="4488" spans="17:18" x14ac:dyDescent="0.25">
      <c r="Q4488" s="8"/>
      <c r="R4488" s="8"/>
    </row>
    <row r="4489" spans="17:18" x14ac:dyDescent="0.25">
      <c r="Q4489" s="8"/>
      <c r="R4489" s="8"/>
    </row>
    <row r="4490" spans="17:18" x14ac:dyDescent="0.25">
      <c r="Q4490" s="8"/>
      <c r="R4490" s="8"/>
    </row>
    <row r="4491" spans="17:18" x14ac:dyDescent="0.25">
      <c r="Q4491" s="8"/>
      <c r="R4491" s="8"/>
    </row>
    <row r="4492" spans="17:18" x14ac:dyDescent="0.25">
      <c r="Q4492" s="8"/>
      <c r="R4492" s="8"/>
    </row>
    <row r="4493" spans="17:18" x14ac:dyDescent="0.25">
      <c r="Q4493" s="8"/>
      <c r="R4493" s="8"/>
    </row>
    <row r="4494" spans="17:18" x14ac:dyDescent="0.25">
      <c r="Q4494" s="8"/>
      <c r="R4494" s="8"/>
    </row>
    <row r="4495" spans="17:18" x14ac:dyDescent="0.25">
      <c r="Q4495" s="8"/>
      <c r="R4495" s="8"/>
    </row>
    <row r="4496" spans="17:18" x14ac:dyDescent="0.25">
      <c r="Q4496" s="8"/>
      <c r="R4496" s="8"/>
    </row>
    <row r="4497" spans="17:18" x14ac:dyDescent="0.25">
      <c r="Q4497" s="8"/>
      <c r="R4497" s="8"/>
    </row>
    <row r="4498" spans="17:18" x14ac:dyDescent="0.25">
      <c r="Q4498" s="8"/>
      <c r="R4498" s="8"/>
    </row>
    <row r="4499" spans="17:18" x14ac:dyDescent="0.25">
      <c r="Q4499" s="8"/>
      <c r="R4499" s="8"/>
    </row>
    <row r="4500" spans="17:18" x14ac:dyDescent="0.25">
      <c r="Q4500" s="8"/>
      <c r="R4500" s="8"/>
    </row>
    <row r="4501" spans="17:18" x14ac:dyDescent="0.25">
      <c r="Q4501" s="8"/>
      <c r="R4501" s="8"/>
    </row>
    <row r="4502" spans="17:18" x14ac:dyDescent="0.25">
      <c r="Q4502" s="8"/>
      <c r="R4502" s="8"/>
    </row>
    <row r="4503" spans="17:18" x14ac:dyDescent="0.25">
      <c r="Q4503" s="8"/>
      <c r="R4503" s="8"/>
    </row>
    <row r="4504" spans="17:18" x14ac:dyDescent="0.25">
      <c r="Q4504" s="8"/>
      <c r="R4504" s="8"/>
    </row>
    <row r="4505" spans="17:18" x14ac:dyDescent="0.25">
      <c r="Q4505" s="8"/>
      <c r="R4505" s="8"/>
    </row>
    <row r="4506" spans="17:18" x14ac:dyDescent="0.25">
      <c r="Q4506" s="8"/>
      <c r="R4506" s="8"/>
    </row>
    <row r="4507" spans="17:18" x14ac:dyDescent="0.25">
      <c r="Q4507" s="8"/>
      <c r="R4507" s="8"/>
    </row>
    <row r="4508" spans="17:18" x14ac:dyDescent="0.25">
      <c r="Q4508" s="8"/>
      <c r="R4508" s="8"/>
    </row>
    <row r="4509" spans="17:18" x14ac:dyDescent="0.25">
      <c r="Q4509" s="8"/>
      <c r="R4509" s="8"/>
    </row>
    <row r="4510" spans="17:18" x14ac:dyDescent="0.25">
      <c r="Q4510" s="8"/>
      <c r="R4510" s="8"/>
    </row>
    <row r="4511" spans="17:18" x14ac:dyDescent="0.25">
      <c r="Q4511" s="8"/>
      <c r="R4511" s="8"/>
    </row>
    <row r="4512" spans="17:18" x14ac:dyDescent="0.25">
      <c r="Q4512" s="8"/>
      <c r="R4512" s="8"/>
    </row>
    <row r="4513" spans="17:18" x14ac:dyDescent="0.25">
      <c r="Q4513" s="8"/>
      <c r="R4513" s="8"/>
    </row>
    <row r="4514" spans="17:18" x14ac:dyDescent="0.25">
      <c r="Q4514" s="8"/>
      <c r="R4514" s="8"/>
    </row>
    <row r="4515" spans="17:18" x14ac:dyDescent="0.25">
      <c r="Q4515" s="8"/>
      <c r="R4515" s="8"/>
    </row>
    <row r="4516" spans="17:18" x14ac:dyDescent="0.25">
      <c r="Q4516" s="8"/>
      <c r="R4516" s="8"/>
    </row>
    <row r="4517" spans="17:18" x14ac:dyDescent="0.25">
      <c r="Q4517" s="8"/>
      <c r="R4517" s="8"/>
    </row>
    <row r="4518" spans="17:18" x14ac:dyDescent="0.25">
      <c r="Q4518" s="8"/>
      <c r="R4518" s="8"/>
    </row>
    <row r="4519" spans="17:18" x14ac:dyDescent="0.25">
      <c r="Q4519" s="8"/>
      <c r="R4519" s="8"/>
    </row>
    <row r="4520" spans="17:18" x14ac:dyDescent="0.25">
      <c r="Q4520" s="8"/>
      <c r="R4520" s="8"/>
    </row>
    <row r="4521" spans="17:18" x14ac:dyDescent="0.25">
      <c r="Q4521" s="8"/>
      <c r="R4521" s="8"/>
    </row>
    <row r="4522" spans="17:18" x14ac:dyDescent="0.25">
      <c r="Q4522" s="8"/>
      <c r="R4522" s="8"/>
    </row>
    <row r="4523" spans="17:18" x14ac:dyDescent="0.25">
      <c r="Q4523" s="8"/>
      <c r="R4523" s="8"/>
    </row>
    <row r="4524" spans="17:18" x14ac:dyDescent="0.25">
      <c r="Q4524" s="8"/>
      <c r="R4524" s="8"/>
    </row>
    <row r="4525" spans="17:18" x14ac:dyDescent="0.25">
      <c r="Q4525" s="8"/>
      <c r="R4525" s="8"/>
    </row>
    <row r="4526" spans="17:18" x14ac:dyDescent="0.25">
      <c r="Q4526" s="8"/>
      <c r="R4526" s="8"/>
    </row>
    <row r="4527" spans="17:18" x14ac:dyDescent="0.25">
      <c r="Q4527" s="8"/>
      <c r="R4527" s="8"/>
    </row>
    <row r="4528" spans="17:18" x14ac:dyDescent="0.25">
      <c r="Q4528" s="8"/>
      <c r="R4528" s="8"/>
    </row>
    <row r="4529" spans="17:18" x14ac:dyDescent="0.25">
      <c r="Q4529" s="8"/>
      <c r="R4529" s="8"/>
    </row>
    <row r="4530" spans="17:18" x14ac:dyDescent="0.25">
      <c r="Q4530" s="8"/>
      <c r="R4530" s="8"/>
    </row>
    <row r="4531" spans="17:18" x14ac:dyDescent="0.25">
      <c r="Q4531" s="8"/>
      <c r="R4531" s="8"/>
    </row>
    <row r="4532" spans="17:18" x14ac:dyDescent="0.25">
      <c r="Q4532" s="8"/>
      <c r="R4532" s="8"/>
    </row>
    <row r="4533" spans="17:18" x14ac:dyDescent="0.25">
      <c r="Q4533" s="8"/>
      <c r="R4533" s="8"/>
    </row>
    <row r="4534" spans="17:18" x14ac:dyDescent="0.25">
      <c r="Q4534" s="8"/>
      <c r="R4534" s="8"/>
    </row>
    <row r="4535" spans="17:18" x14ac:dyDescent="0.25">
      <c r="Q4535" s="8"/>
      <c r="R4535" s="8"/>
    </row>
    <row r="4536" spans="17:18" x14ac:dyDescent="0.25">
      <c r="Q4536" s="8"/>
      <c r="R4536" s="8"/>
    </row>
    <row r="4537" spans="17:18" x14ac:dyDescent="0.25">
      <c r="Q4537" s="8"/>
      <c r="R4537" s="8"/>
    </row>
    <row r="4538" spans="17:18" x14ac:dyDescent="0.25">
      <c r="Q4538" s="8"/>
      <c r="R4538" s="8"/>
    </row>
    <row r="4539" spans="17:18" x14ac:dyDescent="0.25">
      <c r="Q4539" s="8"/>
      <c r="R4539" s="8"/>
    </row>
    <row r="4540" spans="17:18" x14ac:dyDescent="0.25">
      <c r="Q4540" s="8"/>
      <c r="R4540" s="8"/>
    </row>
    <row r="4541" spans="17:18" x14ac:dyDescent="0.25">
      <c r="Q4541" s="8"/>
      <c r="R4541" s="8"/>
    </row>
    <row r="4542" spans="17:18" x14ac:dyDescent="0.25">
      <c r="Q4542" s="8"/>
      <c r="R4542" s="8"/>
    </row>
    <row r="4543" spans="17:18" x14ac:dyDescent="0.25">
      <c r="Q4543" s="8"/>
      <c r="R4543" s="8"/>
    </row>
    <row r="4544" spans="17:18" x14ac:dyDescent="0.25">
      <c r="Q4544" s="8"/>
      <c r="R4544" s="8"/>
    </row>
    <row r="4545" spans="17:18" x14ac:dyDescent="0.25">
      <c r="Q4545" s="8"/>
      <c r="R4545" s="8"/>
    </row>
    <row r="4546" spans="17:18" x14ac:dyDescent="0.25">
      <c r="Q4546" s="8"/>
      <c r="R4546" s="8"/>
    </row>
    <row r="4547" spans="17:18" x14ac:dyDescent="0.25">
      <c r="Q4547" s="8"/>
      <c r="R4547" s="8"/>
    </row>
    <row r="4548" spans="17:18" x14ac:dyDescent="0.25">
      <c r="Q4548" s="8"/>
      <c r="R4548" s="8"/>
    </row>
    <row r="4549" spans="17:18" x14ac:dyDescent="0.25">
      <c r="Q4549" s="8"/>
      <c r="R4549" s="8"/>
    </row>
    <row r="4550" spans="17:18" x14ac:dyDescent="0.25">
      <c r="Q4550" s="8"/>
      <c r="R4550" s="8"/>
    </row>
    <row r="4551" spans="17:18" x14ac:dyDescent="0.25">
      <c r="Q4551" s="8"/>
      <c r="R4551" s="8"/>
    </row>
    <row r="4552" spans="17:18" x14ac:dyDescent="0.25">
      <c r="Q4552" s="8"/>
      <c r="R4552" s="8"/>
    </row>
    <row r="4553" spans="17:18" x14ac:dyDescent="0.25">
      <c r="Q4553" s="8"/>
      <c r="R4553" s="8"/>
    </row>
    <row r="4554" spans="17:18" x14ac:dyDescent="0.25">
      <c r="Q4554" s="8"/>
      <c r="R4554" s="8"/>
    </row>
    <row r="4555" spans="17:18" x14ac:dyDescent="0.25">
      <c r="Q4555" s="8"/>
      <c r="R4555" s="8"/>
    </row>
    <row r="4556" spans="17:18" x14ac:dyDescent="0.25">
      <c r="Q4556" s="8"/>
      <c r="R4556" s="8"/>
    </row>
    <row r="4557" spans="17:18" x14ac:dyDescent="0.25">
      <c r="Q4557" s="8"/>
      <c r="R4557" s="8"/>
    </row>
    <row r="4558" spans="17:18" x14ac:dyDescent="0.25">
      <c r="Q4558" s="8"/>
      <c r="R4558" s="8"/>
    </row>
    <row r="4559" spans="17:18" x14ac:dyDescent="0.25">
      <c r="Q4559" s="8"/>
      <c r="R4559" s="8"/>
    </row>
    <row r="4560" spans="17:18" x14ac:dyDescent="0.25">
      <c r="Q4560" s="8"/>
      <c r="R4560" s="8"/>
    </row>
    <row r="4561" spans="17:18" x14ac:dyDescent="0.25">
      <c r="Q4561" s="8"/>
      <c r="R4561" s="8"/>
    </row>
    <row r="4562" spans="17:18" x14ac:dyDescent="0.25">
      <c r="Q4562" s="8"/>
      <c r="R4562" s="8"/>
    </row>
    <row r="4563" spans="17:18" x14ac:dyDescent="0.25">
      <c r="Q4563" s="8"/>
      <c r="R4563" s="8"/>
    </row>
    <row r="4564" spans="17:18" x14ac:dyDescent="0.25">
      <c r="Q4564" s="8"/>
      <c r="R4564" s="8"/>
    </row>
    <row r="4565" spans="17:18" x14ac:dyDescent="0.25">
      <c r="Q4565" s="8"/>
      <c r="R4565" s="8"/>
    </row>
    <row r="4566" spans="17:18" x14ac:dyDescent="0.25">
      <c r="Q4566" s="8"/>
      <c r="R4566" s="8"/>
    </row>
    <row r="4567" spans="17:18" x14ac:dyDescent="0.25">
      <c r="Q4567" s="8"/>
      <c r="R4567" s="8"/>
    </row>
    <row r="4568" spans="17:18" x14ac:dyDescent="0.25">
      <c r="Q4568" s="8"/>
      <c r="R4568" s="8"/>
    </row>
    <row r="4569" spans="17:18" x14ac:dyDescent="0.25">
      <c r="Q4569" s="8"/>
      <c r="R4569" s="8"/>
    </row>
    <row r="4570" spans="17:18" x14ac:dyDescent="0.25">
      <c r="Q4570" s="8"/>
      <c r="R4570" s="8"/>
    </row>
    <row r="4571" spans="17:18" x14ac:dyDescent="0.25">
      <c r="Q4571" s="8"/>
      <c r="R4571" s="8"/>
    </row>
    <row r="4572" spans="17:18" x14ac:dyDescent="0.25">
      <c r="Q4572" s="8"/>
      <c r="R4572" s="8"/>
    </row>
    <row r="4573" spans="17:18" x14ac:dyDescent="0.25">
      <c r="Q4573" s="8"/>
      <c r="R4573" s="8"/>
    </row>
    <row r="4574" spans="17:18" x14ac:dyDescent="0.25">
      <c r="Q4574" s="8"/>
      <c r="R4574" s="8"/>
    </row>
    <row r="4575" spans="17:18" x14ac:dyDescent="0.25">
      <c r="Q4575" s="8"/>
      <c r="R4575" s="8"/>
    </row>
    <row r="4576" spans="17:18" x14ac:dyDescent="0.25">
      <c r="Q4576" s="8"/>
      <c r="R4576" s="8"/>
    </row>
    <row r="4577" spans="17:18" x14ac:dyDescent="0.25">
      <c r="Q4577" s="8"/>
      <c r="R4577" s="8"/>
    </row>
    <row r="4578" spans="17:18" x14ac:dyDescent="0.25">
      <c r="Q4578" s="8"/>
      <c r="R4578" s="8"/>
    </row>
    <row r="4579" spans="17:18" x14ac:dyDescent="0.25">
      <c r="Q4579" s="8"/>
      <c r="R4579" s="8"/>
    </row>
    <row r="4580" spans="17:18" x14ac:dyDescent="0.25">
      <c r="Q4580" s="8"/>
      <c r="R4580" s="8"/>
    </row>
    <row r="4581" spans="17:18" x14ac:dyDescent="0.25">
      <c r="Q4581" s="8"/>
      <c r="R4581" s="8"/>
    </row>
    <row r="4582" spans="17:18" x14ac:dyDescent="0.25">
      <c r="Q4582" s="8"/>
      <c r="R4582" s="8"/>
    </row>
    <row r="4583" spans="17:18" x14ac:dyDescent="0.25">
      <c r="Q4583" s="8"/>
      <c r="R4583" s="8"/>
    </row>
    <row r="4584" spans="17:18" x14ac:dyDescent="0.25">
      <c r="Q4584" s="8"/>
      <c r="R4584" s="8"/>
    </row>
    <row r="4585" spans="17:18" x14ac:dyDescent="0.25">
      <c r="Q4585" s="8"/>
      <c r="R4585" s="8"/>
    </row>
    <row r="4586" spans="17:18" x14ac:dyDescent="0.25">
      <c r="Q4586" s="8"/>
      <c r="R4586" s="8"/>
    </row>
    <row r="4587" spans="17:18" x14ac:dyDescent="0.25">
      <c r="Q4587" s="8"/>
      <c r="R4587" s="8"/>
    </row>
    <row r="4588" spans="17:18" x14ac:dyDescent="0.25">
      <c r="Q4588" s="8"/>
      <c r="R4588" s="8"/>
    </row>
    <row r="4589" spans="17:18" x14ac:dyDescent="0.25">
      <c r="Q4589" s="8"/>
      <c r="R4589" s="8"/>
    </row>
    <row r="4590" spans="17:18" x14ac:dyDescent="0.25">
      <c r="Q4590" s="8"/>
      <c r="R4590" s="8"/>
    </row>
    <row r="4591" spans="17:18" x14ac:dyDescent="0.25">
      <c r="Q4591" s="8"/>
      <c r="R4591" s="8"/>
    </row>
    <row r="4592" spans="17:18" x14ac:dyDescent="0.25">
      <c r="Q4592" s="8"/>
      <c r="R4592" s="8"/>
    </row>
    <row r="4593" spans="17:18" x14ac:dyDescent="0.25">
      <c r="Q4593" s="8"/>
      <c r="R4593" s="8"/>
    </row>
    <row r="4594" spans="17:18" x14ac:dyDescent="0.25">
      <c r="Q4594" s="8"/>
      <c r="R4594" s="8"/>
    </row>
    <row r="4595" spans="17:18" x14ac:dyDescent="0.25">
      <c r="Q4595" s="8"/>
      <c r="R4595" s="8"/>
    </row>
    <row r="4596" spans="17:18" x14ac:dyDescent="0.25">
      <c r="Q4596" s="8"/>
      <c r="R4596" s="8"/>
    </row>
    <row r="4597" spans="17:18" x14ac:dyDescent="0.25">
      <c r="Q4597" s="8"/>
      <c r="R4597" s="8"/>
    </row>
    <row r="4598" spans="17:18" x14ac:dyDescent="0.25">
      <c r="Q4598" s="8"/>
      <c r="R4598" s="8"/>
    </row>
    <row r="4599" spans="17:18" x14ac:dyDescent="0.25">
      <c r="Q4599" s="8"/>
      <c r="R4599" s="8"/>
    </row>
    <row r="4600" spans="17:18" x14ac:dyDescent="0.25">
      <c r="Q4600" s="8"/>
      <c r="R4600" s="8"/>
    </row>
    <row r="4601" spans="17:18" x14ac:dyDescent="0.25">
      <c r="Q4601" s="8"/>
      <c r="R4601" s="8"/>
    </row>
    <row r="4602" spans="17:18" x14ac:dyDescent="0.25">
      <c r="Q4602" s="8"/>
      <c r="R4602" s="8"/>
    </row>
    <row r="4603" spans="17:18" x14ac:dyDescent="0.25">
      <c r="Q4603" s="8"/>
      <c r="R4603" s="8"/>
    </row>
    <row r="4604" spans="17:18" x14ac:dyDescent="0.25">
      <c r="Q4604" s="8"/>
      <c r="R4604" s="8"/>
    </row>
    <row r="4605" spans="17:18" x14ac:dyDescent="0.25">
      <c r="Q4605" s="8"/>
      <c r="R4605" s="8"/>
    </row>
    <row r="4606" spans="17:18" x14ac:dyDescent="0.25">
      <c r="Q4606" s="8"/>
      <c r="R4606" s="8"/>
    </row>
    <row r="4607" spans="17:18" x14ac:dyDescent="0.25">
      <c r="Q4607" s="8"/>
      <c r="R4607" s="8"/>
    </row>
    <row r="4608" spans="17:18" x14ac:dyDescent="0.25">
      <c r="Q4608" s="8"/>
      <c r="R4608" s="8"/>
    </row>
    <row r="4609" spans="17:18" x14ac:dyDescent="0.25">
      <c r="Q4609" s="8"/>
      <c r="R4609" s="8"/>
    </row>
    <row r="4610" spans="17:18" x14ac:dyDescent="0.25">
      <c r="Q4610" s="8"/>
      <c r="R4610" s="8"/>
    </row>
    <row r="4611" spans="17:18" x14ac:dyDescent="0.25">
      <c r="Q4611" s="8"/>
      <c r="R4611" s="8"/>
    </row>
    <row r="4612" spans="17:18" x14ac:dyDescent="0.25">
      <c r="Q4612" s="8"/>
      <c r="R4612" s="8"/>
    </row>
    <row r="4613" spans="17:18" x14ac:dyDescent="0.25">
      <c r="Q4613" s="8"/>
      <c r="R4613" s="8"/>
    </row>
    <row r="4614" spans="17:18" x14ac:dyDescent="0.25">
      <c r="Q4614" s="8"/>
      <c r="R4614" s="8"/>
    </row>
    <row r="4615" spans="17:18" x14ac:dyDescent="0.25">
      <c r="Q4615" s="8"/>
      <c r="R4615" s="8"/>
    </row>
    <row r="4616" spans="17:18" x14ac:dyDescent="0.25">
      <c r="Q4616" s="8"/>
      <c r="R4616" s="8"/>
    </row>
    <row r="4617" spans="17:18" x14ac:dyDescent="0.25">
      <c r="Q4617" s="8"/>
      <c r="R4617" s="8"/>
    </row>
    <row r="4618" spans="17:18" x14ac:dyDescent="0.25">
      <c r="Q4618" s="8"/>
      <c r="R4618" s="8"/>
    </row>
    <row r="4619" spans="17:18" x14ac:dyDescent="0.25">
      <c r="Q4619" s="8"/>
      <c r="R4619" s="8"/>
    </row>
    <row r="4620" spans="17:18" x14ac:dyDescent="0.25">
      <c r="Q4620" s="8"/>
      <c r="R4620" s="8"/>
    </row>
    <row r="4621" spans="17:18" x14ac:dyDescent="0.25">
      <c r="Q4621" s="8"/>
      <c r="R4621" s="8"/>
    </row>
    <row r="4622" spans="17:18" x14ac:dyDescent="0.25">
      <c r="Q4622" s="8"/>
      <c r="R4622" s="8"/>
    </row>
    <row r="4623" spans="17:18" x14ac:dyDescent="0.25">
      <c r="Q4623" s="8"/>
      <c r="R4623" s="8"/>
    </row>
    <row r="4624" spans="17:18" x14ac:dyDescent="0.25">
      <c r="Q4624" s="8"/>
      <c r="R4624" s="8"/>
    </row>
    <row r="4625" spans="17:18" x14ac:dyDescent="0.25">
      <c r="Q4625" s="8"/>
      <c r="R4625" s="8"/>
    </row>
    <row r="4626" spans="17:18" x14ac:dyDescent="0.25">
      <c r="Q4626" s="8"/>
      <c r="R4626" s="8"/>
    </row>
    <row r="4627" spans="17:18" x14ac:dyDescent="0.25">
      <c r="Q4627" s="8"/>
      <c r="R4627" s="8"/>
    </row>
    <row r="4628" spans="17:18" x14ac:dyDescent="0.25">
      <c r="Q4628" s="8"/>
      <c r="R4628" s="8"/>
    </row>
    <row r="4629" spans="17:18" x14ac:dyDescent="0.25">
      <c r="Q4629" s="8"/>
      <c r="R4629" s="8"/>
    </row>
    <row r="4630" spans="17:18" x14ac:dyDescent="0.25">
      <c r="Q4630" s="8"/>
      <c r="R4630" s="8"/>
    </row>
    <row r="4631" spans="17:18" x14ac:dyDescent="0.25">
      <c r="Q4631" s="8"/>
      <c r="R4631" s="8"/>
    </row>
    <row r="4632" spans="17:18" x14ac:dyDescent="0.25">
      <c r="Q4632" s="8"/>
      <c r="R4632" s="8"/>
    </row>
    <row r="4633" spans="17:18" x14ac:dyDescent="0.25">
      <c r="Q4633" s="8"/>
      <c r="R4633" s="8"/>
    </row>
    <row r="4634" spans="17:18" x14ac:dyDescent="0.25">
      <c r="Q4634" s="8"/>
      <c r="R4634" s="8"/>
    </row>
    <row r="4635" spans="17:18" x14ac:dyDescent="0.25">
      <c r="Q4635" s="8"/>
      <c r="R4635" s="8"/>
    </row>
    <row r="4636" spans="17:18" x14ac:dyDescent="0.25">
      <c r="Q4636" s="8"/>
      <c r="R4636" s="8"/>
    </row>
    <row r="4637" spans="17:18" x14ac:dyDescent="0.25">
      <c r="Q4637" s="8"/>
      <c r="R4637" s="8"/>
    </row>
    <row r="4638" spans="17:18" x14ac:dyDescent="0.25">
      <c r="Q4638" s="8"/>
      <c r="R4638" s="8"/>
    </row>
    <row r="4639" spans="17:18" x14ac:dyDescent="0.25">
      <c r="Q4639" s="8"/>
      <c r="R4639" s="8"/>
    </row>
    <row r="4640" spans="17:18" x14ac:dyDescent="0.25">
      <c r="Q4640" s="8"/>
      <c r="R4640" s="8"/>
    </row>
    <row r="4641" spans="17:18" x14ac:dyDescent="0.25">
      <c r="Q4641" s="8"/>
      <c r="R4641" s="8"/>
    </row>
    <row r="4642" spans="17:18" x14ac:dyDescent="0.25">
      <c r="Q4642" s="8"/>
      <c r="R4642" s="8"/>
    </row>
    <row r="4643" spans="17:18" x14ac:dyDescent="0.25">
      <c r="Q4643" s="8"/>
      <c r="R4643" s="8"/>
    </row>
    <row r="4644" spans="17:18" x14ac:dyDescent="0.25">
      <c r="Q4644" s="8"/>
      <c r="R4644" s="8"/>
    </row>
    <row r="4645" spans="17:18" x14ac:dyDescent="0.25">
      <c r="Q4645" s="8"/>
      <c r="R4645" s="8"/>
    </row>
    <row r="4646" spans="17:18" x14ac:dyDescent="0.25">
      <c r="Q4646" s="8"/>
      <c r="R4646" s="8"/>
    </row>
    <row r="4647" spans="17:18" x14ac:dyDescent="0.25">
      <c r="Q4647" s="8"/>
      <c r="R4647" s="8"/>
    </row>
    <row r="4648" spans="17:18" x14ac:dyDescent="0.25">
      <c r="Q4648" s="8"/>
      <c r="R4648" s="8"/>
    </row>
    <row r="4649" spans="17:18" x14ac:dyDescent="0.25">
      <c r="Q4649" s="8"/>
      <c r="R4649" s="8"/>
    </row>
    <row r="4650" spans="17:18" x14ac:dyDescent="0.25">
      <c r="Q4650" s="8"/>
      <c r="R4650" s="8"/>
    </row>
    <row r="4651" spans="17:18" x14ac:dyDescent="0.25">
      <c r="Q4651" s="8"/>
      <c r="R4651" s="8"/>
    </row>
    <row r="4652" spans="17:18" x14ac:dyDescent="0.25">
      <c r="Q4652" s="8"/>
      <c r="R4652" s="8"/>
    </row>
    <row r="4653" spans="17:18" x14ac:dyDescent="0.25">
      <c r="Q4653" s="8"/>
      <c r="R4653" s="8"/>
    </row>
    <row r="4654" spans="17:18" x14ac:dyDescent="0.25">
      <c r="Q4654" s="8"/>
      <c r="R4654" s="8"/>
    </row>
    <row r="4655" spans="17:18" x14ac:dyDescent="0.25">
      <c r="Q4655" s="8"/>
      <c r="R4655" s="8"/>
    </row>
    <row r="4656" spans="17:18" x14ac:dyDescent="0.25">
      <c r="Q4656" s="8"/>
      <c r="R4656" s="8"/>
    </row>
    <row r="4657" spans="17:18" x14ac:dyDescent="0.25">
      <c r="Q4657" s="8"/>
      <c r="R4657" s="8"/>
    </row>
    <row r="4658" spans="17:18" x14ac:dyDescent="0.25">
      <c r="Q4658" s="8"/>
      <c r="R4658" s="8"/>
    </row>
    <row r="4659" spans="17:18" x14ac:dyDescent="0.25">
      <c r="Q4659" s="8"/>
      <c r="R4659" s="8"/>
    </row>
    <row r="4660" spans="17:18" x14ac:dyDescent="0.25">
      <c r="Q4660" s="8"/>
      <c r="R4660" s="8"/>
    </row>
    <row r="4661" spans="17:18" x14ac:dyDescent="0.25">
      <c r="Q4661" s="8"/>
      <c r="R4661" s="8"/>
    </row>
    <row r="4662" spans="17:18" x14ac:dyDescent="0.25">
      <c r="Q4662" s="8"/>
      <c r="R4662" s="8"/>
    </row>
    <row r="4663" spans="17:18" x14ac:dyDescent="0.25">
      <c r="Q4663" s="8"/>
      <c r="R4663" s="8"/>
    </row>
    <row r="4664" spans="17:18" x14ac:dyDescent="0.25">
      <c r="Q4664" s="8"/>
      <c r="R4664" s="8"/>
    </row>
    <row r="4665" spans="17:18" x14ac:dyDescent="0.25">
      <c r="Q4665" s="8"/>
      <c r="R4665" s="8"/>
    </row>
    <row r="4666" spans="17:18" x14ac:dyDescent="0.25">
      <c r="Q4666" s="8"/>
      <c r="R4666" s="8"/>
    </row>
    <row r="4667" spans="17:18" x14ac:dyDescent="0.25">
      <c r="Q4667" s="8"/>
      <c r="R4667" s="8"/>
    </row>
    <row r="4668" spans="17:18" x14ac:dyDescent="0.25">
      <c r="Q4668" s="8"/>
      <c r="R4668" s="8"/>
    </row>
    <row r="4669" spans="17:18" x14ac:dyDescent="0.25">
      <c r="Q4669" s="8"/>
      <c r="R4669" s="8"/>
    </row>
    <row r="4670" spans="17:18" x14ac:dyDescent="0.25">
      <c r="Q4670" s="8"/>
      <c r="R4670" s="8"/>
    </row>
    <row r="4671" spans="17:18" x14ac:dyDescent="0.25">
      <c r="Q4671" s="8"/>
      <c r="R4671" s="8"/>
    </row>
    <row r="4672" spans="17:18" x14ac:dyDescent="0.25">
      <c r="Q4672" s="8"/>
      <c r="R4672" s="8"/>
    </row>
    <row r="4673" spans="17:18" x14ac:dyDescent="0.25">
      <c r="Q4673" s="8"/>
      <c r="R4673" s="8"/>
    </row>
    <row r="4674" spans="17:18" x14ac:dyDescent="0.25">
      <c r="Q4674" s="8"/>
      <c r="R4674" s="8"/>
    </row>
    <row r="4675" spans="17:18" x14ac:dyDescent="0.25">
      <c r="Q4675" s="8"/>
      <c r="R4675" s="8"/>
    </row>
    <row r="4676" spans="17:18" x14ac:dyDescent="0.25">
      <c r="Q4676" s="8"/>
      <c r="R4676" s="8"/>
    </row>
    <row r="4677" spans="17:18" x14ac:dyDescent="0.25">
      <c r="Q4677" s="8"/>
      <c r="R4677" s="8"/>
    </row>
    <row r="4678" spans="17:18" x14ac:dyDescent="0.25">
      <c r="Q4678" s="8"/>
      <c r="R4678" s="8"/>
    </row>
    <row r="4679" spans="17:18" x14ac:dyDescent="0.25">
      <c r="Q4679" s="8"/>
      <c r="R4679" s="8"/>
    </row>
    <row r="4680" spans="17:18" x14ac:dyDescent="0.25">
      <c r="Q4680" s="8"/>
      <c r="R4680" s="8"/>
    </row>
    <row r="4681" spans="17:18" x14ac:dyDescent="0.25">
      <c r="Q4681" s="8"/>
      <c r="R4681" s="8"/>
    </row>
    <row r="4682" spans="17:18" x14ac:dyDescent="0.25">
      <c r="Q4682" s="8"/>
      <c r="R4682" s="8"/>
    </row>
    <row r="4683" spans="17:18" x14ac:dyDescent="0.25">
      <c r="Q4683" s="8"/>
      <c r="R4683" s="8"/>
    </row>
    <row r="4684" spans="17:18" x14ac:dyDescent="0.25">
      <c r="Q4684" s="8"/>
      <c r="R4684" s="8"/>
    </row>
    <row r="4685" spans="17:18" x14ac:dyDescent="0.25">
      <c r="Q4685" s="8"/>
      <c r="R4685" s="8"/>
    </row>
    <row r="4686" spans="17:18" x14ac:dyDescent="0.25">
      <c r="Q4686" s="8"/>
      <c r="R4686" s="8"/>
    </row>
    <row r="4687" spans="17:18" x14ac:dyDescent="0.25">
      <c r="Q4687" s="8"/>
      <c r="R4687" s="8"/>
    </row>
    <row r="4688" spans="17:18" x14ac:dyDescent="0.25">
      <c r="Q4688" s="8"/>
      <c r="R4688" s="8"/>
    </row>
    <row r="4689" spans="17:18" x14ac:dyDescent="0.25">
      <c r="Q4689" s="8"/>
      <c r="R4689" s="8"/>
    </row>
    <row r="4690" spans="17:18" x14ac:dyDescent="0.25">
      <c r="Q4690" s="8"/>
      <c r="R4690" s="8"/>
    </row>
    <row r="4691" spans="17:18" x14ac:dyDescent="0.25">
      <c r="Q4691" s="8"/>
      <c r="R4691" s="8"/>
    </row>
    <row r="4692" spans="17:18" x14ac:dyDescent="0.25">
      <c r="Q4692" s="8"/>
      <c r="R4692" s="8"/>
    </row>
    <row r="4693" spans="17:18" x14ac:dyDescent="0.25">
      <c r="Q4693" s="8"/>
      <c r="R4693" s="8"/>
    </row>
    <row r="4694" spans="17:18" x14ac:dyDescent="0.25">
      <c r="Q4694" s="8"/>
      <c r="R4694" s="8"/>
    </row>
    <row r="4695" spans="17:18" x14ac:dyDescent="0.25">
      <c r="Q4695" s="8"/>
      <c r="R4695" s="8"/>
    </row>
    <row r="4696" spans="17:18" x14ac:dyDescent="0.25">
      <c r="Q4696" s="8"/>
      <c r="R4696" s="8"/>
    </row>
    <row r="4697" spans="17:18" x14ac:dyDescent="0.25">
      <c r="Q4697" s="8"/>
      <c r="R4697" s="8"/>
    </row>
    <row r="4698" spans="17:18" x14ac:dyDescent="0.25">
      <c r="Q4698" s="8"/>
      <c r="R4698" s="8"/>
    </row>
    <row r="4699" spans="17:18" x14ac:dyDescent="0.25">
      <c r="Q4699" s="8"/>
      <c r="R4699" s="8"/>
    </row>
    <row r="4700" spans="17:18" x14ac:dyDescent="0.25">
      <c r="Q4700" s="8"/>
      <c r="R4700" s="8"/>
    </row>
    <row r="4701" spans="17:18" x14ac:dyDescent="0.25">
      <c r="Q4701" s="8"/>
      <c r="R4701" s="8"/>
    </row>
    <row r="4702" spans="17:18" x14ac:dyDescent="0.25">
      <c r="Q4702" s="8"/>
      <c r="R4702" s="8"/>
    </row>
    <row r="4703" spans="17:18" x14ac:dyDescent="0.25">
      <c r="Q4703" s="8"/>
      <c r="R4703" s="8"/>
    </row>
    <row r="4704" spans="17:18" x14ac:dyDescent="0.25">
      <c r="Q4704" s="8"/>
      <c r="R4704" s="8"/>
    </row>
    <row r="4705" spans="17:18" x14ac:dyDescent="0.25">
      <c r="Q4705" s="8"/>
      <c r="R4705" s="8"/>
    </row>
    <row r="4706" spans="17:18" x14ac:dyDescent="0.25">
      <c r="Q4706" s="8"/>
      <c r="R4706" s="8"/>
    </row>
    <row r="4707" spans="17:18" x14ac:dyDescent="0.25">
      <c r="Q4707" s="8"/>
      <c r="R4707" s="8"/>
    </row>
    <row r="4708" spans="17:18" x14ac:dyDescent="0.25">
      <c r="Q4708" s="8"/>
      <c r="R4708" s="8"/>
    </row>
    <row r="4709" spans="17:18" x14ac:dyDescent="0.25">
      <c r="Q4709" s="8"/>
      <c r="R4709" s="8"/>
    </row>
    <row r="4710" spans="17:18" x14ac:dyDescent="0.25">
      <c r="Q4710" s="8"/>
      <c r="R4710" s="8"/>
    </row>
    <row r="4711" spans="17:18" x14ac:dyDescent="0.25">
      <c r="Q4711" s="8"/>
      <c r="R4711" s="8"/>
    </row>
    <row r="4712" spans="17:18" x14ac:dyDescent="0.25">
      <c r="Q4712" s="8"/>
      <c r="R4712" s="8"/>
    </row>
    <row r="4713" spans="17:18" x14ac:dyDescent="0.25">
      <c r="Q4713" s="8"/>
      <c r="R4713" s="8"/>
    </row>
    <row r="4714" spans="17:18" x14ac:dyDescent="0.25">
      <c r="Q4714" s="8"/>
      <c r="R4714" s="8"/>
    </row>
    <row r="4715" spans="17:18" x14ac:dyDescent="0.25">
      <c r="Q4715" s="8"/>
      <c r="R4715" s="8"/>
    </row>
    <row r="4716" spans="17:18" x14ac:dyDescent="0.25">
      <c r="Q4716" s="8"/>
      <c r="R4716" s="8"/>
    </row>
    <row r="4717" spans="17:18" x14ac:dyDescent="0.25">
      <c r="Q4717" s="8"/>
      <c r="R4717" s="8"/>
    </row>
    <row r="4718" spans="17:18" x14ac:dyDescent="0.25">
      <c r="Q4718" s="8"/>
      <c r="R4718" s="8"/>
    </row>
    <row r="4719" spans="17:18" x14ac:dyDescent="0.25">
      <c r="Q4719" s="8"/>
      <c r="R4719" s="8"/>
    </row>
    <row r="4720" spans="17:18" x14ac:dyDescent="0.25">
      <c r="Q4720" s="8"/>
      <c r="R4720" s="8"/>
    </row>
    <row r="4721" spans="17:18" x14ac:dyDescent="0.25">
      <c r="Q4721" s="8"/>
      <c r="R4721" s="8"/>
    </row>
    <row r="4722" spans="17:18" x14ac:dyDescent="0.25">
      <c r="Q4722" s="8"/>
      <c r="R4722" s="8"/>
    </row>
    <row r="4723" spans="17:18" x14ac:dyDescent="0.25">
      <c r="Q4723" s="8"/>
      <c r="R4723" s="8"/>
    </row>
    <row r="4724" spans="17:18" x14ac:dyDescent="0.25">
      <c r="Q4724" s="8"/>
      <c r="R4724" s="8"/>
    </row>
    <row r="4725" spans="17:18" x14ac:dyDescent="0.25">
      <c r="Q4725" s="8"/>
      <c r="R4725" s="8"/>
    </row>
    <row r="4726" spans="17:18" x14ac:dyDescent="0.25">
      <c r="Q4726" s="8"/>
      <c r="R4726" s="8"/>
    </row>
    <row r="4727" spans="17:18" x14ac:dyDescent="0.25">
      <c r="Q4727" s="8"/>
      <c r="R4727" s="8"/>
    </row>
    <row r="4728" spans="17:18" x14ac:dyDescent="0.25">
      <c r="Q4728" s="8"/>
      <c r="R4728" s="8"/>
    </row>
    <row r="4729" spans="17:18" x14ac:dyDescent="0.25">
      <c r="Q4729" s="8"/>
      <c r="R4729" s="8"/>
    </row>
    <row r="4730" spans="17:18" x14ac:dyDescent="0.25">
      <c r="Q4730" s="8"/>
      <c r="R4730" s="8"/>
    </row>
    <row r="4731" spans="17:18" x14ac:dyDescent="0.25">
      <c r="Q4731" s="8"/>
      <c r="R4731" s="8"/>
    </row>
    <row r="4732" spans="17:18" x14ac:dyDescent="0.25">
      <c r="Q4732" s="8"/>
      <c r="R4732" s="8"/>
    </row>
    <row r="4733" spans="17:18" x14ac:dyDescent="0.25">
      <c r="Q4733" s="8"/>
      <c r="R4733" s="8"/>
    </row>
    <row r="4734" spans="17:18" x14ac:dyDescent="0.25">
      <c r="Q4734" s="8"/>
      <c r="R4734" s="8"/>
    </row>
    <row r="4735" spans="17:18" x14ac:dyDescent="0.25">
      <c r="Q4735" s="8"/>
      <c r="R4735" s="8"/>
    </row>
    <row r="4736" spans="17:18" x14ac:dyDescent="0.25">
      <c r="Q4736" s="8"/>
      <c r="R4736" s="8"/>
    </row>
    <row r="4737" spans="17:18" x14ac:dyDescent="0.25">
      <c r="Q4737" s="8"/>
      <c r="R4737" s="8"/>
    </row>
    <row r="4738" spans="17:18" x14ac:dyDescent="0.25">
      <c r="Q4738" s="8"/>
      <c r="R4738" s="8"/>
    </row>
    <row r="4739" spans="17:18" x14ac:dyDescent="0.25">
      <c r="Q4739" s="8"/>
      <c r="R4739" s="8"/>
    </row>
    <row r="4740" spans="17:18" x14ac:dyDescent="0.25">
      <c r="Q4740" s="8"/>
      <c r="R4740" s="8"/>
    </row>
    <row r="4741" spans="17:18" x14ac:dyDescent="0.25">
      <c r="Q4741" s="8"/>
      <c r="R4741" s="8"/>
    </row>
    <row r="4742" spans="17:18" x14ac:dyDescent="0.25">
      <c r="Q4742" s="8"/>
      <c r="R4742" s="8"/>
    </row>
    <row r="4743" spans="17:18" x14ac:dyDescent="0.25">
      <c r="Q4743" s="8"/>
      <c r="R4743" s="8"/>
    </row>
    <row r="4744" spans="17:18" x14ac:dyDescent="0.25">
      <c r="Q4744" s="8"/>
      <c r="R4744" s="8"/>
    </row>
    <row r="4745" spans="17:18" x14ac:dyDescent="0.25">
      <c r="Q4745" s="8"/>
      <c r="R4745" s="8"/>
    </row>
    <row r="4746" spans="17:18" x14ac:dyDescent="0.25">
      <c r="Q4746" s="8"/>
      <c r="R4746" s="8"/>
    </row>
    <row r="4747" spans="17:18" x14ac:dyDescent="0.25">
      <c r="Q4747" s="8"/>
      <c r="R4747" s="8"/>
    </row>
    <row r="4748" spans="17:18" x14ac:dyDescent="0.25">
      <c r="Q4748" s="8"/>
      <c r="R4748" s="8"/>
    </row>
    <row r="4749" spans="17:18" x14ac:dyDescent="0.25">
      <c r="Q4749" s="8"/>
      <c r="R4749" s="8"/>
    </row>
    <row r="4750" spans="17:18" x14ac:dyDescent="0.25">
      <c r="Q4750" s="8"/>
      <c r="R4750" s="8"/>
    </row>
    <row r="4751" spans="17:18" x14ac:dyDescent="0.25">
      <c r="Q4751" s="8"/>
      <c r="R4751" s="8"/>
    </row>
    <row r="4752" spans="17:18" x14ac:dyDescent="0.25">
      <c r="Q4752" s="8"/>
      <c r="R4752" s="8"/>
    </row>
    <row r="4753" spans="17:18" x14ac:dyDescent="0.25">
      <c r="Q4753" s="8"/>
      <c r="R4753" s="8"/>
    </row>
    <row r="4754" spans="17:18" x14ac:dyDescent="0.25">
      <c r="Q4754" s="8"/>
      <c r="R4754" s="8"/>
    </row>
    <row r="4755" spans="17:18" x14ac:dyDescent="0.25">
      <c r="Q4755" s="8"/>
      <c r="R4755" s="8"/>
    </row>
    <row r="4756" spans="17:18" x14ac:dyDescent="0.25">
      <c r="Q4756" s="8"/>
      <c r="R4756" s="8"/>
    </row>
    <row r="4757" spans="17:18" x14ac:dyDescent="0.25">
      <c r="Q4757" s="8"/>
      <c r="R4757" s="8"/>
    </row>
    <row r="4758" spans="17:18" x14ac:dyDescent="0.25">
      <c r="Q4758" s="8"/>
      <c r="R4758" s="8"/>
    </row>
    <row r="4759" spans="17:18" x14ac:dyDescent="0.25">
      <c r="Q4759" s="8"/>
      <c r="R4759" s="8"/>
    </row>
    <row r="4760" spans="17:18" x14ac:dyDescent="0.25">
      <c r="Q4760" s="8"/>
      <c r="R4760" s="8"/>
    </row>
    <row r="4761" spans="17:18" x14ac:dyDescent="0.25">
      <c r="Q4761" s="8"/>
      <c r="R4761" s="8"/>
    </row>
    <row r="4762" spans="17:18" x14ac:dyDescent="0.25">
      <c r="Q4762" s="8"/>
      <c r="R4762" s="8"/>
    </row>
    <row r="4763" spans="17:18" x14ac:dyDescent="0.25">
      <c r="Q4763" s="8"/>
      <c r="R4763" s="8"/>
    </row>
    <row r="4764" spans="17:18" x14ac:dyDescent="0.25">
      <c r="Q4764" s="8"/>
      <c r="R4764" s="8"/>
    </row>
    <row r="4765" spans="17:18" x14ac:dyDescent="0.25">
      <c r="Q4765" s="8"/>
      <c r="R4765" s="8"/>
    </row>
    <row r="4766" spans="17:18" x14ac:dyDescent="0.25">
      <c r="Q4766" s="8"/>
      <c r="R4766" s="8"/>
    </row>
    <row r="4767" spans="17:18" x14ac:dyDescent="0.25">
      <c r="Q4767" s="8"/>
      <c r="R4767" s="8"/>
    </row>
    <row r="4768" spans="17:18" x14ac:dyDescent="0.25">
      <c r="Q4768" s="8"/>
      <c r="R4768" s="8"/>
    </row>
    <row r="4769" spans="17:18" x14ac:dyDescent="0.25">
      <c r="Q4769" s="8"/>
      <c r="R4769" s="8"/>
    </row>
    <row r="4770" spans="17:18" x14ac:dyDescent="0.25">
      <c r="Q4770" s="8"/>
      <c r="R4770" s="8"/>
    </row>
    <row r="4771" spans="17:18" x14ac:dyDescent="0.25">
      <c r="Q4771" s="8"/>
      <c r="R4771" s="8"/>
    </row>
    <row r="4772" spans="17:18" x14ac:dyDescent="0.25">
      <c r="Q4772" s="8"/>
      <c r="R4772" s="8"/>
    </row>
    <row r="4773" spans="17:18" x14ac:dyDescent="0.25">
      <c r="Q4773" s="8"/>
      <c r="R4773" s="8"/>
    </row>
    <row r="4774" spans="17:18" x14ac:dyDescent="0.25">
      <c r="Q4774" s="8"/>
      <c r="R4774" s="8"/>
    </row>
    <row r="4775" spans="17:18" x14ac:dyDescent="0.25">
      <c r="Q4775" s="8"/>
      <c r="R4775" s="8"/>
    </row>
    <row r="4776" spans="17:18" x14ac:dyDescent="0.25">
      <c r="Q4776" s="8"/>
      <c r="R4776" s="8"/>
    </row>
    <row r="4777" spans="17:18" x14ac:dyDescent="0.25">
      <c r="Q4777" s="8"/>
      <c r="R4777" s="8"/>
    </row>
    <row r="4778" spans="17:18" x14ac:dyDescent="0.25">
      <c r="Q4778" s="8"/>
      <c r="R4778" s="8"/>
    </row>
    <row r="4779" spans="17:18" x14ac:dyDescent="0.25">
      <c r="Q4779" s="8"/>
      <c r="R4779" s="8"/>
    </row>
    <row r="4780" spans="17:18" x14ac:dyDescent="0.25">
      <c r="Q4780" s="8"/>
      <c r="R4780" s="8"/>
    </row>
    <row r="4781" spans="17:18" x14ac:dyDescent="0.25">
      <c r="Q4781" s="8"/>
      <c r="R4781" s="8"/>
    </row>
    <row r="4782" spans="17:18" x14ac:dyDescent="0.25">
      <c r="Q4782" s="8"/>
      <c r="R4782" s="8"/>
    </row>
    <row r="4783" spans="17:18" x14ac:dyDescent="0.25">
      <c r="Q4783" s="8"/>
      <c r="R4783" s="8"/>
    </row>
    <row r="4784" spans="17:18" x14ac:dyDescent="0.25">
      <c r="Q4784" s="8"/>
      <c r="R4784" s="8"/>
    </row>
    <row r="4785" spans="17:18" x14ac:dyDescent="0.25">
      <c r="Q4785" s="8"/>
      <c r="R4785" s="8"/>
    </row>
    <row r="4786" spans="17:18" x14ac:dyDescent="0.25">
      <c r="Q4786" s="8"/>
      <c r="R4786" s="8"/>
    </row>
    <row r="4787" spans="17:18" x14ac:dyDescent="0.25">
      <c r="Q4787" s="8"/>
      <c r="R4787" s="8"/>
    </row>
    <row r="4788" spans="17:18" x14ac:dyDescent="0.25">
      <c r="Q4788" s="8"/>
      <c r="R4788" s="8"/>
    </row>
    <row r="4789" spans="17:18" x14ac:dyDescent="0.25">
      <c r="Q4789" s="8"/>
      <c r="R4789" s="8"/>
    </row>
    <row r="4790" spans="17:18" x14ac:dyDescent="0.25">
      <c r="Q4790" s="8"/>
      <c r="R4790" s="8"/>
    </row>
    <row r="4791" spans="17:18" x14ac:dyDescent="0.25">
      <c r="Q4791" s="8"/>
      <c r="R4791" s="8"/>
    </row>
    <row r="4792" spans="17:18" x14ac:dyDescent="0.25">
      <c r="Q4792" s="8"/>
      <c r="R4792" s="8"/>
    </row>
    <row r="4793" spans="17:18" x14ac:dyDescent="0.25">
      <c r="Q4793" s="8"/>
      <c r="R4793" s="8"/>
    </row>
    <row r="4794" spans="17:18" x14ac:dyDescent="0.25">
      <c r="Q4794" s="8"/>
      <c r="R4794" s="8"/>
    </row>
    <row r="4795" spans="17:18" x14ac:dyDescent="0.25">
      <c r="Q4795" s="8"/>
      <c r="R4795" s="8"/>
    </row>
    <row r="4796" spans="17:18" x14ac:dyDescent="0.25">
      <c r="Q4796" s="8"/>
      <c r="R4796" s="8"/>
    </row>
    <row r="4797" spans="17:18" x14ac:dyDescent="0.25">
      <c r="Q4797" s="8"/>
      <c r="R4797" s="8"/>
    </row>
    <row r="4798" spans="17:18" x14ac:dyDescent="0.25">
      <c r="Q4798" s="8"/>
      <c r="R4798" s="8"/>
    </row>
    <row r="4799" spans="17:18" x14ac:dyDescent="0.25">
      <c r="Q4799" s="8"/>
      <c r="R4799" s="8"/>
    </row>
    <row r="4800" spans="17:18" x14ac:dyDescent="0.25">
      <c r="Q4800" s="8"/>
      <c r="R4800" s="8"/>
    </row>
    <row r="4801" spans="17:18" x14ac:dyDescent="0.25">
      <c r="Q4801" s="8"/>
      <c r="R4801" s="8"/>
    </row>
    <row r="4802" spans="17:18" x14ac:dyDescent="0.25">
      <c r="Q4802" s="8"/>
      <c r="R4802" s="8"/>
    </row>
    <row r="4803" spans="17:18" x14ac:dyDescent="0.25">
      <c r="Q4803" s="8"/>
      <c r="R4803" s="8"/>
    </row>
    <row r="4804" spans="17:18" x14ac:dyDescent="0.25">
      <c r="Q4804" s="8"/>
      <c r="R4804" s="8"/>
    </row>
    <row r="4805" spans="17:18" x14ac:dyDescent="0.25">
      <c r="Q4805" s="8"/>
      <c r="R4805" s="8"/>
    </row>
    <row r="4806" spans="17:18" x14ac:dyDescent="0.25">
      <c r="Q4806" s="8"/>
      <c r="R4806" s="8"/>
    </row>
    <row r="4807" spans="17:18" x14ac:dyDescent="0.25">
      <c r="Q4807" s="8"/>
      <c r="R4807" s="8"/>
    </row>
    <row r="4808" spans="17:18" x14ac:dyDescent="0.25">
      <c r="Q4808" s="8"/>
      <c r="R4808" s="8"/>
    </row>
    <row r="4809" spans="17:18" x14ac:dyDescent="0.25">
      <c r="Q4809" s="8"/>
      <c r="R4809" s="8"/>
    </row>
    <row r="4810" spans="17:18" x14ac:dyDescent="0.25">
      <c r="Q4810" s="8"/>
      <c r="R4810" s="8"/>
    </row>
    <row r="4811" spans="17:18" x14ac:dyDescent="0.25">
      <c r="Q4811" s="8"/>
      <c r="R4811" s="8"/>
    </row>
    <row r="4812" spans="17:18" x14ac:dyDescent="0.25">
      <c r="Q4812" s="8"/>
      <c r="R4812" s="8"/>
    </row>
    <row r="4813" spans="17:18" x14ac:dyDescent="0.25">
      <c r="Q4813" s="8"/>
      <c r="R4813" s="8"/>
    </row>
    <row r="4814" spans="17:18" x14ac:dyDescent="0.25">
      <c r="Q4814" s="8"/>
      <c r="R4814" s="8"/>
    </row>
    <row r="4815" spans="17:18" x14ac:dyDescent="0.25">
      <c r="Q4815" s="8"/>
      <c r="R4815" s="8"/>
    </row>
    <row r="4816" spans="17:18" x14ac:dyDescent="0.25">
      <c r="Q4816" s="8"/>
      <c r="R4816" s="8"/>
    </row>
    <row r="4817" spans="17:18" x14ac:dyDescent="0.25">
      <c r="Q4817" s="8"/>
      <c r="R4817" s="8"/>
    </row>
    <row r="4818" spans="17:18" x14ac:dyDescent="0.25">
      <c r="Q4818" s="8"/>
      <c r="R4818" s="8"/>
    </row>
    <row r="4819" spans="17:18" x14ac:dyDescent="0.25">
      <c r="Q4819" s="8"/>
      <c r="R4819" s="8"/>
    </row>
    <row r="4820" spans="17:18" x14ac:dyDescent="0.25">
      <c r="Q4820" s="8"/>
      <c r="R4820" s="8"/>
    </row>
    <row r="4821" spans="17:18" x14ac:dyDescent="0.25">
      <c r="Q4821" s="8"/>
      <c r="R4821" s="8"/>
    </row>
    <row r="4822" spans="17:18" x14ac:dyDescent="0.25">
      <c r="Q4822" s="8"/>
      <c r="R4822" s="8"/>
    </row>
    <row r="4823" spans="17:18" x14ac:dyDescent="0.25">
      <c r="Q4823" s="8"/>
      <c r="R4823" s="8"/>
    </row>
    <row r="4824" spans="17:18" x14ac:dyDescent="0.25">
      <c r="Q4824" s="8"/>
      <c r="R4824" s="8"/>
    </row>
    <row r="4825" spans="17:18" x14ac:dyDescent="0.25">
      <c r="Q4825" s="8"/>
      <c r="R4825" s="8"/>
    </row>
    <row r="4826" spans="17:18" x14ac:dyDescent="0.25">
      <c r="Q4826" s="8"/>
      <c r="R4826" s="8"/>
    </row>
    <row r="4827" spans="17:18" x14ac:dyDescent="0.25">
      <c r="Q4827" s="8"/>
      <c r="R4827" s="8"/>
    </row>
    <row r="4828" spans="17:18" x14ac:dyDescent="0.25">
      <c r="Q4828" s="8"/>
      <c r="R4828" s="8"/>
    </row>
    <row r="4829" spans="17:18" x14ac:dyDescent="0.25">
      <c r="Q4829" s="8"/>
      <c r="R4829" s="8"/>
    </row>
    <row r="4830" spans="17:18" x14ac:dyDescent="0.25">
      <c r="Q4830" s="8"/>
      <c r="R4830" s="8"/>
    </row>
    <row r="4831" spans="17:18" x14ac:dyDescent="0.25">
      <c r="Q4831" s="8"/>
      <c r="R4831" s="8"/>
    </row>
    <row r="4832" spans="17:18" x14ac:dyDescent="0.25">
      <c r="Q4832" s="8"/>
      <c r="R4832" s="8"/>
    </row>
    <row r="4833" spans="17:18" x14ac:dyDescent="0.25">
      <c r="Q4833" s="8"/>
      <c r="R4833" s="8"/>
    </row>
    <row r="4834" spans="17:18" x14ac:dyDescent="0.25">
      <c r="Q4834" s="8"/>
      <c r="R4834" s="8"/>
    </row>
    <row r="4835" spans="17:18" x14ac:dyDescent="0.25">
      <c r="Q4835" s="8"/>
      <c r="R4835" s="8"/>
    </row>
    <row r="4836" spans="17:18" x14ac:dyDescent="0.25">
      <c r="Q4836" s="8"/>
      <c r="R4836" s="8"/>
    </row>
    <row r="4837" spans="17:18" x14ac:dyDescent="0.25">
      <c r="Q4837" s="8"/>
      <c r="R4837" s="8"/>
    </row>
    <row r="4838" spans="17:18" x14ac:dyDescent="0.25">
      <c r="Q4838" s="8"/>
      <c r="R4838" s="8"/>
    </row>
    <row r="4839" spans="17:18" x14ac:dyDescent="0.25">
      <c r="Q4839" s="8"/>
      <c r="R4839" s="8"/>
    </row>
    <row r="4840" spans="17:18" x14ac:dyDescent="0.25">
      <c r="Q4840" s="8"/>
      <c r="R4840" s="8"/>
    </row>
    <row r="4841" spans="17:18" x14ac:dyDescent="0.25">
      <c r="Q4841" s="8"/>
      <c r="R4841" s="8"/>
    </row>
    <row r="4842" spans="17:18" x14ac:dyDescent="0.25">
      <c r="Q4842" s="8"/>
      <c r="R4842" s="8"/>
    </row>
    <row r="4843" spans="17:18" x14ac:dyDescent="0.25">
      <c r="Q4843" s="8"/>
      <c r="R4843" s="8"/>
    </row>
    <row r="4844" spans="17:18" x14ac:dyDescent="0.25">
      <c r="Q4844" s="8"/>
      <c r="R4844" s="8"/>
    </row>
    <row r="4845" spans="17:18" x14ac:dyDescent="0.25">
      <c r="Q4845" s="8"/>
      <c r="R4845" s="8"/>
    </row>
    <row r="4846" spans="17:18" x14ac:dyDescent="0.25">
      <c r="Q4846" s="8"/>
      <c r="R4846" s="8"/>
    </row>
    <row r="4847" spans="17:18" x14ac:dyDescent="0.25">
      <c r="Q4847" s="8"/>
      <c r="R4847" s="8"/>
    </row>
    <row r="4848" spans="17:18" x14ac:dyDescent="0.25">
      <c r="Q4848" s="8"/>
      <c r="R4848" s="8"/>
    </row>
    <row r="4849" spans="17:18" x14ac:dyDescent="0.25">
      <c r="Q4849" s="8"/>
      <c r="R4849" s="8"/>
    </row>
    <row r="4850" spans="17:18" x14ac:dyDescent="0.25">
      <c r="Q4850" s="8"/>
      <c r="R4850" s="8"/>
    </row>
    <row r="4851" spans="17:18" x14ac:dyDescent="0.25">
      <c r="Q4851" s="8"/>
      <c r="R4851" s="8"/>
    </row>
    <row r="4852" spans="17:18" x14ac:dyDescent="0.25">
      <c r="Q4852" s="8"/>
      <c r="R4852" s="8"/>
    </row>
    <row r="4853" spans="17:18" x14ac:dyDescent="0.25">
      <c r="Q4853" s="8"/>
      <c r="R4853" s="8"/>
    </row>
    <row r="4854" spans="17:18" x14ac:dyDescent="0.25">
      <c r="Q4854" s="8"/>
      <c r="R4854" s="8"/>
    </row>
    <row r="4855" spans="17:18" x14ac:dyDescent="0.25">
      <c r="Q4855" s="8"/>
      <c r="R4855" s="8"/>
    </row>
    <row r="4856" spans="17:18" x14ac:dyDescent="0.25">
      <c r="Q4856" s="8"/>
      <c r="R4856" s="8"/>
    </row>
    <row r="4857" spans="17:18" x14ac:dyDescent="0.25">
      <c r="Q4857" s="8"/>
      <c r="R4857" s="8"/>
    </row>
    <row r="4858" spans="17:18" x14ac:dyDescent="0.25">
      <c r="Q4858" s="8"/>
      <c r="R4858" s="8"/>
    </row>
    <row r="4859" spans="17:18" x14ac:dyDescent="0.25">
      <c r="Q4859" s="8"/>
      <c r="R4859" s="8"/>
    </row>
    <row r="4860" spans="17:18" x14ac:dyDescent="0.25">
      <c r="Q4860" s="8"/>
      <c r="R4860" s="8"/>
    </row>
    <row r="4861" spans="17:18" x14ac:dyDescent="0.25">
      <c r="Q4861" s="8"/>
      <c r="R4861" s="8"/>
    </row>
    <row r="4862" spans="17:18" x14ac:dyDescent="0.25">
      <c r="Q4862" s="8"/>
      <c r="R4862" s="8"/>
    </row>
    <row r="4863" spans="17:18" x14ac:dyDescent="0.25">
      <c r="Q4863" s="8"/>
      <c r="R4863" s="8"/>
    </row>
    <row r="4864" spans="17:18" x14ac:dyDescent="0.25">
      <c r="Q4864" s="8"/>
      <c r="R4864" s="8"/>
    </row>
    <row r="4865" spans="17:18" x14ac:dyDescent="0.25">
      <c r="Q4865" s="8"/>
      <c r="R4865" s="8"/>
    </row>
    <row r="4866" spans="17:18" x14ac:dyDescent="0.25">
      <c r="Q4866" s="8"/>
      <c r="R4866" s="8"/>
    </row>
    <row r="4867" spans="17:18" x14ac:dyDescent="0.25">
      <c r="Q4867" s="8"/>
      <c r="R4867" s="8"/>
    </row>
    <row r="4868" spans="17:18" x14ac:dyDescent="0.25">
      <c r="Q4868" s="8"/>
      <c r="R4868" s="8"/>
    </row>
    <row r="4869" spans="17:18" x14ac:dyDescent="0.25">
      <c r="Q4869" s="8"/>
      <c r="R4869" s="8"/>
    </row>
    <row r="4870" spans="17:18" x14ac:dyDescent="0.25">
      <c r="Q4870" s="8"/>
      <c r="R4870" s="8"/>
    </row>
    <row r="4871" spans="17:18" x14ac:dyDescent="0.25">
      <c r="Q4871" s="8"/>
      <c r="R4871" s="8"/>
    </row>
    <row r="4872" spans="17:18" x14ac:dyDescent="0.25">
      <c r="Q4872" s="8"/>
      <c r="R4872" s="8"/>
    </row>
    <row r="4873" spans="17:18" x14ac:dyDescent="0.25">
      <c r="Q4873" s="8"/>
      <c r="R4873" s="8"/>
    </row>
    <row r="4874" spans="17:18" x14ac:dyDescent="0.25">
      <c r="Q4874" s="8"/>
      <c r="R4874" s="8"/>
    </row>
    <row r="4875" spans="17:18" x14ac:dyDescent="0.25">
      <c r="Q4875" s="8"/>
      <c r="R4875" s="8"/>
    </row>
    <row r="4876" spans="17:18" x14ac:dyDescent="0.25">
      <c r="Q4876" s="8"/>
      <c r="R4876" s="8"/>
    </row>
    <row r="4877" spans="17:18" x14ac:dyDescent="0.25">
      <c r="Q4877" s="8"/>
      <c r="R4877" s="8"/>
    </row>
    <row r="4878" spans="17:18" x14ac:dyDescent="0.25">
      <c r="Q4878" s="8"/>
      <c r="R4878" s="8"/>
    </row>
    <row r="4879" spans="17:18" x14ac:dyDescent="0.25">
      <c r="Q4879" s="8"/>
      <c r="R4879" s="8"/>
    </row>
    <row r="4880" spans="17:18" x14ac:dyDescent="0.25">
      <c r="Q4880" s="8"/>
      <c r="R4880" s="8"/>
    </row>
    <row r="4881" spans="17:18" x14ac:dyDescent="0.25">
      <c r="Q4881" s="8"/>
      <c r="R4881" s="8"/>
    </row>
    <row r="4882" spans="17:18" x14ac:dyDescent="0.25">
      <c r="Q4882" s="8"/>
      <c r="R4882" s="8"/>
    </row>
    <row r="4883" spans="17:18" x14ac:dyDescent="0.25">
      <c r="Q4883" s="8"/>
      <c r="R4883" s="8"/>
    </row>
    <row r="4884" spans="17:18" x14ac:dyDescent="0.25">
      <c r="Q4884" s="8"/>
      <c r="R4884" s="8"/>
    </row>
    <row r="4885" spans="17:18" x14ac:dyDescent="0.25">
      <c r="Q4885" s="8"/>
      <c r="R4885" s="8"/>
    </row>
    <row r="4886" spans="17:18" x14ac:dyDescent="0.25">
      <c r="Q4886" s="8"/>
      <c r="R4886" s="8"/>
    </row>
    <row r="4887" spans="17:18" x14ac:dyDescent="0.25">
      <c r="Q4887" s="8"/>
      <c r="R4887" s="8"/>
    </row>
    <row r="4888" spans="17:18" x14ac:dyDescent="0.25">
      <c r="Q4888" s="8"/>
      <c r="R4888" s="8"/>
    </row>
    <row r="4889" spans="17:18" x14ac:dyDescent="0.25">
      <c r="Q4889" s="8"/>
      <c r="R4889" s="8"/>
    </row>
    <row r="4890" spans="17:18" x14ac:dyDescent="0.25">
      <c r="Q4890" s="8"/>
      <c r="R4890" s="8"/>
    </row>
    <row r="4891" spans="17:18" x14ac:dyDescent="0.25">
      <c r="Q4891" s="8"/>
      <c r="R4891" s="8"/>
    </row>
    <row r="4892" spans="17:18" x14ac:dyDescent="0.25">
      <c r="Q4892" s="8"/>
      <c r="R4892" s="8"/>
    </row>
    <row r="4893" spans="17:18" x14ac:dyDescent="0.25">
      <c r="Q4893" s="8"/>
      <c r="R4893" s="8"/>
    </row>
    <row r="4894" spans="17:18" x14ac:dyDescent="0.25">
      <c r="Q4894" s="8"/>
      <c r="R4894" s="8"/>
    </row>
    <row r="4895" spans="17:18" x14ac:dyDescent="0.25">
      <c r="Q4895" s="8"/>
      <c r="R4895" s="8"/>
    </row>
    <row r="4896" spans="17:18" x14ac:dyDescent="0.25">
      <c r="Q4896" s="8"/>
      <c r="R4896" s="8"/>
    </row>
    <row r="4897" spans="17:18" x14ac:dyDescent="0.25">
      <c r="Q4897" s="8"/>
      <c r="R4897" s="8"/>
    </row>
    <row r="4898" spans="17:18" x14ac:dyDescent="0.25">
      <c r="Q4898" s="8"/>
      <c r="R4898" s="8"/>
    </row>
    <row r="4899" spans="17:18" x14ac:dyDescent="0.25">
      <c r="Q4899" s="8"/>
      <c r="R4899" s="8"/>
    </row>
    <row r="4900" spans="17:18" x14ac:dyDescent="0.25">
      <c r="Q4900" s="8"/>
      <c r="R4900" s="8"/>
    </row>
    <row r="4901" spans="17:18" x14ac:dyDescent="0.25">
      <c r="Q4901" s="8"/>
      <c r="R4901" s="8"/>
    </row>
    <row r="4902" spans="17:18" x14ac:dyDescent="0.25">
      <c r="Q4902" s="8"/>
      <c r="R4902" s="8"/>
    </row>
    <row r="4903" spans="17:18" x14ac:dyDescent="0.25">
      <c r="Q4903" s="8"/>
      <c r="R4903" s="8"/>
    </row>
    <row r="4904" spans="17:18" x14ac:dyDescent="0.25">
      <c r="Q4904" s="8"/>
      <c r="R4904" s="8"/>
    </row>
    <row r="4905" spans="17:18" x14ac:dyDescent="0.25">
      <c r="Q4905" s="8"/>
      <c r="R4905" s="8"/>
    </row>
    <row r="4906" spans="17:18" x14ac:dyDescent="0.25">
      <c r="Q4906" s="8"/>
      <c r="R4906" s="8"/>
    </row>
    <row r="4907" spans="17:18" x14ac:dyDescent="0.25">
      <c r="Q4907" s="8"/>
      <c r="R4907" s="8"/>
    </row>
    <row r="4908" spans="17:18" x14ac:dyDescent="0.25">
      <c r="Q4908" s="8"/>
      <c r="R4908" s="8"/>
    </row>
    <row r="4909" spans="17:18" x14ac:dyDescent="0.25">
      <c r="Q4909" s="8"/>
      <c r="R4909" s="8"/>
    </row>
    <row r="4910" spans="17:18" x14ac:dyDescent="0.25">
      <c r="Q4910" s="8"/>
      <c r="R4910" s="8"/>
    </row>
    <row r="4911" spans="17:18" x14ac:dyDescent="0.25">
      <c r="Q4911" s="8"/>
      <c r="R4911" s="8"/>
    </row>
    <row r="4912" spans="17:18" x14ac:dyDescent="0.25">
      <c r="Q4912" s="8"/>
      <c r="R4912" s="8"/>
    </row>
    <row r="4913" spans="17:18" x14ac:dyDescent="0.25">
      <c r="Q4913" s="8"/>
      <c r="R4913" s="8"/>
    </row>
    <row r="4914" spans="17:18" x14ac:dyDescent="0.25">
      <c r="Q4914" s="8"/>
      <c r="R4914" s="8"/>
    </row>
    <row r="4915" spans="17:18" x14ac:dyDescent="0.25">
      <c r="Q4915" s="8"/>
      <c r="R4915" s="8"/>
    </row>
    <row r="4916" spans="17:18" x14ac:dyDescent="0.25">
      <c r="Q4916" s="8"/>
      <c r="R4916" s="8"/>
    </row>
    <row r="4917" spans="17:18" x14ac:dyDescent="0.25">
      <c r="Q4917" s="8"/>
      <c r="R4917" s="8"/>
    </row>
    <row r="4918" spans="17:18" x14ac:dyDescent="0.25">
      <c r="Q4918" s="8"/>
      <c r="R4918" s="8"/>
    </row>
    <row r="4919" spans="17:18" x14ac:dyDescent="0.25">
      <c r="Q4919" s="8"/>
      <c r="R4919" s="8"/>
    </row>
    <row r="4920" spans="17:18" x14ac:dyDescent="0.25">
      <c r="Q4920" s="8"/>
      <c r="R4920" s="8"/>
    </row>
    <row r="4921" spans="17:18" x14ac:dyDescent="0.25">
      <c r="Q4921" s="8"/>
      <c r="R4921" s="8"/>
    </row>
    <row r="4922" spans="17:18" x14ac:dyDescent="0.25">
      <c r="Q4922" s="8"/>
      <c r="R4922" s="8"/>
    </row>
    <row r="4923" spans="17:18" x14ac:dyDescent="0.25">
      <c r="Q4923" s="8"/>
      <c r="R4923" s="8"/>
    </row>
    <row r="4924" spans="17:18" x14ac:dyDescent="0.25">
      <c r="Q4924" s="8"/>
      <c r="R4924" s="8"/>
    </row>
    <row r="4925" spans="17:18" x14ac:dyDescent="0.25">
      <c r="Q4925" s="8"/>
      <c r="R4925" s="8"/>
    </row>
    <row r="4926" spans="17:18" x14ac:dyDescent="0.25">
      <c r="Q4926" s="8"/>
      <c r="R4926" s="8"/>
    </row>
    <row r="4927" spans="17:18" x14ac:dyDescent="0.25">
      <c r="Q4927" s="8"/>
      <c r="R4927" s="8"/>
    </row>
    <row r="4928" spans="17:18" x14ac:dyDescent="0.25">
      <c r="Q4928" s="8"/>
      <c r="R4928" s="8"/>
    </row>
    <row r="4929" spans="17:18" x14ac:dyDescent="0.25">
      <c r="Q4929" s="8"/>
      <c r="R4929" s="8"/>
    </row>
    <row r="4930" spans="17:18" x14ac:dyDescent="0.25">
      <c r="Q4930" s="8"/>
      <c r="R4930" s="8"/>
    </row>
    <row r="4931" spans="17:18" x14ac:dyDescent="0.25">
      <c r="Q4931" s="8"/>
      <c r="R4931" s="8"/>
    </row>
    <row r="4932" spans="17:18" x14ac:dyDescent="0.25">
      <c r="Q4932" s="8"/>
      <c r="R4932" s="8"/>
    </row>
    <row r="4933" spans="17:18" x14ac:dyDescent="0.25">
      <c r="Q4933" s="8"/>
      <c r="R4933" s="8"/>
    </row>
    <row r="4934" spans="17:18" x14ac:dyDescent="0.25">
      <c r="Q4934" s="8"/>
      <c r="R4934" s="8"/>
    </row>
    <row r="4935" spans="17:18" x14ac:dyDescent="0.25">
      <c r="Q4935" s="8"/>
      <c r="R4935" s="8"/>
    </row>
    <row r="4936" spans="17:18" x14ac:dyDescent="0.25">
      <c r="Q4936" s="8"/>
      <c r="R4936" s="8"/>
    </row>
    <row r="4937" spans="17:18" x14ac:dyDescent="0.25">
      <c r="Q4937" s="8"/>
      <c r="R4937" s="8"/>
    </row>
    <row r="4938" spans="17:18" x14ac:dyDescent="0.25">
      <c r="Q4938" s="8"/>
      <c r="R4938" s="8"/>
    </row>
    <row r="4939" spans="17:18" x14ac:dyDescent="0.25">
      <c r="Q4939" s="8"/>
      <c r="R4939" s="8"/>
    </row>
    <row r="4940" spans="17:18" x14ac:dyDescent="0.25">
      <c r="Q4940" s="8"/>
      <c r="R4940" s="8"/>
    </row>
    <row r="4941" spans="17:18" x14ac:dyDescent="0.25">
      <c r="Q4941" s="8"/>
      <c r="R4941" s="8"/>
    </row>
    <row r="4942" spans="17:18" x14ac:dyDescent="0.25">
      <c r="Q4942" s="8"/>
      <c r="R4942" s="8"/>
    </row>
    <row r="4943" spans="17:18" x14ac:dyDescent="0.25">
      <c r="Q4943" s="8"/>
      <c r="R4943" s="8"/>
    </row>
    <row r="4944" spans="17:18" x14ac:dyDescent="0.25">
      <c r="Q4944" s="8"/>
      <c r="R4944" s="8"/>
    </row>
    <row r="4945" spans="17:18" x14ac:dyDescent="0.25">
      <c r="Q4945" s="8"/>
      <c r="R4945" s="8"/>
    </row>
    <row r="4946" spans="17:18" x14ac:dyDescent="0.25">
      <c r="Q4946" s="8"/>
      <c r="R4946" s="8"/>
    </row>
    <row r="4947" spans="17:18" x14ac:dyDescent="0.25">
      <c r="Q4947" s="8"/>
      <c r="R4947" s="8"/>
    </row>
    <row r="4948" spans="17:18" x14ac:dyDescent="0.25">
      <c r="Q4948" s="8"/>
      <c r="R4948" s="8"/>
    </row>
    <row r="4949" spans="17:18" x14ac:dyDescent="0.25">
      <c r="Q4949" s="8"/>
      <c r="R4949" s="8"/>
    </row>
    <row r="4950" spans="17:18" x14ac:dyDescent="0.25">
      <c r="Q4950" s="8"/>
      <c r="R4950" s="8"/>
    </row>
    <row r="4951" spans="17:18" x14ac:dyDescent="0.25">
      <c r="Q4951" s="8"/>
      <c r="R4951" s="8"/>
    </row>
    <row r="4952" spans="17:18" x14ac:dyDescent="0.25">
      <c r="Q4952" s="8"/>
      <c r="R4952" s="8"/>
    </row>
    <row r="4953" spans="17:18" x14ac:dyDescent="0.25">
      <c r="Q4953" s="8"/>
      <c r="R4953" s="8"/>
    </row>
    <row r="4954" spans="17:18" x14ac:dyDescent="0.25">
      <c r="Q4954" s="8"/>
      <c r="R4954" s="8"/>
    </row>
    <row r="4955" spans="17:18" x14ac:dyDescent="0.25">
      <c r="Q4955" s="8"/>
      <c r="R4955" s="8"/>
    </row>
    <row r="4956" spans="17:18" x14ac:dyDescent="0.25">
      <c r="Q4956" s="8"/>
      <c r="R4956" s="8"/>
    </row>
    <row r="4957" spans="17:18" x14ac:dyDescent="0.25">
      <c r="Q4957" s="8"/>
      <c r="R4957" s="8"/>
    </row>
    <row r="4958" spans="17:18" x14ac:dyDescent="0.25">
      <c r="Q4958" s="8"/>
      <c r="R4958" s="8"/>
    </row>
    <row r="4959" spans="17:18" x14ac:dyDescent="0.25">
      <c r="Q4959" s="8"/>
      <c r="R4959" s="8"/>
    </row>
    <row r="4960" spans="17:18" x14ac:dyDescent="0.25">
      <c r="Q4960" s="8"/>
      <c r="R4960" s="8"/>
    </row>
    <row r="4961" spans="17:18" x14ac:dyDescent="0.25">
      <c r="Q4961" s="8"/>
      <c r="R4961" s="8"/>
    </row>
    <row r="4962" spans="17:18" x14ac:dyDescent="0.25">
      <c r="Q4962" s="8"/>
      <c r="R4962" s="8"/>
    </row>
    <row r="4963" spans="17:18" x14ac:dyDescent="0.25">
      <c r="Q4963" s="8"/>
      <c r="R4963" s="8"/>
    </row>
    <row r="4964" spans="17:18" x14ac:dyDescent="0.25">
      <c r="Q4964" s="8"/>
      <c r="R4964" s="8"/>
    </row>
    <row r="4965" spans="17:18" x14ac:dyDescent="0.25">
      <c r="Q4965" s="8"/>
      <c r="R4965" s="8"/>
    </row>
    <row r="4966" spans="17:18" x14ac:dyDescent="0.25">
      <c r="Q4966" s="8"/>
      <c r="R4966" s="8"/>
    </row>
    <row r="4967" spans="17:18" x14ac:dyDescent="0.25">
      <c r="Q4967" s="8"/>
      <c r="R4967" s="8"/>
    </row>
    <row r="4968" spans="17:18" x14ac:dyDescent="0.25">
      <c r="Q4968" s="8"/>
      <c r="R4968" s="8"/>
    </row>
    <row r="4969" spans="17:18" x14ac:dyDescent="0.25">
      <c r="Q4969" s="8"/>
      <c r="R4969" s="8"/>
    </row>
    <row r="4970" spans="17:18" x14ac:dyDescent="0.25">
      <c r="Q4970" s="8"/>
      <c r="R4970" s="8"/>
    </row>
    <row r="4971" spans="17:18" x14ac:dyDescent="0.25">
      <c r="Q4971" s="8"/>
      <c r="R4971" s="8"/>
    </row>
    <row r="4972" spans="17:18" x14ac:dyDescent="0.25">
      <c r="Q4972" s="8"/>
      <c r="R4972" s="8"/>
    </row>
    <row r="4973" spans="17:18" x14ac:dyDescent="0.25">
      <c r="Q4973" s="8"/>
      <c r="R4973" s="8"/>
    </row>
    <row r="4974" spans="17:18" x14ac:dyDescent="0.25">
      <c r="Q4974" s="8"/>
      <c r="R4974" s="8"/>
    </row>
    <row r="4975" spans="17:18" x14ac:dyDescent="0.25">
      <c r="Q4975" s="8"/>
      <c r="R4975" s="8"/>
    </row>
    <row r="4976" spans="17:18" x14ac:dyDescent="0.25">
      <c r="Q4976" s="8"/>
      <c r="R4976" s="8"/>
    </row>
    <row r="4977" spans="17:18" x14ac:dyDescent="0.25">
      <c r="Q4977" s="8"/>
      <c r="R4977" s="8"/>
    </row>
    <row r="4978" spans="17:18" x14ac:dyDescent="0.25">
      <c r="Q4978" s="8"/>
      <c r="R4978" s="8"/>
    </row>
    <row r="4979" spans="17:18" x14ac:dyDescent="0.25">
      <c r="Q4979" s="8"/>
      <c r="R4979" s="8"/>
    </row>
    <row r="4980" spans="17:18" x14ac:dyDescent="0.25">
      <c r="Q4980" s="8"/>
      <c r="R4980" s="8"/>
    </row>
    <row r="4981" spans="17:18" x14ac:dyDescent="0.25">
      <c r="Q4981" s="8"/>
      <c r="R4981" s="8"/>
    </row>
    <row r="4982" spans="17:18" x14ac:dyDescent="0.25">
      <c r="Q4982" s="8"/>
      <c r="R4982" s="8"/>
    </row>
    <row r="4983" spans="17:18" x14ac:dyDescent="0.25">
      <c r="Q4983" s="8"/>
      <c r="R4983" s="8"/>
    </row>
    <row r="4984" spans="17:18" x14ac:dyDescent="0.25">
      <c r="Q4984" s="8"/>
      <c r="R4984" s="8"/>
    </row>
    <row r="4985" spans="17:18" x14ac:dyDescent="0.25">
      <c r="Q4985" s="8"/>
      <c r="R4985" s="8"/>
    </row>
    <row r="4986" spans="17:18" x14ac:dyDescent="0.25">
      <c r="Q4986" s="8"/>
      <c r="R4986" s="8"/>
    </row>
    <row r="4987" spans="17:18" x14ac:dyDescent="0.25">
      <c r="Q4987" s="8"/>
      <c r="R4987" s="8"/>
    </row>
    <row r="4988" spans="17:18" x14ac:dyDescent="0.25">
      <c r="Q4988" s="8"/>
      <c r="R4988" s="8"/>
    </row>
    <row r="4989" spans="17:18" x14ac:dyDescent="0.25">
      <c r="Q4989" s="8"/>
      <c r="R4989" s="8"/>
    </row>
    <row r="4990" spans="17:18" x14ac:dyDescent="0.25">
      <c r="Q4990" s="8"/>
      <c r="R4990" s="8"/>
    </row>
    <row r="4991" spans="17:18" x14ac:dyDescent="0.25">
      <c r="Q4991" s="8"/>
      <c r="R4991" s="8"/>
    </row>
    <row r="4992" spans="17:18" x14ac:dyDescent="0.25">
      <c r="Q4992" s="8"/>
      <c r="R4992" s="8"/>
    </row>
    <row r="4993" spans="17:18" x14ac:dyDescent="0.25">
      <c r="Q4993" s="8"/>
      <c r="R4993" s="8"/>
    </row>
    <row r="4994" spans="17:18" x14ac:dyDescent="0.25">
      <c r="Q4994" s="8"/>
      <c r="R4994" s="8"/>
    </row>
    <row r="4995" spans="17:18" x14ac:dyDescent="0.25">
      <c r="Q4995" s="8"/>
      <c r="R4995" s="8"/>
    </row>
    <row r="4996" spans="17:18" x14ac:dyDescent="0.25">
      <c r="Q4996" s="8"/>
      <c r="R4996" s="8"/>
    </row>
    <row r="4997" spans="17:18" x14ac:dyDescent="0.25">
      <c r="Q4997" s="8"/>
      <c r="R4997" s="8"/>
    </row>
    <row r="4998" spans="17:18" x14ac:dyDescent="0.25">
      <c r="Q4998" s="8"/>
      <c r="R4998" s="8"/>
    </row>
    <row r="4999" spans="17:18" x14ac:dyDescent="0.25">
      <c r="Q4999" s="8"/>
      <c r="R4999" s="8"/>
    </row>
    <row r="5000" spans="17:18" x14ac:dyDescent="0.25">
      <c r="Q5000" s="8"/>
      <c r="R5000" s="8"/>
    </row>
    <row r="5001" spans="17:18" x14ac:dyDescent="0.25">
      <c r="Q5001" s="8"/>
      <c r="R5001" s="8"/>
    </row>
    <row r="5002" spans="17:18" x14ac:dyDescent="0.25">
      <c r="Q5002" s="8"/>
      <c r="R5002" s="8"/>
    </row>
    <row r="5003" spans="17:18" x14ac:dyDescent="0.25">
      <c r="Q5003" s="8"/>
      <c r="R5003" s="8"/>
    </row>
    <row r="5004" spans="17:18" x14ac:dyDescent="0.25">
      <c r="Q5004" s="8"/>
      <c r="R5004" s="8"/>
    </row>
    <row r="5005" spans="17:18" x14ac:dyDescent="0.25">
      <c r="Q5005" s="8"/>
      <c r="R5005" s="8"/>
    </row>
    <row r="5006" spans="17:18" x14ac:dyDescent="0.25">
      <c r="Q5006" s="8"/>
      <c r="R5006" s="8"/>
    </row>
    <row r="5007" spans="17:18" x14ac:dyDescent="0.25">
      <c r="Q5007" s="8"/>
      <c r="R5007" s="8"/>
    </row>
    <row r="5008" spans="17:18" x14ac:dyDescent="0.25">
      <c r="Q5008" s="8"/>
      <c r="R5008" s="8"/>
    </row>
    <row r="5009" spans="17:18" x14ac:dyDescent="0.25">
      <c r="Q5009" s="8"/>
      <c r="R5009" s="8"/>
    </row>
    <row r="5010" spans="17:18" x14ac:dyDescent="0.25">
      <c r="Q5010" s="8"/>
      <c r="R5010" s="8"/>
    </row>
    <row r="5011" spans="17:18" x14ac:dyDescent="0.25">
      <c r="Q5011" s="8"/>
      <c r="R5011" s="8"/>
    </row>
    <row r="5012" spans="17:18" x14ac:dyDescent="0.25">
      <c r="Q5012" s="8"/>
      <c r="R5012" s="8"/>
    </row>
    <row r="5013" spans="17:18" x14ac:dyDescent="0.25">
      <c r="Q5013" s="8"/>
      <c r="R5013" s="8"/>
    </row>
    <row r="5014" spans="17:18" x14ac:dyDescent="0.25">
      <c r="Q5014" s="8"/>
      <c r="R5014" s="8"/>
    </row>
    <row r="5015" spans="17:18" x14ac:dyDescent="0.25">
      <c r="Q5015" s="8"/>
      <c r="R5015" s="8"/>
    </row>
    <row r="5016" spans="17:18" x14ac:dyDescent="0.25">
      <c r="Q5016" s="8"/>
      <c r="R5016" s="8"/>
    </row>
    <row r="5017" spans="17:18" x14ac:dyDescent="0.25">
      <c r="Q5017" s="8"/>
      <c r="R5017" s="8"/>
    </row>
    <row r="5018" spans="17:18" x14ac:dyDescent="0.25">
      <c r="Q5018" s="8"/>
      <c r="R5018" s="8"/>
    </row>
    <row r="5019" spans="17:18" x14ac:dyDescent="0.25">
      <c r="Q5019" s="8"/>
      <c r="R5019" s="8"/>
    </row>
    <row r="5020" spans="17:18" x14ac:dyDescent="0.25">
      <c r="Q5020" s="8"/>
      <c r="R5020" s="8"/>
    </row>
    <row r="5021" spans="17:18" x14ac:dyDescent="0.25">
      <c r="Q5021" s="8"/>
      <c r="R5021" s="8"/>
    </row>
    <row r="5022" spans="17:18" x14ac:dyDescent="0.25">
      <c r="Q5022" s="8"/>
      <c r="R5022" s="8"/>
    </row>
    <row r="5023" spans="17:18" x14ac:dyDescent="0.25">
      <c r="Q5023" s="8"/>
      <c r="R5023" s="8"/>
    </row>
    <row r="5024" spans="17:18" x14ac:dyDescent="0.25">
      <c r="Q5024" s="8"/>
      <c r="R5024" s="8"/>
    </row>
    <row r="5025" spans="17:18" x14ac:dyDescent="0.25">
      <c r="Q5025" s="8"/>
      <c r="R5025" s="8"/>
    </row>
    <row r="5026" spans="17:18" x14ac:dyDescent="0.25">
      <c r="Q5026" s="8"/>
      <c r="R5026" s="8"/>
    </row>
    <row r="5027" spans="17:18" x14ac:dyDescent="0.25">
      <c r="Q5027" s="8"/>
      <c r="R5027" s="8"/>
    </row>
    <row r="5028" spans="17:18" x14ac:dyDescent="0.25">
      <c r="Q5028" s="8"/>
      <c r="R5028" s="8"/>
    </row>
    <row r="5029" spans="17:18" x14ac:dyDescent="0.25">
      <c r="Q5029" s="8"/>
      <c r="R5029" s="8"/>
    </row>
    <row r="5030" spans="17:18" x14ac:dyDescent="0.25">
      <c r="Q5030" s="8"/>
      <c r="R5030" s="8"/>
    </row>
    <row r="5031" spans="17:18" x14ac:dyDescent="0.25">
      <c r="Q5031" s="8"/>
      <c r="R5031" s="8"/>
    </row>
    <row r="5032" spans="17:18" x14ac:dyDescent="0.25">
      <c r="Q5032" s="8"/>
      <c r="R5032" s="8"/>
    </row>
    <row r="5033" spans="17:18" x14ac:dyDescent="0.25">
      <c r="Q5033" s="8"/>
      <c r="R5033" s="8"/>
    </row>
    <row r="5034" spans="17:18" x14ac:dyDescent="0.25">
      <c r="Q5034" s="8"/>
      <c r="R5034" s="8"/>
    </row>
    <row r="5035" spans="17:18" x14ac:dyDescent="0.25">
      <c r="Q5035" s="8"/>
      <c r="R5035" s="8"/>
    </row>
    <row r="5036" spans="17:18" x14ac:dyDescent="0.25">
      <c r="Q5036" s="8"/>
      <c r="R5036" s="8"/>
    </row>
    <row r="5037" spans="17:18" x14ac:dyDescent="0.25">
      <c r="Q5037" s="8"/>
      <c r="R5037" s="8"/>
    </row>
    <row r="5038" spans="17:18" x14ac:dyDescent="0.25">
      <c r="Q5038" s="8"/>
      <c r="R5038" s="8"/>
    </row>
    <row r="5039" spans="17:18" x14ac:dyDescent="0.25">
      <c r="Q5039" s="8"/>
      <c r="R5039" s="8"/>
    </row>
    <row r="5040" spans="17:18" x14ac:dyDescent="0.25">
      <c r="Q5040" s="8"/>
      <c r="R5040" s="8"/>
    </row>
    <row r="5041" spans="17:18" x14ac:dyDescent="0.25">
      <c r="Q5041" s="8"/>
      <c r="R5041" s="8"/>
    </row>
    <row r="5042" spans="17:18" x14ac:dyDescent="0.25">
      <c r="Q5042" s="8"/>
      <c r="R5042" s="8"/>
    </row>
    <row r="5043" spans="17:18" x14ac:dyDescent="0.25">
      <c r="Q5043" s="8"/>
      <c r="R5043" s="8"/>
    </row>
    <row r="5044" spans="17:18" x14ac:dyDescent="0.25">
      <c r="Q5044" s="8"/>
      <c r="R5044" s="8"/>
    </row>
    <row r="5045" spans="17:18" x14ac:dyDescent="0.25">
      <c r="Q5045" s="8"/>
      <c r="R5045" s="8"/>
    </row>
    <row r="5046" spans="17:18" x14ac:dyDescent="0.25">
      <c r="Q5046" s="8"/>
      <c r="R5046" s="8"/>
    </row>
    <row r="5047" spans="17:18" x14ac:dyDescent="0.25">
      <c r="Q5047" s="8"/>
      <c r="R5047" s="8"/>
    </row>
    <row r="5048" spans="17:18" x14ac:dyDescent="0.25">
      <c r="Q5048" s="8"/>
      <c r="R5048" s="8"/>
    </row>
    <row r="5049" spans="17:18" x14ac:dyDescent="0.25">
      <c r="Q5049" s="8"/>
      <c r="R5049" s="8"/>
    </row>
    <row r="5050" spans="17:18" x14ac:dyDescent="0.25">
      <c r="Q5050" s="8"/>
      <c r="R5050" s="8"/>
    </row>
    <row r="5051" spans="17:18" x14ac:dyDescent="0.25">
      <c r="Q5051" s="8"/>
      <c r="R5051" s="8"/>
    </row>
    <row r="5052" spans="17:18" x14ac:dyDescent="0.25">
      <c r="Q5052" s="8"/>
      <c r="R5052" s="8"/>
    </row>
    <row r="5053" spans="17:18" x14ac:dyDescent="0.25">
      <c r="Q5053" s="8"/>
      <c r="R5053" s="8"/>
    </row>
    <row r="5054" spans="17:18" x14ac:dyDescent="0.25">
      <c r="Q5054" s="8"/>
      <c r="R5054" s="8"/>
    </row>
    <row r="5055" spans="17:18" x14ac:dyDescent="0.25">
      <c r="Q5055" s="8"/>
      <c r="R5055" s="8"/>
    </row>
    <row r="5056" spans="17:18" x14ac:dyDescent="0.25">
      <c r="Q5056" s="8"/>
      <c r="R5056" s="8"/>
    </row>
    <row r="5057" spans="17:18" x14ac:dyDescent="0.25">
      <c r="Q5057" s="8"/>
      <c r="R5057" s="8"/>
    </row>
    <row r="5058" spans="17:18" x14ac:dyDescent="0.25">
      <c r="Q5058" s="8"/>
      <c r="R5058" s="8"/>
    </row>
    <row r="5059" spans="17:18" x14ac:dyDescent="0.25">
      <c r="Q5059" s="8"/>
      <c r="R5059" s="8"/>
    </row>
    <row r="5060" spans="17:18" x14ac:dyDescent="0.25">
      <c r="Q5060" s="8"/>
      <c r="R5060" s="8"/>
    </row>
    <row r="5061" spans="17:18" x14ac:dyDescent="0.25">
      <c r="Q5061" s="8"/>
      <c r="R5061" s="8"/>
    </row>
    <row r="5062" spans="17:18" x14ac:dyDescent="0.25">
      <c r="Q5062" s="8"/>
      <c r="R5062" s="8"/>
    </row>
    <row r="5063" spans="17:18" x14ac:dyDescent="0.25">
      <c r="Q5063" s="8"/>
      <c r="R5063" s="8"/>
    </row>
    <row r="5064" spans="17:18" x14ac:dyDescent="0.25">
      <c r="Q5064" s="8"/>
      <c r="R5064" s="8"/>
    </row>
    <row r="5065" spans="17:18" x14ac:dyDescent="0.25">
      <c r="Q5065" s="8"/>
      <c r="R5065" s="8"/>
    </row>
    <row r="5066" spans="17:18" x14ac:dyDescent="0.25">
      <c r="Q5066" s="8"/>
      <c r="R5066" s="8"/>
    </row>
    <row r="5067" spans="17:18" x14ac:dyDescent="0.25">
      <c r="Q5067" s="8"/>
      <c r="R5067" s="8"/>
    </row>
    <row r="5068" spans="17:18" x14ac:dyDescent="0.25">
      <c r="Q5068" s="8"/>
      <c r="R5068" s="8"/>
    </row>
    <row r="5069" spans="17:18" x14ac:dyDescent="0.25">
      <c r="Q5069" s="8"/>
      <c r="R5069" s="8"/>
    </row>
    <row r="5070" spans="17:18" x14ac:dyDescent="0.25">
      <c r="Q5070" s="8"/>
      <c r="R5070" s="8"/>
    </row>
    <row r="5071" spans="17:18" x14ac:dyDescent="0.25">
      <c r="Q5071" s="8"/>
      <c r="R5071" s="8"/>
    </row>
    <row r="5072" spans="17:18" x14ac:dyDescent="0.25">
      <c r="Q5072" s="8"/>
      <c r="R5072" s="8"/>
    </row>
    <row r="5073" spans="17:18" x14ac:dyDescent="0.25">
      <c r="Q5073" s="8"/>
      <c r="R5073" s="8"/>
    </row>
    <row r="5074" spans="17:18" x14ac:dyDescent="0.25">
      <c r="Q5074" s="8"/>
      <c r="R5074" s="8"/>
    </row>
    <row r="5075" spans="17:18" x14ac:dyDescent="0.25">
      <c r="Q5075" s="8"/>
      <c r="R5075" s="8"/>
    </row>
    <row r="5076" spans="17:18" x14ac:dyDescent="0.25">
      <c r="Q5076" s="8"/>
      <c r="R5076" s="8"/>
    </row>
    <row r="5077" spans="17:18" x14ac:dyDescent="0.25">
      <c r="Q5077" s="8"/>
      <c r="R5077" s="8"/>
    </row>
    <row r="5078" spans="17:18" x14ac:dyDescent="0.25">
      <c r="Q5078" s="8"/>
      <c r="R5078" s="8"/>
    </row>
    <row r="5079" spans="17:18" x14ac:dyDescent="0.25">
      <c r="Q5079" s="8"/>
      <c r="R5079" s="8"/>
    </row>
    <row r="5080" spans="17:18" x14ac:dyDescent="0.25">
      <c r="Q5080" s="8"/>
      <c r="R5080" s="8"/>
    </row>
    <row r="5081" spans="17:18" x14ac:dyDescent="0.25">
      <c r="Q5081" s="8"/>
      <c r="R5081" s="8"/>
    </row>
    <row r="5082" spans="17:18" x14ac:dyDescent="0.25">
      <c r="Q5082" s="8"/>
      <c r="R5082" s="8"/>
    </row>
    <row r="5083" spans="17:18" x14ac:dyDescent="0.25">
      <c r="Q5083" s="8"/>
      <c r="R5083" s="8"/>
    </row>
    <row r="5084" spans="17:18" x14ac:dyDescent="0.25">
      <c r="Q5084" s="8"/>
      <c r="R5084" s="8"/>
    </row>
    <row r="5085" spans="17:18" x14ac:dyDescent="0.25">
      <c r="Q5085" s="8"/>
      <c r="R5085" s="8"/>
    </row>
    <row r="5086" spans="17:18" x14ac:dyDescent="0.25">
      <c r="Q5086" s="8"/>
      <c r="R5086" s="8"/>
    </row>
    <row r="5087" spans="17:18" x14ac:dyDescent="0.25">
      <c r="Q5087" s="8"/>
      <c r="R5087" s="8"/>
    </row>
    <row r="5088" spans="17:18" x14ac:dyDescent="0.25">
      <c r="Q5088" s="8"/>
      <c r="R5088" s="8"/>
    </row>
    <row r="5089" spans="17:18" x14ac:dyDescent="0.25">
      <c r="Q5089" s="8"/>
      <c r="R5089" s="8"/>
    </row>
    <row r="5090" spans="17:18" x14ac:dyDescent="0.25">
      <c r="Q5090" s="8"/>
      <c r="R5090" s="8"/>
    </row>
    <row r="5091" spans="17:18" x14ac:dyDescent="0.25">
      <c r="Q5091" s="8"/>
      <c r="R5091" s="8"/>
    </row>
    <row r="5092" spans="17:18" x14ac:dyDescent="0.25">
      <c r="Q5092" s="8"/>
      <c r="R5092" s="8"/>
    </row>
    <row r="5093" spans="17:18" x14ac:dyDescent="0.25">
      <c r="Q5093" s="8"/>
      <c r="R5093" s="8"/>
    </row>
    <row r="5094" spans="17:18" x14ac:dyDescent="0.25">
      <c r="Q5094" s="8"/>
      <c r="R5094" s="8"/>
    </row>
    <row r="5095" spans="17:18" x14ac:dyDescent="0.25">
      <c r="Q5095" s="8"/>
      <c r="R5095" s="8"/>
    </row>
    <row r="5096" spans="17:18" x14ac:dyDescent="0.25">
      <c r="Q5096" s="8"/>
      <c r="R5096" s="8"/>
    </row>
    <row r="5097" spans="17:18" x14ac:dyDescent="0.25">
      <c r="Q5097" s="8"/>
      <c r="R5097" s="8"/>
    </row>
    <row r="5098" spans="17:18" x14ac:dyDescent="0.25">
      <c r="Q5098" s="8"/>
      <c r="R5098" s="8"/>
    </row>
    <row r="5099" spans="17:18" x14ac:dyDescent="0.25">
      <c r="Q5099" s="8"/>
      <c r="R5099" s="8"/>
    </row>
    <row r="5100" spans="17:18" x14ac:dyDescent="0.25">
      <c r="Q5100" s="8"/>
      <c r="R5100" s="8"/>
    </row>
    <row r="5101" spans="17:18" x14ac:dyDescent="0.25">
      <c r="Q5101" s="8"/>
      <c r="R5101" s="8"/>
    </row>
    <row r="5102" spans="17:18" x14ac:dyDescent="0.25">
      <c r="Q5102" s="8"/>
      <c r="R5102" s="8"/>
    </row>
    <row r="5103" spans="17:18" x14ac:dyDescent="0.25">
      <c r="Q5103" s="8"/>
      <c r="R5103" s="8"/>
    </row>
    <row r="5104" spans="17:18" x14ac:dyDescent="0.25">
      <c r="Q5104" s="8"/>
      <c r="R5104" s="8"/>
    </row>
    <row r="5105" spans="17:18" x14ac:dyDescent="0.25">
      <c r="Q5105" s="8"/>
      <c r="R5105" s="8"/>
    </row>
    <row r="5106" spans="17:18" x14ac:dyDescent="0.25">
      <c r="Q5106" s="8"/>
      <c r="R5106" s="8"/>
    </row>
    <row r="5107" spans="17:18" x14ac:dyDescent="0.25">
      <c r="Q5107" s="8"/>
      <c r="R5107" s="8"/>
    </row>
    <row r="5108" spans="17:18" x14ac:dyDescent="0.25">
      <c r="Q5108" s="8"/>
      <c r="R5108" s="8"/>
    </row>
    <row r="5109" spans="17:18" x14ac:dyDescent="0.25">
      <c r="Q5109" s="8"/>
      <c r="R5109" s="8"/>
    </row>
    <row r="5110" spans="17:18" x14ac:dyDescent="0.25">
      <c r="Q5110" s="8"/>
      <c r="R5110" s="8"/>
    </row>
    <row r="5111" spans="17:18" x14ac:dyDescent="0.25">
      <c r="Q5111" s="8"/>
      <c r="R5111" s="8"/>
    </row>
    <row r="5112" spans="17:18" x14ac:dyDescent="0.25">
      <c r="Q5112" s="8"/>
      <c r="R5112" s="8"/>
    </row>
    <row r="5113" spans="17:18" x14ac:dyDescent="0.25">
      <c r="Q5113" s="8"/>
      <c r="R5113" s="8"/>
    </row>
    <row r="5114" spans="17:18" x14ac:dyDescent="0.25">
      <c r="Q5114" s="8"/>
      <c r="R5114" s="8"/>
    </row>
    <row r="5115" spans="17:18" x14ac:dyDescent="0.25">
      <c r="Q5115" s="8"/>
      <c r="R5115" s="8"/>
    </row>
    <row r="5116" spans="17:18" x14ac:dyDescent="0.25">
      <c r="Q5116" s="8"/>
      <c r="R5116" s="8"/>
    </row>
    <row r="5117" spans="17:18" x14ac:dyDescent="0.25">
      <c r="Q5117" s="8"/>
      <c r="R5117" s="8"/>
    </row>
    <row r="5118" spans="17:18" x14ac:dyDescent="0.25">
      <c r="Q5118" s="8"/>
      <c r="R5118" s="8"/>
    </row>
    <row r="5119" spans="17:18" x14ac:dyDescent="0.25">
      <c r="Q5119" s="8"/>
      <c r="R5119" s="8"/>
    </row>
    <row r="5120" spans="17:18" x14ac:dyDescent="0.25">
      <c r="Q5120" s="8"/>
      <c r="R5120" s="8"/>
    </row>
    <row r="5121" spans="17:18" x14ac:dyDescent="0.25">
      <c r="Q5121" s="8"/>
      <c r="R5121" s="8"/>
    </row>
    <row r="5122" spans="17:18" x14ac:dyDescent="0.25">
      <c r="Q5122" s="8"/>
      <c r="R5122" s="8"/>
    </row>
    <row r="5123" spans="17:18" x14ac:dyDescent="0.25">
      <c r="Q5123" s="8"/>
      <c r="R5123" s="8"/>
    </row>
    <row r="5124" spans="17:18" x14ac:dyDescent="0.25">
      <c r="Q5124" s="8"/>
      <c r="R5124" s="8"/>
    </row>
    <row r="5125" spans="17:18" x14ac:dyDescent="0.25">
      <c r="Q5125" s="8"/>
      <c r="R5125" s="8"/>
    </row>
    <row r="5126" spans="17:18" x14ac:dyDescent="0.25">
      <c r="Q5126" s="8"/>
      <c r="R5126" s="8"/>
    </row>
    <row r="5127" spans="17:18" x14ac:dyDescent="0.25">
      <c r="Q5127" s="8"/>
      <c r="R5127" s="8"/>
    </row>
    <row r="5128" spans="17:18" x14ac:dyDescent="0.25">
      <c r="Q5128" s="8"/>
      <c r="R5128" s="8"/>
    </row>
    <row r="5129" spans="17:18" x14ac:dyDescent="0.25">
      <c r="Q5129" s="8"/>
      <c r="R5129" s="8"/>
    </row>
    <row r="5130" spans="17:18" x14ac:dyDescent="0.25">
      <c r="Q5130" s="8"/>
      <c r="R5130" s="8"/>
    </row>
    <row r="5131" spans="17:18" x14ac:dyDescent="0.25">
      <c r="Q5131" s="8"/>
      <c r="R5131" s="8"/>
    </row>
    <row r="5132" spans="17:18" x14ac:dyDescent="0.25">
      <c r="Q5132" s="8"/>
      <c r="R5132" s="8"/>
    </row>
    <row r="5133" spans="17:18" x14ac:dyDescent="0.25">
      <c r="Q5133" s="8"/>
      <c r="R5133" s="8"/>
    </row>
    <row r="5134" spans="17:18" x14ac:dyDescent="0.25">
      <c r="Q5134" s="8"/>
      <c r="R5134" s="8"/>
    </row>
    <row r="5135" spans="17:18" x14ac:dyDescent="0.25">
      <c r="Q5135" s="8"/>
      <c r="R5135" s="8"/>
    </row>
    <row r="5136" spans="17:18" x14ac:dyDescent="0.25">
      <c r="Q5136" s="8"/>
      <c r="R5136" s="8"/>
    </row>
    <row r="5137" spans="17:18" x14ac:dyDescent="0.25">
      <c r="Q5137" s="8"/>
      <c r="R5137" s="8"/>
    </row>
    <row r="5138" spans="17:18" x14ac:dyDescent="0.25">
      <c r="Q5138" s="8"/>
      <c r="R5138" s="8"/>
    </row>
    <row r="5139" spans="17:18" x14ac:dyDescent="0.25">
      <c r="Q5139" s="8"/>
      <c r="R5139" s="8"/>
    </row>
    <row r="5140" spans="17:18" x14ac:dyDescent="0.25">
      <c r="Q5140" s="8"/>
      <c r="R5140" s="8"/>
    </row>
    <row r="5141" spans="17:18" x14ac:dyDescent="0.25">
      <c r="Q5141" s="8"/>
      <c r="R5141" s="8"/>
    </row>
    <row r="5142" spans="17:18" x14ac:dyDescent="0.25">
      <c r="Q5142" s="8"/>
      <c r="R5142" s="8"/>
    </row>
    <row r="5143" spans="17:18" x14ac:dyDescent="0.25">
      <c r="Q5143" s="8"/>
      <c r="R5143" s="8"/>
    </row>
    <row r="5144" spans="17:18" x14ac:dyDescent="0.25">
      <c r="Q5144" s="8"/>
      <c r="R5144" s="8"/>
    </row>
    <row r="5145" spans="17:18" x14ac:dyDescent="0.25">
      <c r="Q5145" s="8"/>
      <c r="R5145" s="8"/>
    </row>
    <row r="5146" spans="17:18" x14ac:dyDescent="0.25">
      <c r="Q5146" s="8"/>
      <c r="R5146" s="8"/>
    </row>
    <row r="5147" spans="17:18" x14ac:dyDescent="0.25">
      <c r="Q5147" s="8"/>
      <c r="R5147" s="8"/>
    </row>
    <row r="5148" spans="17:18" x14ac:dyDescent="0.25">
      <c r="Q5148" s="8"/>
      <c r="R5148" s="8"/>
    </row>
    <row r="5149" spans="17:18" x14ac:dyDescent="0.25">
      <c r="Q5149" s="8"/>
      <c r="R5149" s="8"/>
    </row>
    <row r="5150" spans="17:18" x14ac:dyDescent="0.25">
      <c r="Q5150" s="8"/>
      <c r="R5150" s="8"/>
    </row>
    <row r="5151" spans="17:18" x14ac:dyDescent="0.25">
      <c r="Q5151" s="8"/>
      <c r="R5151" s="8"/>
    </row>
    <row r="5152" spans="17:18" x14ac:dyDescent="0.25">
      <c r="Q5152" s="8"/>
      <c r="R5152" s="8"/>
    </row>
    <row r="5153" spans="17:18" x14ac:dyDescent="0.25">
      <c r="Q5153" s="8"/>
      <c r="R5153" s="8"/>
    </row>
    <row r="5154" spans="17:18" x14ac:dyDescent="0.25">
      <c r="Q5154" s="8"/>
      <c r="R5154" s="8"/>
    </row>
    <row r="5155" spans="17:18" x14ac:dyDescent="0.25">
      <c r="Q5155" s="8"/>
      <c r="R5155" s="8"/>
    </row>
    <row r="5156" spans="17:18" x14ac:dyDescent="0.25">
      <c r="Q5156" s="8"/>
      <c r="R5156" s="8"/>
    </row>
    <row r="5157" spans="17:18" x14ac:dyDescent="0.25">
      <c r="Q5157" s="8"/>
      <c r="R5157" s="8"/>
    </row>
    <row r="5158" spans="17:18" x14ac:dyDescent="0.25">
      <c r="Q5158" s="8"/>
      <c r="R5158" s="8"/>
    </row>
    <row r="5159" spans="17:18" x14ac:dyDescent="0.25">
      <c r="Q5159" s="8"/>
      <c r="R5159" s="8"/>
    </row>
    <row r="5160" spans="17:18" x14ac:dyDescent="0.25">
      <c r="Q5160" s="8"/>
      <c r="R5160" s="8"/>
    </row>
    <row r="5161" spans="17:18" x14ac:dyDescent="0.25">
      <c r="Q5161" s="8"/>
      <c r="R5161" s="8"/>
    </row>
    <row r="5162" spans="17:18" x14ac:dyDescent="0.25">
      <c r="Q5162" s="8"/>
      <c r="R5162" s="8"/>
    </row>
    <row r="5163" spans="17:18" x14ac:dyDescent="0.25">
      <c r="Q5163" s="8"/>
      <c r="R5163" s="8"/>
    </row>
    <row r="5164" spans="17:18" x14ac:dyDescent="0.25">
      <c r="Q5164" s="8"/>
      <c r="R5164" s="8"/>
    </row>
    <row r="5165" spans="17:18" x14ac:dyDescent="0.25">
      <c r="Q5165" s="8"/>
      <c r="R5165" s="8"/>
    </row>
    <row r="5166" spans="17:18" x14ac:dyDescent="0.25">
      <c r="Q5166" s="8"/>
      <c r="R5166" s="8"/>
    </row>
    <row r="5167" spans="17:18" x14ac:dyDescent="0.25">
      <c r="Q5167" s="8"/>
      <c r="R5167" s="8"/>
    </row>
    <row r="5168" spans="17:18" x14ac:dyDescent="0.25">
      <c r="Q5168" s="8"/>
      <c r="R5168" s="8"/>
    </row>
    <row r="5169" spans="17:18" x14ac:dyDescent="0.25">
      <c r="Q5169" s="8"/>
      <c r="R5169" s="8"/>
    </row>
    <row r="5170" spans="17:18" x14ac:dyDescent="0.25">
      <c r="Q5170" s="8"/>
      <c r="R5170" s="8"/>
    </row>
    <row r="5171" spans="17:18" x14ac:dyDescent="0.25">
      <c r="Q5171" s="8"/>
      <c r="R5171" s="8"/>
    </row>
    <row r="5172" spans="17:18" x14ac:dyDescent="0.25">
      <c r="Q5172" s="8"/>
      <c r="R5172" s="8"/>
    </row>
    <row r="5173" spans="17:18" x14ac:dyDescent="0.25">
      <c r="Q5173" s="8"/>
      <c r="R5173" s="8"/>
    </row>
    <row r="5174" spans="17:18" x14ac:dyDescent="0.25">
      <c r="Q5174" s="8"/>
      <c r="R5174" s="8"/>
    </row>
    <row r="5175" spans="17:18" x14ac:dyDescent="0.25">
      <c r="Q5175" s="8"/>
      <c r="R5175" s="8"/>
    </row>
    <row r="5176" spans="17:18" x14ac:dyDescent="0.25">
      <c r="Q5176" s="8"/>
      <c r="R5176" s="8"/>
    </row>
    <row r="5177" spans="17:18" x14ac:dyDescent="0.25">
      <c r="Q5177" s="8"/>
      <c r="R5177" s="8"/>
    </row>
    <row r="5178" spans="17:18" x14ac:dyDescent="0.25">
      <c r="Q5178" s="8"/>
      <c r="R5178" s="8"/>
    </row>
    <row r="5179" spans="17:18" x14ac:dyDescent="0.25">
      <c r="Q5179" s="8"/>
      <c r="R5179" s="8"/>
    </row>
    <row r="5180" spans="17:18" x14ac:dyDescent="0.25">
      <c r="Q5180" s="8"/>
      <c r="R5180" s="8"/>
    </row>
    <row r="5181" spans="17:18" x14ac:dyDescent="0.25">
      <c r="Q5181" s="8"/>
      <c r="R5181" s="8"/>
    </row>
    <row r="5182" spans="17:18" x14ac:dyDescent="0.25">
      <c r="Q5182" s="8"/>
      <c r="R5182" s="8"/>
    </row>
    <row r="5183" spans="17:18" x14ac:dyDescent="0.25">
      <c r="Q5183" s="8"/>
      <c r="R5183" s="8"/>
    </row>
    <row r="5184" spans="17:18" x14ac:dyDescent="0.25">
      <c r="Q5184" s="8"/>
      <c r="R5184" s="8"/>
    </row>
    <row r="5185" spans="17:18" x14ac:dyDescent="0.25">
      <c r="Q5185" s="8"/>
      <c r="R5185" s="8"/>
    </row>
    <row r="5186" spans="17:18" x14ac:dyDescent="0.25">
      <c r="Q5186" s="8"/>
      <c r="R5186" s="8"/>
    </row>
    <row r="5187" spans="17:18" x14ac:dyDescent="0.25">
      <c r="Q5187" s="8"/>
      <c r="R5187" s="8"/>
    </row>
    <row r="5188" spans="17:18" x14ac:dyDescent="0.25">
      <c r="Q5188" s="8"/>
      <c r="R5188" s="8"/>
    </row>
    <row r="5189" spans="17:18" x14ac:dyDescent="0.25">
      <c r="Q5189" s="8"/>
      <c r="R5189" s="8"/>
    </row>
    <row r="5190" spans="17:18" x14ac:dyDescent="0.25">
      <c r="Q5190" s="8"/>
      <c r="R5190" s="8"/>
    </row>
    <row r="5191" spans="17:18" x14ac:dyDescent="0.25">
      <c r="Q5191" s="8"/>
      <c r="R5191" s="8"/>
    </row>
    <row r="5192" spans="17:18" x14ac:dyDescent="0.25">
      <c r="Q5192" s="8"/>
      <c r="R5192" s="8"/>
    </row>
    <row r="5193" spans="17:18" x14ac:dyDescent="0.25">
      <c r="Q5193" s="8"/>
      <c r="R5193" s="8"/>
    </row>
    <row r="5194" spans="17:18" x14ac:dyDescent="0.25">
      <c r="Q5194" s="8"/>
      <c r="R5194" s="8"/>
    </row>
    <row r="5195" spans="17:18" x14ac:dyDescent="0.25">
      <c r="Q5195" s="8"/>
      <c r="R5195" s="8"/>
    </row>
    <row r="5196" spans="17:18" x14ac:dyDescent="0.25">
      <c r="Q5196" s="8"/>
      <c r="R5196" s="8"/>
    </row>
    <row r="5197" spans="17:18" x14ac:dyDescent="0.25">
      <c r="Q5197" s="8"/>
      <c r="R5197" s="8"/>
    </row>
    <row r="5198" spans="17:18" x14ac:dyDescent="0.25">
      <c r="Q5198" s="8"/>
      <c r="R5198" s="8"/>
    </row>
    <row r="5199" spans="17:18" x14ac:dyDescent="0.25">
      <c r="Q5199" s="8"/>
      <c r="R5199" s="8"/>
    </row>
    <row r="5200" spans="17:18" x14ac:dyDescent="0.25">
      <c r="Q5200" s="8"/>
      <c r="R5200" s="8"/>
    </row>
    <row r="5201" spans="17:18" x14ac:dyDescent="0.25">
      <c r="Q5201" s="8"/>
      <c r="R5201" s="8"/>
    </row>
    <row r="5202" spans="17:18" x14ac:dyDescent="0.25">
      <c r="Q5202" s="8"/>
      <c r="R5202" s="8"/>
    </row>
    <row r="5203" spans="17:18" x14ac:dyDescent="0.25">
      <c r="Q5203" s="8"/>
      <c r="R5203" s="8"/>
    </row>
    <row r="5204" spans="17:18" x14ac:dyDescent="0.25">
      <c r="Q5204" s="8"/>
      <c r="R5204" s="8"/>
    </row>
    <row r="5205" spans="17:18" x14ac:dyDescent="0.25">
      <c r="Q5205" s="8"/>
      <c r="R5205" s="8"/>
    </row>
    <row r="5206" spans="17:18" x14ac:dyDescent="0.25">
      <c r="Q5206" s="8"/>
      <c r="R5206" s="8"/>
    </row>
    <row r="5207" spans="17:18" x14ac:dyDescent="0.25">
      <c r="Q5207" s="8"/>
      <c r="R5207" s="8"/>
    </row>
    <row r="5208" spans="17:18" x14ac:dyDescent="0.25">
      <c r="Q5208" s="8"/>
      <c r="R5208" s="8"/>
    </row>
    <row r="5209" spans="17:18" x14ac:dyDescent="0.25">
      <c r="Q5209" s="8"/>
      <c r="R5209" s="8"/>
    </row>
    <row r="5210" spans="17:18" x14ac:dyDescent="0.25">
      <c r="Q5210" s="8"/>
      <c r="R5210" s="8"/>
    </row>
    <row r="5211" spans="17:18" x14ac:dyDescent="0.25">
      <c r="Q5211" s="8"/>
      <c r="R5211" s="8"/>
    </row>
    <row r="5212" spans="17:18" x14ac:dyDescent="0.25">
      <c r="Q5212" s="8"/>
      <c r="R5212" s="8"/>
    </row>
    <row r="5213" spans="17:18" x14ac:dyDescent="0.25">
      <c r="Q5213" s="8"/>
      <c r="R5213" s="8"/>
    </row>
    <row r="5214" spans="17:18" x14ac:dyDescent="0.25">
      <c r="Q5214" s="8"/>
      <c r="R5214" s="8"/>
    </row>
    <row r="5215" spans="17:18" x14ac:dyDescent="0.25">
      <c r="Q5215" s="8"/>
      <c r="R5215" s="8"/>
    </row>
    <row r="5216" spans="17:18" x14ac:dyDescent="0.25">
      <c r="Q5216" s="8"/>
      <c r="R5216" s="8"/>
    </row>
    <row r="5217" spans="17:18" x14ac:dyDescent="0.25">
      <c r="Q5217" s="8"/>
      <c r="R5217" s="8"/>
    </row>
    <row r="5218" spans="17:18" x14ac:dyDescent="0.25">
      <c r="Q5218" s="8"/>
      <c r="R5218" s="8"/>
    </row>
    <row r="5219" spans="17:18" x14ac:dyDescent="0.25">
      <c r="Q5219" s="8"/>
      <c r="R5219" s="8"/>
    </row>
    <row r="5220" spans="17:18" x14ac:dyDescent="0.25">
      <c r="Q5220" s="8"/>
      <c r="R5220" s="8"/>
    </row>
    <row r="5221" spans="17:18" x14ac:dyDescent="0.25">
      <c r="Q5221" s="8"/>
      <c r="R5221" s="8"/>
    </row>
    <row r="5222" spans="17:18" x14ac:dyDescent="0.25">
      <c r="Q5222" s="8"/>
      <c r="R5222" s="8"/>
    </row>
    <row r="5223" spans="17:18" x14ac:dyDescent="0.25">
      <c r="Q5223" s="8"/>
      <c r="R5223" s="8"/>
    </row>
    <row r="5224" spans="17:18" x14ac:dyDescent="0.25">
      <c r="Q5224" s="8"/>
      <c r="R5224" s="8"/>
    </row>
    <row r="5225" spans="17:18" x14ac:dyDescent="0.25">
      <c r="Q5225" s="8"/>
      <c r="R5225" s="8"/>
    </row>
    <row r="5226" spans="17:18" x14ac:dyDescent="0.25">
      <c r="Q5226" s="8"/>
      <c r="R5226" s="8"/>
    </row>
    <row r="5227" spans="17:18" x14ac:dyDescent="0.25">
      <c r="Q5227" s="8"/>
      <c r="R5227" s="8"/>
    </row>
    <row r="5228" spans="17:18" x14ac:dyDescent="0.25">
      <c r="Q5228" s="8"/>
      <c r="R5228" s="8"/>
    </row>
    <row r="5229" spans="17:18" x14ac:dyDescent="0.25">
      <c r="Q5229" s="8"/>
      <c r="R5229" s="8"/>
    </row>
    <row r="5230" spans="17:18" x14ac:dyDescent="0.25">
      <c r="Q5230" s="8"/>
      <c r="R5230" s="8"/>
    </row>
    <row r="5231" spans="17:18" x14ac:dyDescent="0.25">
      <c r="Q5231" s="8"/>
      <c r="R5231" s="8"/>
    </row>
    <row r="5232" spans="17:18" x14ac:dyDescent="0.25">
      <c r="Q5232" s="8"/>
      <c r="R5232" s="8"/>
    </row>
    <row r="5233" spans="17:18" x14ac:dyDescent="0.25">
      <c r="Q5233" s="8"/>
      <c r="R5233" s="8"/>
    </row>
    <row r="5234" spans="17:18" x14ac:dyDescent="0.25">
      <c r="Q5234" s="8"/>
      <c r="R5234" s="8"/>
    </row>
    <row r="5235" spans="17:18" x14ac:dyDescent="0.25">
      <c r="Q5235" s="8"/>
      <c r="R5235" s="8"/>
    </row>
    <row r="5236" spans="17:18" x14ac:dyDescent="0.25">
      <c r="Q5236" s="8"/>
      <c r="R5236" s="8"/>
    </row>
    <row r="5237" spans="17:18" x14ac:dyDescent="0.25">
      <c r="Q5237" s="8"/>
      <c r="R5237" s="8"/>
    </row>
    <row r="5238" spans="17:18" x14ac:dyDescent="0.25">
      <c r="Q5238" s="8"/>
      <c r="R5238" s="8"/>
    </row>
    <row r="5239" spans="17:18" x14ac:dyDescent="0.25">
      <c r="Q5239" s="8"/>
      <c r="R5239" s="8"/>
    </row>
    <row r="5240" spans="17:18" x14ac:dyDescent="0.25">
      <c r="Q5240" s="8"/>
      <c r="R5240" s="8"/>
    </row>
    <row r="5241" spans="17:18" x14ac:dyDescent="0.25">
      <c r="Q5241" s="8"/>
      <c r="R5241" s="8"/>
    </row>
    <row r="5242" spans="17:18" x14ac:dyDescent="0.25">
      <c r="Q5242" s="8"/>
      <c r="R5242" s="8"/>
    </row>
    <row r="5243" spans="17:18" x14ac:dyDescent="0.25">
      <c r="Q5243" s="8"/>
      <c r="R5243" s="8"/>
    </row>
    <row r="5244" spans="17:18" x14ac:dyDescent="0.25">
      <c r="Q5244" s="8"/>
      <c r="R5244" s="8"/>
    </row>
    <row r="5245" spans="17:18" x14ac:dyDescent="0.25">
      <c r="Q5245" s="8"/>
      <c r="R5245" s="8"/>
    </row>
    <row r="5246" spans="17:18" x14ac:dyDescent="0.25">
      <c r="Q5246" s="8"/>
      <c r="R5246" s="8"/>
    </row>
    <row r="5247" spans="17:18" x14ac:dyDescent="0.25">
      <c r="Q5247" s="8"/>
      <c r="R5247" s="8"/>
    </row>
    <row r="5248" spans="17:18" x14ac:dyDescent="0.25">
      <c r="Q5248" s="8"/>
      <c r="R5248" s="8"/>
    </row>
    <row r="5249" spans="2:18" x14ac:dyDescent="0.25">
      <c r="Q5249" s="8"/>
      <c r="R5249" s="8"/>
    </row>
    <row r="5250" spans="2:18" x14ac:dyDescent="0.25">
      <c r="Q5250" s="8"/>
      <c r="R5250" s="8"/>
    </row>
    <row r="5251" spans="2:18" x14ac:dyDescent="0.25">
      <c r="Q5251" s="8"/>
      <c r="R5251" s="8"/>
    </row>
    <row r="5252" spans="2:18" x14ac:dyDescent="0.25">
      <c r="Q5252" s="8"/>
      <c r="R5252" s="8"/>
    </row>
    <row r="5253" spans="2:18" x14ac:dyDescent="0.25">
      <c r="Q5253" s="8"/>
      <c r="R5253" s="8"/>
    </row>
    <row r="5254" spans="2:18" x14ac:dyDescent="0.25">
      <c r="Q5254" s="8"/>
      <c r="R5254" s="8"/>
    </row>
    <row r="5255" spans="2:18" x14ac:dyDescent="0.25">
      <c r="Q5255" s="8"/>
      <c r="R5255" s="8"/>
    </row>
    <row r="5256" spans="2:18" ht="78" customHeight="1" x14ac:dyDescent="0.25">
      <c r="Q5256" s="8"/>
      <c r="R5256" s="8"/>
    </row>
    <row r="5257" spans="2:18" ht="71.25" customHeight="1" x14ac:dyDescent="0.25">
      <c r="Q5257" s="8"/>
      <c r="R5257" s="8"/>
    </row>
    <row r="5258" spans="2:18" ht="38.25" customHeight="1" x14ac:dyDescent="0.25">
      <c r="Q5258" s="8"/>
      <c r="R5258" s="8"/>
    </row>
    <row r="5259" spans="2:18" ht="92.25" customHeight="1" x14ac:dyDescent="0.25">
      <c r="Q5259" s="8"/>
      <c r="R5259" s="8"/>
    </row>
    <row r="5260" spans="2:18" ht="33.75" customHeight="1" x14ac:dyDescent="0.25">
      <c r="Q5260" s="8"/>
      <c r="R5260" s="8"/>
    </row>
    <row r="5261" spans="2:18" x14ac:dyDescent="0.25">
      <c r="B5261" s="151"/>
      <c r="C5261" s="148"/>
    </row>
  </sheetData>
  <sheetProtection sort="0" autoFilter="0"/>
  <autoFilter ref="A1:AD5260" xr:uid="{00000000-0009-0000-0000-000001000000}"/>
  <dataConsolidate/>
  <customSheetViews>
    <customSheetView guid="{EDEA0188-918A-4C73-A2B8-679F5F53E347}" scale="120" showAutoFilter="1" hiddenColumns="1" topLeftCell="F899">
      <selection activeCell="T899" sqref="T899"/>
      <rowBreaks count="171" manualBreakCount="171">
        <brk id="29" max="16383" man="1"/>
        <brk id="30" max="16383" man="1"/>
        <brk id="35" max="16" man="1"/>
        <brk id="64" max="16383" man="1"/>
        <brk id="93" max="16383" man="1"/>
        <brk id="122" max="16383" man="1"/>
        <brk id="151" max="16383" man="1"/>
        <brk id="180" max="16383" man="1"/>
        <brk id="209" max="16383" man="1"/>
        <brk id="238" max="16383" man="1"/>
        <brk id="267" max="16383" man="1"/>
        <brk id="296" max="16383" man="1"/>
        <brk id="325" max="16383" man="1"/>
        <brk id="354" max="16383" man="1"/>
        <brk id="383" max="16383" man="1"/>
        <brk id="412" max="16383" man="1"/>
        <brk id="442" max="16383" man="1"/>
        <brk id="443" max="16383" man="1"/>
        <brk id="473" max="16383" man="1"/>
        <brk id="474" max="16383" man="1"/>
        <brk id="504" max="16383" man="1"/>
        <brk id="505" max="16383" man="1"/>
        <brk id="535" max="16383" man="1"/>
        <brk id="536" max="16383" man="1"/>
        <brk id="566" max="16383" man="1"/>
        <brk id="567" max="16383" man="1"/>
        <brk id="596" max="16383" man="1"/>
        <brk id="626" max="16383" man="1"/>
        <brk id="627" max="16383" man="1"/>
        <brk id="657" max="16383" man="1"/>
        <brk id="658" max="16383" man="1"/>
        <brk id="688" max="16383" man="1"/>
        <brk id="689" max="16383" man="1"/>
        <brk id="719" max="16383" man="1"/>
        <brk id="720" max="16383" man="1"/>
        <brk id="750" max="16383" man="1"/>
        <brk id="751" max="16383" man="1"/>
        <brk id="781" max="16383" man="1"/>
        <brk id="782" max="16383" man="1"/>
        <brk id="812" max="16383" man="1"/>
        <brk id="813" max="16383" man="1"/>
        <brk id="843" max="16383" man="1"/>
        <brk id="844" max="16383" man="1"/>
        <brk id="874" max="16383" man="1"/>
        <brk id="875" max="16383" man="1"/>
        <brk id="913" max="16383" man="1"/>
        <brk id="985" max="16383" man="1"/>
        <brk id="1057" max="16383" man="1"/>
        <brk id="1129" max="16383" man="1"/>
        <brk id="1201" max="16383" man="1"/>
        <brk id="1273" max="16383" man="1"/>
        <brk id="1345" max="16383" man="1"/>
        <brk id="1417" max="16383" man="1"/>
        <brk id="1489" max="16383" man="1"/>
        <brk id="1561" max="16383" man="1"/>
        <brk id="1633" max="16383" man="1"/>
        <brk id="1705" max="16383" man="1"/>
        <brk id="1777" max="16383" man="1"/>
        <brk id="1849" max="16383" man="1"/>
        <brk id="1921" max="16383" man="1"/>
        <brk id="1993" max="16383" man="1"/>
        <brk id="2065" max="16383" man="1"/>
        <brk id="2137" max="16383" man="1"/>
        <brk id="2209" max="16383" man="1"/>
        <brk id="2281" max="16383" man="1"/>
        <brk id="2353" max="16383" man="1"/>
        <brk id="2425" max="16383" man="1"/>
        <brk id="2497" max="16383" man="1"/>
        <brk id="2569" max="16383" man="1"/>
        <brk id="2641" max="16383" man="1"/>
        <brk id="2713" max="16383" man="1"/>
        <brk id="2785" max="16383" man="1"/>
        <brk id="2857" max="16383" man="1"/>
        <brk id="2929" max="16383" man="1"/>
        <brk id="3001" max="16383" man="1"/>
        <brk id="3073" max="16383" man="1"/>
        <brk id="3145" max="16383" man="1"/>
        <brk id="3217" max="16383" man="1"/>
        <brk id="3289" max="16383" man="1"/>
        <brk id="3361" max="16383" man="1"/>
        <brk id="3433" max="16383" man="1"/>
        <brk id="3505" max="16383" man="1"/>
        <brk id="3577" max="16383" man="1"/>
        <brk id="3649" max="16383" man="1"/>
        <brk id="3721" max="16383" man="1"/>
        <brk id="3793" max="16383" man="1"/>
        <brk id="3865" max="16383" man="1"/>
        <brk id="3937" max="16383" man="1"/>
        <brk id="4009" max="16383" man="1"/>
        <brk id="4081" max="16383" man="1"/>
        <brk id="4153" max="16383" man="1"/>
        <brk id="4225" max="16383" man="1"/>
        <brk id="4297" max="16383" man="1"/>
        <brk id="4369" max="16383" man="1"/>
        <brk id="4441" max="16383" man="1"/>
        <brk id="4513" max="16383" man="1"/>
        <brk id="4585" max="16383" man="1"/>
        <brk id="4657" max="16383" man="1"/>
        <brk id="5332" max="16383" man="1"/>
        <brk id="5404" max="16383" man="1"/>
        <brk id="5476" max="16383" man="1"/>
        <brk id="5548" max="16383" man="1"/>
        <brk id="5620" max="16383" man="1"/>
        <brk id="5692" max="16383" man="1"/>
        <brk id="5764" max="16383" man="1"/>
        <brk id="5836" max="16383" man="1"/>
        <brk id="5908" max="16383" man="1"/>
        <brk id="5980" max="16383" man="1"/>
        <brk id="6052" max="16383" man="1"/>
        <brk id="6124" max="16383" man="1"/>
        <brk id="6196" max="16383" man="1"/>
        <brk id="6268" max="16383" man="1"/>
        <brk id="6340" max="16383" man="1"/>
        <brk id="6412" max="16383" man="1"/>
        <brk id="6484" max="16383" man="1"/>
        <brk id="6556" max="16383" man="1"/>
        <brk id="6628" max="16383" man="1"/>
        <brk id="6700" max="16383" man="1"/>
        <brk id="6772" max="16383" man="1"/>
        <brk id="6844" max="16383" man="1"/>
        <brk id="6916" max="16383" man="1"/>
        <brk id="6988" max="16383" man="1"/>
        <brk id="7060" max="16383" man="1"/>
        <brk id="7132" max="16383" man="1"/>
        <brk id="7204" max="16383" man="1"/>
        <brk id="7276" max="16383" man="1"/>
        <brk id="7348" max="16383" man="1"/>
        <brk id="7420" max="16383" man="1"/>
        <brk id="7492" max="16383" man="1"/>
        <brk id="7564" max="16383" man="1"/>
        <brk id="7636" max="16383" man="1"/>
        <brk id="7708" max="16383" man="1"/>
        <brk id="7780" max="16383" man="1"/>
        <brk id="7852" max="16383" man="1"/>
        <brk id="7924" max="16383" man="1"/>
        <brk id="7996" max="16383" man="1"/>
        <brk id="8068" max="16383" man="1"/>
        <brk id="8140" max="16383" man="1"/>
        <brk id="8212" max="16383" man="1"/>
        <brk id="8284" max="16383" man="1"/>
        <brk id="8356" max="16383" man="1"/>
        <brk id="8428" max="16383" man="1"/>
        <brk id="8500" max="16383" man="1"/>
        <brk id="8572" max="16383" man="1"/>
        <brk id="8644" max="16383" man="1"/>
        <brk id="8716" max="16383" man="1"/>
        <brk id="8788" max="16383" man="1"/>
        <brk id="8860" max="16383" man="1"/>
        <brk id="8932" max="16383" man="1"/>
        <brk id="9004" max="16383" man="1"/>
        <brk id="9076" max="16383" man="1"/>
        <brk id="9148" max="16383" man="1"/>
        <brk id="9220" max="16383" man="1"/>
        <brk id="9292" max="16383" man="1"/>
        <brk id="9364" max="16383" man="1"/>
        <brk id="9436" max="16383" man="1"/>
        <brk id="9508" max="16383" man="1"/>
        <brk id="9580" max="16383" man="1"/>
        <brk id="9652" max="16383" man="1"/>
        <brk id="9724" max="16383" man="1"/>
        <brk id="9796" max="16383" man="1"/>
        <brk id="9868" max="16383" man="1"/>
        <brk id="9940" max="16383" man="1"/>
        <brk id="10012" max="16383" man="1"/>
        <brk id="10084" max="16383" man="1"/>
        <brk id="10156" max="16383" man="1"/>
        <brk id="10228" max="16383" man="1"/>
        <brk id="10300" max="16383" man="1"/>
        <brk id="10372" max="16383" man="1"/>
        <brk id="10444" max="16383" man="1"/>
        <brk id="10516" max="16383" man="1"/>
      </rowBreaks>
      <pageMargins left="0.74803149606299213" right="0.74803149606299213" top="0.98425196850393704" bottom="0.98425196850393704" header="0.51181102362204722" footer="0.51181102362204722"/>
      <pageSetup paperSize="9" scale="50" fitToWidth="0" fitToHeight="0" orientation="landscape" r:id="rId1"/>
      <headerFooter alignWithMargins="0">
        <oddHeader>&amp;C&amp;"Arial,Bold"&amp;16FREEDOM OF INFORMATION
Requests 2011</oddHeader>
        <oddFooter>&amp;LRCBC Legal and Governance&amp;CPage &amp;P of &amp;N&amp;R&amp;D</oddFooter>
      </headerFooter>
      <autoFilter ref="B1:AH1" xr:uid="{B8435863-1D45-4451-BB24-1B3E0ED16648}"/>
    </customSheetView>
    <customSheetView guid="{13318ACA-4079-4744-89BF-3726E999225A}" scale="85" showPageBreaks="1" showAutoFilter="1" topLeftCell="R1">
      <pane ySplit="1" topLeftCell="A896" activePane="bottomLeft" state="frozen"/>
      <selection pane="bottomLeft" activeCell="T904" sqref="T904"/>
      <rowBreaks count="174" manualBreakCount="174">
        <brk id="29" max="16383" man="1"/>
        <brk id="30" max="16383" man="1"/>
        <brk id="35" max="16" man="1"/>
        <brk id="64" max="16383" man="1"/>
        <brk id="93" max="16383" man="1"/>
        <brk id="122" max="16383" man="1"/>
        <brk id="151" max="16383" man="1"/>
        <brk id="180" max="16383" man="1"/>
        <brk id="209" max="16383" man="1"/>
        <brk id="238" max="16383" man="1"/>
        <brk id="267" max="16383" man="1"/>
        <brk id="296" max="16383" man="1"/>
        <brk id="325" max="16383" man="1"/>
        <brk id="354" max="16383" man="1"/>
        <brk id="383" max="16383" man="1"/>
        <brk id="412" max="16383" man="1"/>
        <brk id="442" max="16383" man="1"/>
        <brk id="443" max="16383" man="1"/>
        <brk id="473" max="16383" man="1"/>
        <brk id="474" max="16383" man="1"/>
        <brk id="504" max="16383" man="1"/>
        <brk id="505" max="16383" man="1"/>
        <brk id="535" max="16383" man="1"/>
        <brk id="536" max="16383" man="1"/>
        <brk id="566" max="16383" man="1"/>
        <brk id="567" max="16383" man="1"/>
        <brk id="596" max="16383" man="1"/>
        <brk id="626" max="16383" man="1"/>
        <brk id="627" max="16383" man="1"/>
        <brk id="657" max="16383" man="1"/>
        <brk id="658" max="16383" man="1"/>
        <brk id="688" max="16383" man="1"/>
        <brk id="689" max="16383" man="1"/>
        <brk id="719" max="16383" man="1"/>
        <brk id="720" max="16383" man="1"/>
        <brk id="750" max="16383" man="1"/>
        <brk id="751" max="16383" man="1"/>
        <brk id="781" max="16383" man="1"/>
        <brk id="782" max="16383" man="1"/>
        <brk id="812" max="16383" man="1"/>
        <brk id="813" max="16383" man="1"/>
        <brk id="843" max="16383" man="1"/>
        <brk id="844" max="16383" man="1"/>
        <brk id="874" max="16383" man="1"/>
        <brk id="875" max="16383" man="1"/>
        <brk id="905" max="16383" man="1"/>
        <brk id="911" max="16383" man="1"/>
        <brk id="913" max="16383" man="1"/>
        <brk id="965" max="16383" man="1"/>
        <brk id="985" max="16383" man="1"/>
        <brk id="1057" max="16383" man="1"/>
        <brk id="1129" max="16383" man="1"/>
        <brk id="1201" max="16383" man="1"/>
        <brk id="1273" max="16383" man="1"/>
        <brk id="1345" max="16383" man="1"/>
        <brk id="1417" max="16383" man="1"/>
        <brk id="1489" max="16383" man="1"/>
        <brk id="1561" max="16383" man="1"/>
        <brk id="1633" max="16383" man="1"/>
        <brk id="1705" max="16383" man="1"/>
        <brk id="1777" max="16383" man="1"/>
        <brk id="1849" max="16383" man="1"/>
        <brk id="1921" max="16383" man="1"/>
        <brk id="1993" max="16383" man="1"/>
        <brk id="2065" max="16383" man="1"/>
        <brk id="2137" max="16383" man="1"/>
        <brk id="2209" max="16383" man="1"/>
        <brk id="2281" max="16383" man="1"/>
        <brk id="2353" max="16383" man="1"/>
        <brk id="2425" max="16383" man="1"/>
        <brk id="2497" max="16383" man="1"/>
        <brk id="2569" max="16383" man="1"/>
        <brk id="2641" max="16383" man="1"/>
        <brk id="2713" max="16383" man="1"/>
        <brk id="2785" max="16383" man="1"/>
        <brk id="2857" max="16383" man="1"/>
        <brk id="2929" max="16383" man="1"/>
        <brk id="3001" max="16383" man="1"/>
        <brk id="3073" max="16383" man="1"/>
        <brk id="3145" max="16383" man="1"/>
        <brk id="3217" max="16383" man="1"/>
        <brk id="3289" max="16383" man="1"/>
        <brk id="3361" max="16383" man="1"/>
        <brk id="3433" max="16383" man="1"/>
        <brk id="3505" max="16383" man="1"/>
        <brk id="3577" max="16383" man="1"/>
        <brk id="3649" max="16383" man="1"/>
        <brk id="3721" max="16383" man="1"/>
        <brk id="3793" max="16383" man="1"/>
        <brk id="3865" max="16383" man="1"/>
        <brk id="3937" max="16383" man="1"/>
        <brk id="4009" max="16383" man="1"/>
        <brk id="4081" max="16383" man="1"/>
        <brk id="4153" max="16383" man="1"/>
        <brk id="4225" max="16383" man="1"/>
        <brk id="4297" max="16383" man="1"/>
        <brk id="4369" max="16383" man="1"/>
        <brk id="4441" max="16383" man="1"/>
        <brk id="4513" max="16383" man="1"/>
        <brk id="4585" max="16383" man="1"/>
        <brk id="4657" max="16383" man="1"/>
        <brk id="5332" max="16383" man="1"/>
        <brk id="5404" max="16383" man="1"/>
        <brk id="5476" max="16383" man="1"/>
        <brk id="5548" max="16383" man="1"/>
        <brk id="5620" max="16383" man="1"/>
        <brk id="5692" max="16383" man="1"/>
        <brk id="5764" max="16383" man="1"/>
        <brk id="5836" max="16383" man="1"/>
        <brk id="5908" max="16383" man="1"/>
        <brk id="5980" max="16383" man="1"/>
        <brk id="6052" max="16383" man="1"/>
        <brk id="6124" max="16383" man="1"/>
        <brk id="6196" max="16383" man="1"/>
        <brk id="6268" max="16383" man="1"/>
        <brk id="6340" max="16383" man="1"/>
        <brk id="6412" max="16383" man="1"/>
        <brk id="6484" max="16383" man="1"/>
        <brk id="6556" max="16383" man="1"/>
        <brk id="6628" max="16383" man="1"/>
        <brk id="6700" max="16383" man="1"/>
        <brk id="6772" max="16383" man="1"/>
        <brk id="6844" max="16383" man="1"/>
        <brk id="6916" max="16383" man="1"/>
        <brk id="6988" max="16383" man="1"/>
        <brk id="7060" max="16383" man="1"/>
        <brk id="7132" max="16383" man="1"/>
        <brk id="7204" max="16383" man="1"/>
        <brk id="7276" max="16383" man="1"/>
        <brk id="7348" max="16383" man="1"/>
        <brk id="7420" max="16383" man="1"/>
        <brk id="7492" max="16383" man="1"/>
        <brk id="7564" max="16383" man="1"/>
        <brk id="7636" max="16383" man="1"/>
        <brk id="7708" max="16383" man="1"/>
        <brk id="7780" max="16383" man="1"/>
        <brk id="7852" max="16383" man="1"/>
        <brk id="7924" max="16383" man="1"/>
        <brk id="7996" max="16383" man="1"/>
        <brk id="8068" max="16383" man="1"/>
        <brk id="8140" max="16383" man="1"/>
        <brk id="8212" max="16383" man="1"/>
        <brk id="8284" max="16383" man="1"/>
        <brk id="8356" max="16383" man="1"/>
        <brk id="8428" max="16383" man="1"/>
        <brk id="8500" max="16383" man="1"/>
        <brk id="8572" max="16383" man="1"/>
        <brk id="8644" max="16383" man="1"/>
        <brk id="8716" max="16383" man="1"/>
        <brk id="8788" max="16383" man="1"/>
        <brk id="8860" max="16383" man="1"/>
        <brk id="8932" max="16383" man="1"/>
        <brk id="9004" max="16383" man="1"/>
        <brk id="9076" max="16383" man="1"/>
        <brk id="9148" max="16383" man="1"/>
        <brk id="9220" max="16383" man="1"/>
        <brk id="9292" max="16383" man="1"/>
        <brk id="9364" max="16383" man="1"/>
        <brk id="9436" max="16383" man="1"/>
        <brk id="9508" max="16383" man="1"/>
        <brk id="9580" max="16383" man="1"/>
        <brk id="9652" max="16383" man="1"/>
        <brk id="9724" max="16383" man="1"/>
        <brk id="9796" max="16383" man="1"/>
        <brk id="9868" max="16383" man="1"/>
        <brk id="9940" max="16383" man="1"/>
        <brk id="10012" max="16383" man="1"/>
        <brk id="10084" max="16383" man="1"/>
        <brk id="10156" max="16383" man="1"/>
        <brk id="10228" max="16383" man="1"/>
        <brk id="10300" max="16383" man="1"/>
        <brk id="10372" max="16383" man="1"/>
        <brk id="10444" max="16383" man="1"/>
        <brk id="10516" max="16383" man="1"/>
      </rowBreaks>
      <pageMargins left="0.74803149606299213" right="0.74803149606299213" top="0.98425196850393704" bottom="0.98425196850393704" header="0.51181102362204722" footer="0.51181102362204722"/>
      <pageSetup paperSize="9" scale="50" fitToWidth="0" fitToHeight="0" orientation="landscape" r:id="rId2"/>
      <headerFooter alignWithMargins="0">
        <oddHeader>&amp;C&amp;"Arial,Bold"&amp;16FREEDOM OF INFORMATION
Requests 2011</oddHeader>
        <oddFooter>&amp;LRCBC Legal and Governance&amp;CPage &amp;P of &amp;N&amp;R&amp;D</oddFooter>
      </headerFooter>
      <autoFilter ref="A1:AG5260" xr:uid="{D7F546E9-655E-4436-B409-B11FE0B6949F}"/>
    </customSheetView>
  </customSheetViews>
  <mergeCells count="9">
    <mergeCell ref="V14:V15"/>
    <mergeCell ref="W14:W15"/>
    <mergeCell ref="X14:X15"/>
    <mergeCell ref="Y14:Y15"/>
    <mergeCell ref="AC14:AC15"/>
    <mergeCell ref="W13:AA13"/>
    <mergeCell ref="Z14:Z15"/>
    <mergeCell ref="AB14:AB15"/>
    <mergeCell ref="AA14:AA15"/>
  </mergeCells>
  <phoneticPr fontId="1" type="noConversion"/>
  <conditionalFormatting sqref="J1 J902:J65536">
    <cfRule type="containsText" dxfId="9" priority="12" stopIfTrue="1" operator="containsText" text="N/A">
      <formula>NOT(ISERROR(SEARCH("N/A",J1)))</formula>
    </cfRule>
    <cfRule type="containsText" dxfId="8" priority="13" stopIfTrue="1" operator="containsText" text="No">
      <formula>NOT(ISERROR(SEARCH("No",J1)))</formula>
    </cfRule>
    <cfRule type="containsText" dxfId="7" priority="17" stopIfTrue="1" operator="containsText" text="Yes">
      <formula>NOT(ISERROR(SEARCH("Yes",J1)))</formula>
    </cfRule>
  </conditionalFormatting>
  <conditionalFormatting sqref="J2:J901">
    <cfRule type="containsText" dxfId="6" priority="7" stopIfTrue="1" operator="containsText" text="No">
      <formula>NOT(ISERROR(SEARCH("No",J2)))</formula>
    </cfRule>
    <cfRule type="containsText" dxfId="5" priority="8" stopIfTrue="1" operator="containsText" text="Yes">
      <formula>NOT(ISERROR(SEARCH("Yes",J2)))</formula>
    </cfRule>
  </conditionalFormatting>
  <dataValidations count="6">
    <dataValidation type="list" allowBlank="1" showInputMessage="1" showErrorMessage="1" sqref="J1 J902:J65536" xr:uid="{00000000-0002-0000-0100-000000000000}">
      <formula1>$K$2:$K$4</formula1>
    </dataValidation>
    <dataValidation type="list" allowBlank="1" showInputMessage="1" showErrorMessage="1" sqref="O1:O1048576" xr:uid="{00000000-0002-0000-0100-000001000000}">
      <formula1>$P$2:$P$7</formula1>
    </dataValidation>
    <dataValidation type="list" allowBlank="1" showInputMessage="1" showErrorMessage="1" sqref="M1:M1048576" xr:uid="{00000000-0002-0000-0100-000002000000}">
      <formula1>$N$2:$N$6</formula1>
    </dataValidation>
    <dataValidation type="list" allowBlank="1" showInputMessage="1" showErrorMessage="1" sqref="H1 H109:H65536" xr:uid="{00000000-0002-0000-0100-000003000000}">
      <formula1>#REF!</formula1>
    </dataValidation>
    <dataValidation type="list" allowBlank="1" showInputMessage="1" showErrorMessage="1" sqref="H9:H108" xr:uid="{00000000-0002-0000-0100-000004000000}">
      <formula1>$J$2:$J$8</formula1>
    </dataValidation>
    <dataValidation type="list" allowBlank="1" showInputMessage="1" showErrorMessage="1" sqref="Q2:Q1000" xr:uid="{00000000-0002-0000-0100-000006000000}">
      <formula1>$S$2:$S$26</formula1>
    </dataValidation>
  </dataValidations>
  <pageMargins left="0.74803149606299213" right="0.74803149606299213" top="0.98425196850393704" bottom="0.98425196850393704" header="0.51181102362204722" footer="0.51181102362204722"/>
  <pageSetup paperSize="9" scale="50" fitToWidth="0" fitToHeight="0" orientation="landscape" r:id="rId3"/>
  <headerFooter alignWithMargins="0">
    <oddHeader>&amp;C&amp;"Arial,Bold"&amp;16FREEDOM OF INFORMATION
Requests 2011</oddHeader>
    <oddFooter>&amp;LRCBC Legal and Governance&amp;CPage &amp;P of &amp;N&amp;R&amp;D</oddFooter>
  </headerFooter>
  <rowBreaks count="174" manualBreakCount="174">
    <brk id="29" max="16383" man="1"/>
    <brk id="30" max="16383" man="1"/>
    <brk id="35" max="16" man="1"/>
    <brk id="64" max="16383" man="1"/>
    <brk id="93" max="16383" man="1"/>
    <brk id="122" max="16383" man="1"/>
    <brk id="151" max="16383" man="1"/>
    <brk id="180" max="16383" man="1"/>
    <brk id="209" max="16383" man="1"/>
    <brk id="238" max="16383" man="1"/>
    <brk id="267" max="16383" man="1"/>
    <brk id="296" max="16383" man="1"/>
    <brk id="325" max="16383" man="1"/>
    <brk id="354" max="16383" man="1"/>
    <brk id="383" max="16383" man="1"/>
    <brk id="412" max="16383" man="1"/>
    <brk id="442" max="16383" man="1"/>
    <brk id="443" max="16383" man="1"/>
    <brk id="473" max="16383" man="1"/>
    <brk id="474" max="16383" man="1"/>
    <brk id="504" max="16383" man="1"/>
    <brk id="505" max="16383" man="1"/>
    <brk id="535" max="16383" man="1"/>
    <brk id="536" max="16383" man="1"/>
    <brk id="566" max="16383" man="1"/>
    <brk id="567" max="16383" man="1"/>
    <brk id="596" max="16383" man="1"/>
    <brk id="626" max="16383" man="1"/>
    <brk id="627" max="16383" man="1"/>
    <brk id="657" max="16383" man="1"/>
    <brk id="658" max="16383" man="1"/>
    <brk id="688" max="16383" man="1"/>
    <brk id="689" max="16383" man="1"/>
    <brk id="719" max="16383" man="1"/>
    <brk id="720" max="16383" man="1"/>
    <brk id="750" max="16383" man="1"/>
    <brk id="751" max="16383" man="1"/>
    <brk id="781" max="16383" man="1"/>
    <brk id="782" max="16383" man="1"/>
    <brk id="812" max="16383" man="1"/>
    <brk id="813" max="16383" man="1"/>
    <brk id="843" max="16383" man="1"/>
    <brk id="844" max="16383" man="1"/>
    <brk id="874" max="16383" man="1"/>
    <brk id="875" max="16383" man="1"/>
    <brk id="905" max="16383" man="1"/>
    <brk id="911" max="16383" man="1"/>
    <brk id="913" max="16383" man="1"/>
    <brk id="965" max="16383" man="1"/>
    <brk id="985" max="16383" man="1"/>
    <brk id="1057" max="16383" man="1"/>
    <brk id="1129" max="16383" man="1"/>
    <brk id="1201" max="16383" man="1"/>
    <brk id="1273" max="16383" man="1"/>
    <brk id="1345" max="16383" man="1"/>
    <brk id="1417" max="16383" man="1"/>
    <brk id="1489" max="16383" man="1"/>
    <brk id="1561" max="16383" man="1"/>
    <brk id="1633" max="16383" man="1"/>
    <brk id="1705" max="16383" man="1"/>
    <brk id="1777" max="16383" man="1"/>
    <brk id="1849" max="16383" man="1"/>
    <brk id="1921" max="16383" man="1"/>
    <brk id="1993" max="16383" man="1"/>
    <brk id="2065" max="16383" man="1"/>
    <brk id="2137" max="16383" man="1"/>
    <brk id="2209" max="16383" man="1"/>
    <brk id="2281" max="16383" man="1"/>
    <brk id="2353" max="16383" man="1"/>
    <brk id="2425" max="16383" man="1"/>
    <brk id="2497" max="16383" man="1"/>
    <brk id="2569" max="16383" man="1"/>
    <brk id="2641" max="16383" man="1"/>
    <brk id="2713" max="16383" man="1"/>
    <brk id="2785" max="16383" man="1"/>
    <brk id="2857" max="16383" man="1"/>
    <brk id="2929" max="16383" man="1"/>
    <brk id="3001" max="16383" man="1"/>
    <brk id="3073" max="16383" man="1"/>
    <brk id="3145" max="16383" man="1"/>
    <brk id="3217" max="16383" man="1"/>
    <brk id="3289" max="16383" man="1"/>
    <brk id="3361" max="16383" man="1"/>
    <brk id="3433" max="16383" man="1"/>
    <brk id="3505" max="16383" man="1"/>
    <brk id="3577" max="16383" man="1"/>
    <brk id="3649" max="16383" man="1"/>
    <brk id="3721" max="16383" man="1"/>
    <brk id="3793" max="16383" man="1"/>
    <brk id="3865" max="16383" man="1"/>
    <brk id="3937" max="16383" man="1"/>
    <brk id="4009" max="16383" man="1"/>
    <brk id="4081" max="16383" man="1"/>
    <brk id="4153" max="16383" man="1"/>
    <brk id="4225" max="16383" man="1"/>
    <brk id="4297" max="16383" man="1"/>
    <brk id="4369" max="16383" man="1"/>
    <brk id="4441" max="16383" man="1"/>
    <brk id="4513" max="16383" man="1"/>
    <brk id="4585" max="16383" man="1"/>
    <brk id="4657" max="16383" man="1"/>
    <brk id="5332" max="16383" man="1"/>
    <brk id="5404" max="16383" man="1"/>
    <brk id="5476" max="16383" man="1"/>
    <brk id="5548" max="16383" man="1"/>
    <brk id="5620" max="16383" man="1"/>
    <brk id="5692" max="16383" man="1"/>
    <brk id="5764" max="16383" man="1"/>
    <brk id="5836" max="16383" man="1"/>
    <brk id="5908" max="16383" man="1"/>
    <brk id="5980" max="16383" man="1"/>
    <brk id="6052" max="16383" man="1"/>
    <brk id="6124" max="16383" man="1"/>
    <brk id="6196" max="16383" man="1"/>
    <brk id="6268" max="16383" man="1"/>
    <brk id="6340" max="16383" man="1"/>
    <brk id="6412" max="16383" man="1"/>
    <brk id="6484" max="16383" man="1"/>
    <brk id="6556" max="16383" man="1"/>
    <brk id="6628" max="16383" man="1"/>
    <brk id="6700" max="16383" man="1"/>
    <brk id="6772" max="16383" man="1"/>
    <brk id="6844" max="16383" man="1"/>
    <brk id="6916" max="16383" man="1"/>
    <brk id="6988" max="16383" man="1"/>
    <brk id="7060" max="16383" man="1"/>
    <brk id="7132" max="16383" man="1"/>
    <brk id="7204" max="16383" man="1"/>
    <brk id="7276" max="16383" man="1"/>
    <brk id="7348" max="16383" man="1"/>
    <brk id="7420" max="16383" man="1"/>
    <brk id="7492" max="16383" man="1"/>
    <brk id="7564" max="16383" man="1"/>
    <brk id="7636" max="16383" man="1"/>
    <brk id="7708" max="16383" man="1"/>
    <brk id="7780" max="16383" man="1"/>
    <brk id="7852" max="16383" man="1"/>
    <brk id="7924" max="16383" man="1"/>
    <brk id="7996" max="16383" man="1"/>
    <brk id="8068" max="16383" man="1"/>
    <brk id="8140" max="16383" man="1"/>
    <brk id="8212" max="16383" man="1"/>
    <brk id="8284" max="16383" man="1"/>
    <brk id="8356" max="16383" man="1"/>
    <brk id="8428" max="16383" man="1"/>
    <brk id="8500" max="16383" man="1"/>
    <brk id="8572" max="16383" man="1"/>
    <brk id="8644" max="16383" man="1"/>
    <brk id="8716" max="16383" man="1"/>
    <brk id="8788" max="16383" man="1"/>
    <brk id="8860" max="16383" man="1"/>
    <brk id="8932" max="16383" man="1"/>
    <brk id="9004" max="16383" man="1"/>
    <brk id="9076" max="16383" man="1"/>
    <brk id="9148" max="16383" man="1"/>
    <brk id="9220" max="16383" man="1"/>
    <brk id="9292" max="16383" man="1"/>
    <brk id="9364" max="16383" man="1"/>
    <brk id="9436" max="16383" man="1"/>
    <brk id="9508" max="16383" man="1"/>
    <brk id="9580" max="16383" man="1"/>
    <brk id="9652" max="16383" man="1"/>
    <brk id="9724" max="16383" man="1"/>
    <brk id="9796" max="16383" man="1"/>
    <brk id="9868" max="16383" man="1"/>
    <brk id="9940" max="16383" man="1"/>
    <brk id="10012" max="16383" man="1"/>
    <brk id="10084" max="16383" man="1"/>
    <brk id="10156" max="16383" man="1"/>
    <brk id="10228" max="16383" man="1"/>
    <brk id="10300" max="16383" man="1"/>
    <brk id="10372" max="16383" man="1"/>
    <brk id="10444" max="16383" man="1"/>
    <brk id="1051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D63"/>
  <sheetViews>
    <sheetView zoomScale="85" zoomScaleNormal="85" workbookViewId="0">
      <pane ySplit="1" topLeftCell="A2" activePane="bottomLeft" state="frozen"/>
      <selection pane="bottomLeft" activeCell="H1" sqref="H1:H1048576"/>
    </sheetView>
  </sheetViews>
  <sheetFormatPr defaultColWidth="9.1796875" defaultRowHeight="15.5" x14ac:dyDescent="0.35"/>
  <cols>
    <col min="1" max="1" width="16.81640625" style="130" customWidth="1"/>
    <col min="2" max="2" width="69" style="130" customWidth="1"/>
    <col min="3" max="3" width="13.453125" style="130" bestFit="1" customWidth="1"/>
    <col min="4" max="4" width="13.54296875" style="130" customWidth="1"/>
    <col min="5" max="6" width="13.81640625" style="130" customWidth="1"/>
    <col min="7" max="7" width="12.26953125" style="130" customWidth="1"/>
    <col min="8" max="8" width="19.26953125" style="130" hidden="1" customWidth="1"/>
    <col min="9" max="9" width="14.7265625" style="130" customWidth="1"/>
    <col min="10" max="10" width="14.453125" style="140" customWidth="1"/>
    <col min="11" max="11" width="20.54296875" style="130" hidden="1" customWidth="1"/>
    <col min="12" max="12" width="19" style="141" bestFit="1" customWidth="1"/>
    <col min="13" max="13" width="21.54296875" style="130" hidden="1" customWidth="1"/>
    <col min="14" max="14" width="25" style="130" bestFit="1" customWidth="1"/>
    <col min="15" max="15" width="21.1796875" style="130" hidden="1" customWidth="1"/>
    <col min="16" max="16" width="36.1796875" style="130" customWidth="1"/>
    <col min="17" max="17" width="64.1796875" style="130" customWidth="1"/>
    <col min="18" max="18" width="41.26953125" style="130" hidden="1" customWidth="1"/>
    <col min="19" max="19" width="45.7265625" style="130" customWidth="1"/>
    <col min="20" max="20" width="26" style="130" customWidth="1"/>
    <col min="21" max="21" width="9" style="130" customWidth="1"/>
    <col min="22" max="22" width="11.453125" style="130" customWidth="1"/>
    <col min="23" max="27" width="9.1796875" style="130"/>
    <col min="28" max="28" width="11" style="130" customWidth="1"/>
    <col min="29" max="16384" width="9.1796875" style="130"/>
  </cols>
  <sheetData>
    <row r="1" spans="1:30" ht="56.25" customHeight="1" x14ac:dyDescent="0.35">
      <c r="A1" s="48" t="s">
        <v>2</v>
      </c>
      <c r="B1" s="48" t="s">
        <v>3</v>
      </c>
      <c r="C1" s="48" t="s">
        <v>21</v>
      </c>
      <c r="D1" s="48" t="s">
        <v>58</v>
      </c>
      <c r="E1" s="48" t="s">
        <v>93</v>
      </c>
      <c r="F1" s="48" t="s">
        <v>70</v>
      </c>
      <c r="G1" s="97" t="s">
        <v>69</v>
      </c>
      <c r="H1" s="97" t="s">
        <v>87</v>
      </c>
      <c r="I1" s="48" t="s">
        <v>28</v>
      </c>
      <c r="J1" s="48" t="s">
        <v>71</v>
      </c>
      <c r="K1" s="98" t="s">
        <v>86</v>
      </c>
      <c r="L1" s="48" t="s">
        <v>49</v>
      </c>
      <c r="M1" s="48" t="s">
        <v>88</v>
      </c>
      <c r="N1" s="48" t="s">
        <v>85</v>
      </c>
      <c r="O1" s="48" t="s">
        <v>89</v>
      </c>
      <c r="P1" s="99" t="s">
        <v>10</v>
      </c>
      <c r="Q1" s="99" t="s">
        <v>9</v>
      </c>
      <c r="R1" s="24" t="s">
        <v>92</v>
      </c>
      <c r="X1" s="131"/>
      <c r="Y1" s="131"/>
      <c r="AA1" s="23"/>
    </row>
    <row r="2" spans="1:30" ht="30" customHeight="1" x14ac:dyDescent="0.35">
      <c r="A2" s="39" t="s">
        <v>1019</v>
      </c>
      <c r="B2" s="49" t="s">
        <v>1059</v>
      </c>
      <c r="C2" s="40">
        <v>44585</v>
      </c>
      <c r="D2" s="40">
        <f>IF(C2="","",WORKDAY(C2,1))</f>
        <v>44586</v>
      </c>
      <c r="E2" s="40">
        <f>IF(C2="","",WORKDAY(C2,10))</f>
        <v>44599</v>
      </c>
      <c r="F2" s="40">
        <f>IF(C2="","",WORKDAY(C2,20))</f>
        <v>44613</v>
      </c>
      <c r="G2" s="40" t="str">
        <f>IF(ISBLANK(C2),"",TEXT(C2,"mmm"))</f>
        <v>Jan</v>
      </c>
      <c r="H2" s="123" t="s">
        <v>108</v>
      </c>
      <c r="I2" s="45">
        <v>44586</v>
      </c>
      <c r="J2" s="127" t="str">
        <f>IF(ISBLANK(I2),"",IF(I2&gt;F2,"No","Yes"))</f>
        <v>Yes</v>
      </c>
      <c r="K2" s="95" t="s">
        <v>115</v>
      </c>
      <c r="L2" s="50" t="s">
        <v>72</v>
      </c>
      <c r="M2" s="20" t="s">
        <v>72</v>
      </c>
      <c r="N2" s="39" t="s">
        <v>112</v>
      </c>
      <c r="O2" s="105" t="s">
        <v>112</v>
      </c>
      <c r="P2" s="39"/>
      <c r="Q2" s="52"/>
      <c r="R2" s="19" t="s">
        <v>83</v>
      </c>
      <c r="S2" s="23"/>
      <c r="T2" s="25" t="s">
        <v>29</v>
      </c>
      <c r="U2" s="25">
        <f>COUNTIF(J$2:J$2102,"Yes")</f>
        <v>6</v>
      </c>
      <c r="V2" s="132">
        <f>U2/U5</f>
        <v>0.8571428571428571</v>
      </c>
      <c r="W2" s="23"/>
      <c r="X2" s="23"/>
      <c r="Y2" s="23"/>
      <c r="Z2" s="30"/>
      <c r="AA2" s="30"/>
      <c r="AB2" s="23"/>
      <c r="AC2" s="23"/>
      <c r="AD2" s="23"/>
    </row>
    <row r="3" spans="1:30" ht="30" customHeight="1" x14ac:dyDescent="0.35">
      <c r="A3" s="39" t="s">
        <v>1020</v>
      </c>
      <c r="B3" s="49" t="s">
        <v>1087</v>
      </c>
      <c r="C3" s="40">
        <v>44593</v>
      </c>
      <c r="D3" s="40">
        <f t="shared" ref="D3:D21" si="0">IF(C3="","",WORKDAY(C3,1))</f>
        <v>44594</v>
      </c>
      <c r="E3" s="40">
        <f t="shared" ref="E3:E21" si="1">IF(C3="","",WORKDAY(C3,10))</f>
        <v>44607</v>
      </c>
      <c r="F3" s="40">
        <f t="shared" ref="F3:F21" si="2">IF(C3="","",WORKDAY(C3,20))</f>
        <v>44621</v>
      </c>
      <c r="G3" s="40" t="str">
        <f t="shared" ref="G3:G21" si="3">IF(ISBLANK(C3),"",TEXT(C3,"mmm"))</f>
        <v>Feb</v>
      </c>
      <c r="H3" s="123" t="s">
        <v>1016</v>
      </c>
      <c r="I3" s="45">
        <v>44609</v>
      </c>
      <c r="J3" s="127" t="str">
        <f>IF(ISBLANK(I3),"",IF(I3&gt;F3,"No","Yes"))</f>
        <v>Yes</v>
      </c>
      <c r="K3" s="95" t="s">
        <v>116</v>
      </c>
      <c r="L3" s="50" t="s">
        <v>72</v>
      </c>
      <c r="M3" s="20" t="s">
        <v>68</v>
      </c>
      <c r="N3" s="39" t="s">
        <v>113</v>
      </c>
      <c r="O3" s="106" t="s">
        <v>113</v>
      </c>
      <c r="P3" s="39" t="s">
        <v>83</v>
      </c>
      <c r="Q3" s="39"/>
      <c r="R3" s="19" t="s">
        <v>82</v>
      </c>
      <c r="S3" s="23"/>
      <c r="T3" s="25" t="s">
        <v>67</v>
      </c>
      <c r="U3" s="25">
        <f>COUNTIF(J$2:J$2102,"No")</f>
        <v>1</v>
      </c>
      <c r="V3" s="23"/>
      <c r="W3" s="23"/>
      <c r="X3" s="23"/>
      <c r="Y3" s="23"/>
      <c r="Z3" s="30"/>
      <c r="AA3" s="30"/>
      <c r="AB3" s="23"/>
      <c r="AC3" s="23"/>
      <c r="AD3" s="23"/>
    </row>
    <row r="4" spans="1:30" ht="30" customHeight="1" x14ac:dyDescent="0.35">
      <c r="A4" s="39" t="s">
        <v>1021</v>
      </c>
      <c r="B4" s="49" t="s">
        <v>1293</v>
      </c>
      <c r="C4" s="101">
        <v>44687</v>
      </c>
      <c r="D4" s="40">
        <f t="shared" si="0"/>
        <v>44690</v>
      </c>
      <c r="E4" s="40">
        <f t="shared" si="1"/>
        <v>44701</v>
      </c>
      <c r="F4" s="40">
        <f t="shared" si="2"/>
        <v>44715</v>
      </c>
      <c r="G4" s="40" t="str">
        <f t="shared" si="3"/>
        <v>May</v>
      </c>
      <c r="H4" s="123" t="s">
        <v>109</v>
      </c>
      <c r="I4" s="45">
        <v>44713</v>
      </c>
      <c r="J4" s="127" t="str">
        <f>IF(ISBLANK(I4),"",IF(I4&gt;F4,"No","Yes"))</f>
        <v>Yes</v>
      </c>
      <c r="K4" s="95"/>
      <c r="L4" s="50" t="s">
        <v>72</v>
      </c>
      <c r="M4" s="20" t="s">
        <v>111</v>
      </c>
      <c r="N4" s="39" t="s">
        <v>113</v>
      </c>
      <c r="O4" s="106" t="s">
        <v>114</v>
      </c>
      <c r="P4" s="39" t="s">
        <v>99</v>
      </c>
      <c r="Q4" s="47" t="s">
        <v>1468</v>
      </c>
      <c r="R4" s="90" t="s">
        <v>1</v>
      </c>
      <c r="T4" s="25" t="s">
        <v>18</v>
      </c>
      <c r="U4" s="25">
        <f>COUNTIF(J$2:J$2102,"N/A")</f>
        <v>0</v>
      </c>
      <c r="V4" s="25"/>
      <c r="W4" s="23"/>
      <c r="X4" s="23"/>
      <c r="Y4" s="23"/>
      <c r="Z4" s="30"/>
      <c r="AA4" s="30"/>
      <c r="AB4" s="23"/>
      <c r="AC4" s="23"/>
      <c r="AD4" s="23"/>
    </row>
    <row r="5" spans="1:30" ht="30" customHeight="1" x14ac:dyDescent="0.35">
      <c r="A5" s="39" t="s">
        <v>1022</v>
      </c>
      <c r="B5" s="39" t="s">
        <v>1529</v>
      </c>
      <c r="C5" s="101">
        <v>44776</v>
      </c>
      <c r="D5" s="40">
        <f t="shared" si="0"/>
        <v>44777</v>
      </c>
      <c r="E5" s="40">
        <f t="shared" si="1"/>
        <v>44790</v>
      </c>
      <c r="F5" s="40">
        <f t="shared" si="2"/>
        <v>44804</v>
      </c>
      <c r="G5" s="40" t="str">
        <f t="shared" si="3"/>
        <v>Aug</v>
      </c>
      <c r="H5" s="123" t="s">
        <v>1017</v>
      </c>
      <c r="I5" s="45">
        <v>44782</v>
      </c>
      <c r="J5" s="127" t="str">
        <f>IF(ISBLANK(I5),"",IF(I5&gt;F5,"No","Yes"))</f>
        <v>Yes</v>
      </c>
      <c r="K5" s="95"/>
      <c r="L5" s="50" t="s">
        <v>72</v>
      </c>
      <c r="M5" s="20" t="s">
        <v>73</v>
      </c>
      <c r="N5" s="39" t="s">
        <v>113</v>
      </c>
      <c r="O5" s="106" t="s">
        <v>8</v>
      </c>
      <c r="P5" s="39"/>
      <c r="Q5" s="52"/>
      <c r="R5" s="89" t="s">
        <v>100</v>
      </c>
      <c r="S5" s="23"/>
      <c r="T5" s="133" t="s">
        <v>94</v>
      </c>
      <c r="U5" s="23">
        <f>SUM(U16-U4)</f>
        <v>7</v>
      </c>
      <c r="V5" s="23"/>
      <c r="W5" s="23"/>
      <c r="X5" s="23"/>
      <c r="Y5" s="23"/>
      <c r="Z5" s="30"/>
      <c r="AA5" s="30"/>
      <c r="AB5" s="23"/>
      <c r="AC5" s="23"/>
      <c r="AD5" s="23"/>
    </row>
    <row r="6" spans="1:30" ht="30" customHeight="1" x14ac:dyDescent="0.35">
      <c r="A6" s="39" t="s">
        <v>1023</v>
      </c>
      <c r="B6" s="39" t="s">
        <v>1613</v>
      </c>
      <c r="C6" s="101">
        <v>44818</v>
      </c>
      <c r="D6" s="40">
        <f t="shared" si="0"/>
        <v>44819</v>
      </c>
      <c r="E6" s="40">
        <f t="shared" si="1"/>
        <v>44832</v>
      </c>
      <c r="F6" s="40">
        <f t="shared" si="2"/>
        <v>44846</v>
      </c>
      <c r="G6" s="40" t="str">
        <f t="shared" si="3"/>
        <v>Sep</v>
      </c>
      <c r="H6" s="123" t="s">
        <v>1018</v>
      </c>
      <c r="I6" s="45">
        <v>44824</v>
      </c>
      <c r="J6" s="127" t="str">
        <f>IF(ISBLANK(I6),"",IF(I6&gt;F6,"No","Yes"))</f>
        <v>Yes</v>
      </c>
      <c r="K6" s="96"/>
      <c r="L6" s="50" t="s">
        <v>72</v>
      </c>
      <c r="M6" s="20" t="s">
        <v>74</v>
      </c>
      <c r="N6" s="39" t="s">
        <v>112</v>
      </c>
      <c r="O6" s="106" t="s">
        <v>68</v>
      </c>
      <c r="P6" s="39" t="s">
        <v>83</v>
      </c>
      <c r="Q6" s="52"/>
      <c r="R6" s="89" t="s">
        <v>99</v>
      </c>
      <c r="S6" s="23"/>
      <c r="T6" s="133"/>
      <c r="U6" s="23"/>
      <c r="V6" s="23"/>
      <c r="W6" s="23"/>
      <c r="X6" s="23"/>
      <c r="Y6" s="23"/>
      <c r="Z6" s="30"/>
      <c r="AA6" s="30"/>
      <c r="AB6" s="23"/>
      <c r="AC6" s="23"/>
      <c r="AD6" s="23"/>
    </row>
    <row r="7" spans="1:30" ht="30" customHeight="1" x14ac:dyDescent="0.35">
      <c r="A7" s="39" t="s">
        <v>1024</v>
      </c>
      <c r="B7" s="52" t="s">
        <v>1725</v>
      </c>
      <c r="C7" s="40">
        <v>44876</v>
      </c>
      <c r="D7" s="40">
        <f t="shared" si="0"/>
        <v>44879</v>
      </c>
      <c r="E7" s="40">
        <f t="shared" si="1"/>
        <v>44890</v>
      </c>
      <c r="F7" s="40">
        <f t="shared" si="2"/>
        <v>44904</v>
      </c>
      <c r="G7" s="40" t="str">
        <f t="shared" si="3"/>
        <v>Nov</v>
      </c>
      <c r="H7" s="123" t="s">
        <v>110</v>
      </c>
      <c r="I7" s="45">
        <v>44881</v>
      </c>
      <c r="J7" s="127" t="str">
        <f>IF(ISBLANK(I7),"",IF(I7&gt;F7,"No","Yes"))</f>
        <v>Yes</v>
      </c>
      <c r="K7" s="96"/>
      <c r="L7" s="50" t="s">
        <v>72</v>
      </c>
      <c r="M7" s="50"/>
      <c r="N7" s="39" t="s">
        <v>114</v>
      </c>
      <c r="O7" s="107" t="s">
        <v>18</v>
      </c>
      <c r="P7" s="39"/>
      <c r="Q7" s="52"/>
      <c r="R7" s="33" t="s">
        <v>84</v>
      </c>
      <c r="S7" s="23"/>
      <c r="T7" s="25" t="s">
        <v>72</v>
      </c>
      <c r="U7" s="25">
        <f>COUNTIF(L$2:L2102,"Complete")</f>
        <v>7</v>
      </c>
      <c r="V7" s="23"/>
      <c r="W7" s="23"/>
      <c r="X7" s="23"/>
      <c r="Y7" s="23"/>
      <c r="Z7" s="30"/>
      <c r="AA7" s="30"/>
      <c r="AB7" s="23"/>
      <c r="AC7" s="23"/>
      <c r="AD7" s="23"/>
    </row>
    <row r="8" spans="1:30" ht="30" customHeight="1" x14ac:dyDescent="0.35">
      <c r="A8" s="39" t="s">
        <v>1025</v>
      </c>
      <c r="B8" s="52" t="s">
        <v>1804</v>
      </c>
      <c r="C8" s="40">
        <v>44917</v>
      </c>
      <c r="D8" s="40">
        <f t="shared" si="0"/>
        <v>44918</v>
      </c>
      <c r="E8" s="40">
        <f t="shared" si="1"/>
        <v>44931</v>
      </c>
      <c r="F8" s="40">
        <f t="shared" si="2"/>
        <v>44945</v>
      </c>
      <c r="G8" s="40" t="str">
        <f t="shared" si="3"/>
        <v>Dec</v>
      </c>
      <c r="H8" s="125"/>
      <c r="I8" s="45">
        <v>44967</v>
      </c>
      <c r="J8" s="127" t="str">
        <f>IF(ISBLANK(I8),"",IF(I8&gt;F8,"No","Yes"))</f>
        <v>No</v>
      </c>
      <c r="K8" s="96"/>
      <c r="L8" s="50" t="s">
        <v>72</v>
      </c>
      <c r="M8" s="50"/>
      <c r="N8" s="39" t="s">
        <v>112</v>
      </c>
      <c r="O8" s="19"/>
      <c r="P8" s="39"/>
      <c r="Q8" s="52"/>
      <c r="R8" s="22" t="s">
        <v>0</v>
      </c>
      <c r="S8" s="23"/>
      <c r="T8" s="25" t="s">
        <v>68</v>
      </c>
      <c r="U8" s="25">
        <f>COUNTIF(L$2:L$2102,"In Progress")</f>
        <v>0</v>
      </c>
      <c r="V8" s="25"/>
      <c r="W8" s="23"/>
      <c r="X8" s="23"/>
      <c r="Y8" s="23"/>
      <c r="Z8" s="30"/>
      <c r="AA8" s="30"/>
      <c r="AB8" s="23"/>
      <c r="AC8" s="23"/>
      <c r="AD8" s="23"/>
    </row>
    <row r="9" spans="1:30" ht="30" customHeight="1" x14ac:dyDescent="0.35">
      <c r="A9" s="39"/>
      <c r="B9" s="52"/>
      <c r="C9" s="40"/>
      <c r="D9" s="40" t="str">
        <f t="shared" si="0"/>
        <v/>
      </c>
      <c r="E9" s="40" t="str">
        <f t="shared" si="1"/>
        <v/>
      </c>
      <c r="F9" s="40" t="str">
        <f t="shared" si="2"/>
        <v/>
      </c>
      <c r="G9" s="40" t="str">
        <f t="shared" si="3"/>
        <v/>
      </c>
      <c r="H9" s="46"/>
      <c r="I9" s="45"/>
      <c r="J9" s="127" t="str">
        <f>IF(ISBLANK(I9),"",IF(I9&gt;F9,"No","Yes"))</f>
        <v/>
      </c>
      <c r="K9" s="96"/>
      <c r="L9" s="50"/>
      <c r="M9" s="50"/>
      <c r="N9" s="39"/>
      <c r="O9" s="19"/>
      <c r="P9" s="39"/>
      <c r="Q9" s="52"/>
      <c r="R9" s="22" t="s">
        <v>101</v>
      </c>
      <c r="S9" s="23"/>
      <c r="T9" s="25" t="s">
        <v>13</v>
      </c>
      <c r="U9" s="25">
        <f>COUNTIF(L$2:L$2102,"Clarification Sought")</f>
        <v>0</v>
      </c>
      <c r="V9" s="25"/>
      <c r="W9" s="25"/>
      <c r="X9" s="23"/>
      <c r="Y9" s="23"/>
      <c r="Z9" s="30"/>
      <c r="AA9" s="30"/>
      <c r="AB9" s="23"/>
      <c r="AC9" s="23"/>
      <c r="AD9" s="23"/>
    </row>
    <row r="10" spans="1:30" ht="30" customHeight="1" x14ac:dyDescent="0.35">
      <c r="A10" s="39"/>
      <c r="B10" s="52"/>
      <c r="C10" s="40"/>
      <c r="D10" s="40" t="str">
        <f t="shared" si="0"/>
        <v/>
      </c>
      <c r="E10" s="40" t="str">
        <f t="shared" si="1"/>
        <v/>
      </c>
      <c r="F10" s="40" t="str">
        <f t="shared" si="2"/>
        <v/>
      </c>
      <c r="G10" s="40" t="str">
        <f t="shared" si="3"/>
        <v/>
      </c>
      <c r="H10" s="46"/>
      <c r="I10" s="45"/>
      <c r="J10" s="127" t="str">
        <f>IF(ISBLANK(I10),"",IF(I10&gt;F10,"No","Yes"))</f>
        <v/>
      </c>
      <c r="K10" s="95"/>
      <c r="L10" s="50"/>
      <c r="M10" s="50"/>
      <c r="N10" s="39"/>
      <c r="O10" s="39"/>
      <c r="P10" s="39"/>
      <c r="Q10" s="52"/>
      <c r="R10" s="22" t="s">
        <v>6</v>
      </c>
      <c r="S10" s="37"/>
      <c r="T10" s="25" t="s">
        <v>73</v>
      </c>
      <c r="U10" s="25">
        <f>COUNTIF(L$2:L$2102,"Withdrawn")</f>
        <v>0</v>
      </c>
      <c r="V10" s="23"/>
      <c r="W10" s="23"/>
      <c r="X10" s="23"/>
      <c r="Y10" s="23"/>
      <c r="Z10" s="30"/>
      <c r="AA10" s="30"/>
      <c r="AB10" s="23"/>
      <c r="AC10" s="23"/>
    </row>
    <row r="11" spans="1:30" ht="30" customHeight="1" x14ac:dyDescent="0.35">
      <c r="A11" s="39"/>
      <c r="B11" s="35"/>
      <c r="C11" s="40"/>
      <c r="D11" s="40" t="str">
        <f t="shared" si="0"/>
        <v/>
      </c>
      <c r="E11" s="40" t="str">
        <f t="shared" si="1"/>
        <v/>
      </c>
      <c r="F11" s="40" t="str">
        <f t="shared" si="2"/>
        <v/>
      </c>
      <c r="G11" s="40" t="str">
        <f t="shared" si="3"/>
        <v/>
      </c>
      <c r="H11" s="46"/>
      <c r="I11" s="45"/>
      <c r="J11" s="127" t="str">
        <f>IF(ISBLANK(I11),"",IF(I11&gt;F11,"No","Yes"))</f>
        <v/>
      </c>
      <c r="K11" s="95"/>
      <c r="L11" s="50"/>
      <c r="M11" s="50"/>
      <c r="N11" s="39"/>
      <c r="O11" s="39"/>
      <c r="P11" s="39"/>
      <c r="Q11" s="52"/>
      <c r="R11" s="19"/>
      <c r="S11" s="37"/>
      <c r="T11" s="25" t="s">
        <v>74</v>
      </c>
      <c r="U11" s="25">
        <f>COUNTIF(L$2:L$2102,"Elapsed")</f>
        <v>0</v>
      </c>
      <c r="V11" s="23"/>
      <c r="W11" s="25"/>
      <c r="X11" s="23"/>
      <c r="Y11" s="23"/>
      <c r="Z11" s="30"/>
      <c r="AA11" s="30"/>
      <c r="AB11" s="23"/>
      <c r="AC11" s="23"/>
    </row>
    <row r="12" spans="1:30" ht="30" customHeight="1" x14ac:dyDescent="0.35">
      <c r="A12" s="39"/>
      <c r="B12" s="52"/>
      <c r="C12" s="45"/>
      <c r="D12" s="40" t="str">
        <f t="shared" si="0"/>
        <v/>
      </c>
      <c r="E12" s="40" t="str">
        <f t="shared" si="1"/>
        <v/>
      </c>
      <c r="F12" s="40" t="str">
        <f t="shared" si="2"/>
        <v/>
      </c>
      <c r="G12" s="40" t="str">
        <f t="shared" si="3"/>
        <v/>
      </c>
      <c r="H12" s="46"/>
      <c r="I12" s="45"/>
      <c r="J12" s="127" t="str">
        <f>IF(ISBLANK(I12),"",IF(I12&gt;F12,"No","Yes"))</f>
        <v/>
      </c>
      <c r="K12" s="95"/>
      <c r="L12" s="50"/>
      <c r="M12" s="50"/>
      <c r="N12" s="39"/>
      <c r="O12" s="39"/>
      <c r="P12" s="39"/>
      <c r="Q12" s="52"/>
      <c r="R12" s="22"/>
      <c r="S12" s="37"/>
      <c r="T12" s="23"/>
      <c r="U12" s="23"/>
      <c r="V12" s="23"/>
      <c r="W12" s="23"/>
      <c r="X12" s="23"/>
      <c r="Y12" s="23"/>
      <c r="Z12" s="30"/>
      <c r="AA12" s="30"/>
      <c r="AB12" s="23"/>
      <c r="AC12" s="23"/>
    </row>
    <row r="13" spans="1:30" ht="30" customHeight="1" x14ac:dyDescent="0.35">
      <c r="A13" s="39"/>
      <c r="B13" s="52"/>
      <c r="C13" s="45"/>
      <c r="D13" s="40" t="str">
        <f t="shared" si="0"/>
        <v/>
      </c>
      <c r="E13" s="40" t="str">
        <f t="shared" si="1"/>
        <v/>
      </c>
      <c r="F13" s="40" t="str">
        <f t="shared" si="2"/>
        <v/>
      </c>
      <c r="G13" s="40" t="str">
        <f t="shared" si="3"/>
        <v/>
      </c>
      <c r="H13" s="46"/>
      <c r="I13" s="45"/>
      <c r="J13" s="127" t="str">
        <f>IF(ISBLANK(I13),"",IF(I13&gt;F13,"No","Yes"))</f>
        <v/>
      </c>
      <c r="K13" s="95"/>
      <c r="L13" s="50"/>
      <c r="M13" s="50"/>
      <c r="N13" s="39"/>
      <c r="O13" s="39"/>
      <c r="P13" s="39"/>
      <c r="Q13" s="52"/>
      <c r="R13" s="83"/>
      <c r="S13" s="37"/>
      <c r="T13" s="23"/>
      <c r="U13" s="23"/>
      <c r="V13" s="23"/>
      <c r="W13" s="23"/>
      <c r="X13" s="23"/>
      <c r="Y13" s="30"/>
      <c r="Z13" s="30"/>
      <c r="AA13" s="23"/>
      <c r="AB13" s="23"/>
    </row>
    <row r="14" spans="1:30" ht="30" customHeight="1" x14ac:dyDescent="0.35">
      <c r="A14" s="39"/>
      <c r="B14" s="35"/>
      <c r="C14" s="40"/>
      <c r="D14" s="40" t="str">
        <f t="shared" si="0"/>
        <v/>
      </c>
      <c r="E14" s="40" t="str">
        <f t="shared" si="1"/>
        <v/>
      </c>
      <c r="F14" s="40" t="str">
        <f t="shared" si="2"/>
        <v/>
      </c>
      <c r="G14" s="40" t="str">
        <f t="shared" si="3"/>
        <v/>
      </c>
      <c r="H14" s="46"/>
      <c r="I14" s="45"/>
      <c r="J14" s="127" t="str">
        <f>IF(ISBLANK(I14),"",IF(I14&gt;F14,"No","Yes"))</f>
        <v/>
      </c>
      <c r="K14" s="95"/>
      <c r="L14" s="50"/>
      <c r="M14" s="50"/>
      <c r="N14" s="39"/>
      <c r="O14" s="39"/>
      <c r="P14" s="39"/>
      <c r="Q14" s="52"/>
      <c r="R14" s="39"/>
      <c r="S14" s="37"/>
      <c r="T14" s="37"/>
      <c r="U14" s="23"/>
      <c r="V14" s="166" t="s">
        <v>77</v>
      </c>
      <c r="W14" s="167"/>
      <c r="X14" s="167"/>
      <c r="Y14" s="167"/>
      <c r="Z14" s="168"/>
      <c r="AA14" s="134"/>
      <c r="AB14" s="23"/>
      <c r="AC14" s="23"/>
    </row>
    <row r="15" spans="1:30" ht="30" customHeight="1" x14ac:dyDescent="0.35">
      <c r="A15" s="39"/>
      <c r="B15" s="52"/>
      <c r="C15" s="40"/>
      <c r="D15" s="40" t="str">
        <f t="shared" si="0"/>
        <v/>
      </c>
      <c r="E15" s="40" t="str">
        <f t="shared" si="1"/>
        <v/>
      </c>
      <c r="F15" s="40" t="str">
        <f t="shared" si="2"/>
        <v/>
      </c>
      <c r="G15" s="40" t="str">
        <f t="shared" si="3"/>
        <v/>
      </c>
      <c r="H15" s="46"/>
      <c r="I15" s="45"/>
      <c r="J15" s="127" t="str">
        <f>IF(ISBLANK(I15),"",IF(I15&gt;F15,"No","Yes"))</f>
        <v/>
      </c>
      <c r="K15" s="51"/>
      <c r="L15" s="50"/>
      <c r="M15" s="50"/>
      <c r="N15" s="39"/>
      <c r="O15" s="39"/>
      <c r="P15" s="39"/>
      <c r="Q15" s="52"/>
      <c r="R15" s="39"/>
      <c r="S15" s="37"/>
      <c r="T15" s="37"/>
      <c r="U15" s="135" t="s">
        <v>14</v>
      </c>
      <c r="V15" s="136" t="s">
        <v>15</v>
      </c>
      <c r="W15" s="136" t="s">
        <v>16</v>
      </c>
      <c r="X15" s="136" t="s">
        <v>8</v>
      </c>
      <c r="Y15" s="136" t="s">
        <v>30</v>
      </c>
      <c r="Z15" s="136" t="s">
        <v>68</v>
      </c>
      <c r="AA15" s="137" t="s">
        <v>91</v>
      </c>
      <c r="AB15" s="138" t="s">
        <v>73</v>
      </c>
      <c r="AC15" s="23"/>
    </row>
    <row r="16" spans="1:30" ht="30" customHeight="1" x14ac:dyDescent="0.35">
      <c r="A16" s="39"/>
      <c r="B16" s="119"/>
      <c r="C16" s="40"/>
      <c r="D16" s="40" t="str">
        <f t="shared" si="0"/>
        <v/>
      </c>
      <c r="E16" s="40" t="str">
        <f t="shared" si="1"/>
        <v/>
      </c>
      <c r="F16" s="40" t="str">
        <f t="shared" si="2"/>
        <v/>
      </c>
      <c r="G16" s="40" t="str">
        <f t="shared" si="3"/>
        <v/>
      </c>
      <c r="H16" s="46"/>
      <c r="I16" s="120"/>
      <c r="J16" s="127" t="str">
        <f>IF(ISBLANK(I16),"",IF(I16&gt;F16,"No","Yes"))</f>
        <v/>
      </c>
      <c r="K16" s="117"/>
      <c r="L16" s="50"/>
      <c r="M16" s="50"/>
      <c r="N16" s="39"/>
      <c r="O16" s="118"/>
      <c r="P16" s="92"/>
      <c r="Q16" s="52"/>
      <c r="R16" s="52"/>
      <c r="S16" s="91"/>
      <c r="T16" s="26" t="s">
        <v>31</v>
      </c>
      <c r="U16" s="139">
        <f>SUM(U18:U29)</f>
        <v>7</v>
      </c>
      <c r="V16" s="139">
        <f>COUNTIF(N$2:N$50,"Full Disclosure")</f>
        <v>3</v>
      </c>
      <c r="W16" s="139">
        <f>COUNTIF(N$2:N$50,"Partial Disclosure")</f>
        <v>3</v>
      </c>
      <c r="X16" s="139">
        <f>COUNTIF(N$2:N$50,"Refused")</f>
        <v>0</v>
      </c>
      <c r="Y16" s="139">
        <f>COUNTIF(N$2:N$50,"Information Not Held")</f>
        <v>1</v>
      </c>
      <c r="Z16" s="139">
        <f>COUNTIF(N$2:N$50,"In Progress")</f>
        <v>0</v>
      </c>
      <c r="AA16" s="139">
        <f>COUNTIF(L$2:L$2102,"elapsed")</f>
        <v>0</v>
      </c>
      <c r="AB16" s="139">
        <f>COUNTIF(L$2:L$2102,"withdrawn")</f>
        <v>0</v>
      </c>
      <c r="AC16" s="23"/>
    </row>
    <row r="17" spans="1:29" ht="30" customHeight="1" x14ac:dyDescent="0.35">
      <c r="A17" s="39"/>
      <c r="B17" s="35"/>
      <c r="C17" s="40"/>
      <c r="D17" s="40" t="str">
        <f t="shared" si="0"/>
        <v/>
      </c>
      <c r="E17" s="40" t="str">
        <f t="shared" si="1"/>
        <v/>
      </c>
      <c r="F17" s="40" t="str">
        <f t="shared" si="2"/>
        <v/>
      </c>
      <c r="G17" s="40" t="str">
        <f t="shared" si="3"/>
        <v/>
      </c>
      <c r="H17" s="39"/>
      <c r="I17" s="78"/>
      <c r="J17" s="127" t="str">
        <f>IF(ISBLANK(I17),"",IF(I17&gt;F17,"No","Yes"))</f>
        <v/>
      </c>
      <c r="K17" s="81"/>
      <c r="L17" s="80"/>
      <c r="M17" s="81"/>
      <c r="N17" s="75"/>
      <c r="O17" s="84"/>
      <c r="P17" s="75"/>
      <c r="Q17" s="52"/>
      <c r="R17" s="52"/>
      <c r="S17" s="91"/>
      <c r="T17" s="26"/>
      <c r="U17" s="139"/>
      <c r="V17" s="139"/>
      <c r="W17" s="139"/>
      <c r="X17" s="139"/>
      <c r="Y17" s="139"/>
      <c r="Z17" s="139"/>
      <c r="AA17" s="139"/>
      <c r="AB17" s="139"/>
      <c r="AC17" s="23"/>
    </row>
    <row r="18" spans="1:29" ht="30" customHeight="1" x14ac:dyDescent="0.35">
      <c r="A18" s="39"/>
      <c r="B18" s="76"/>
      <c r="C18" s="40"/>
      <c r="D18" s="40" t="str">
        <f t="shared" si="0"/>
        <v/>
      </c>
      <c r="E18" s="40" t="str">
        <f t="shared" si="1"/>
        <v/>
      </c>
      <c r="F18" s="40" t="str">
        <f t="shared" si="2"/>
        <v/>
      </c>
      <c r="G18" s="40" t="str">
        <f t="shared" si="3"/>
        <v/>
      </c>
      <c r="H18" s="79"/>
      <c r="I18" s="78"/>
      <c r="J18" s="127" t="str">
        <f>IF(ISBLANK(I18),"",IF(I18&gt;F18,"No","Yes"))</f>
        <v/>
      </c>
      <c r="K18" s="81"/>
      <c r="L18" s="80"/>
      <c r="M18" s="81"/>
      <c r="N18" s="75"/>
      <c r="O18" s="47"/>
      <c r="P18" s="75"/>
      <c r="Q18" s="85"/>
      <c r="R18" s="52"/>
      <c r="S18" s="91"/>
      <c r="T18" s="26" t="s">
        <v>36</v>
      </c>
      <c r="U18" s="139">
        <f>COUNTIF(G$2:G$2497,"Jan")</f>
        <v>1</v>
      </c>
      <c r="V18" s="139">
        <f>COUNTIFS(G$2:G$2497,"jan",N$2:N$2497,"Full Disclosure")</f>
        <v>1</v>
      </c>
      <c r="W18" s="139">
        <f>COUNTIFS(G$2:G$2497,"jan",N$2:N$2497,"Partial Disclosure")</f>
        <v>0</v>
      </c>
      <c r="X18" s="139">
        <f>COUNTIFS(G$2:G$2497,"jan",N$2:N$2497,"Refused")</f>
        <v>0</v>
      </c>
      <c r="Y18" s="139">
        <f>COUNTIFS(G$2:G$2497,"jan",N$2:N$2497,"Information not held")</f>
        <v>0</v>
      </c>
      <c r="Z18" s="139">
        <f>COUNTIFS(G$2:G$2497,"jan",N$2:N$2497,"In Progress")</f>
        <v>0</v>
      </c>
      <c r="AA18" s="139">
        <f>COUNTIFS(G$2:G$2497,"jan",N$2:N$2497,"elapsed")</f>
        <v>0</v>
      </c>
      <c r="AB18" s="139">
        <f>COUNTIFS(G$2:G$2497,"jan",N$2:N$2497,"withdrawn")</f>
        <v>0</v>
      </c>
      <c r="AC18" s="23"/>
    </row>
    <row r="19" spans="1:29" ht="30" customHeight="1" x14ac:dyDescent="0.35">
      <c r="A19" s="39"/>
      <c r="B19" s="76"/>
      <c r="C19" s="40"/>
      <c r="D19" s="40" t="str">
        <f t="shared" si="0"/>
        <v/>
      </c>
      <c r="E19" s="40" t="str">
        <f t="shared" si="1"/>
        <v/>
      </c>
      <c r="F19" s="40" t="str">
        <f t="shared" si="2"/>
        <v/>
      </c>
      <c r="G19" s="40" t="str">
        <f t="shared" si="3"/>
        <v/>
      </c>
      <c r="H19" s="79"/>
      <c r="I19" s="78"/>
      <c r="J19" s="127" t="str">
        <f>IF(ISBLANK(I19),"",IF(I19&gt;F19,"No","Yes"))</f>
        <v/>
      </c>
      <c r="K19" s="81"/>
      <c r="L19" s="80"/>
      <c r="M19" s="81"/>
      <c r="N19" s="75"/>
      <c r="O19" s="47"/>
      <c r="P19" s="75"/>
      <c r="Q19" s="85"/>
      <c r="R19" s="52"/>
      <c r="S19" s="91"/>
      <c r="T19" s="26" t="s">
        <v>37</v>
      </c>
      <c r="U19" s="139">
        <f>COUNTIF(G$2:G$2497,"Feb")</f>
        <v>1</v>
      </c>
      <c r="V19" s="139">
        <f>COUNTIFS(G$2:G$2497,"Feb",N$2:N$2497,"Full Disclosure")</f>
        <v>0</v>
      </c>
      <c r="W19" s="139">
        <f>COUNTIFS(G$2:G$2497,"feb",N$2:N$2497,"Partial Disclosure")</f>
        <v>1</v>
      </c>
      <c r="X19" s="139">
        <f>COUNTIFS(G$2:G$2497,"feb",N$2:N$2497,"Refused")</f>
        <v>0</v>
      </c>
      <c r="Y19" s="139">
        <f>COUNTIFS(G$2:G$2497,"feb",N$2:N$2497,"Information not held")</f>
        <v>0</v>
      </c>
      <c r="Z19" s="139">
        <f>COUNTIFS(G$2:G$2497,"feb",N$2:N$2497,"In Progress")</f>
        <v>0</v>
      </c>
      <c r="AA19" s="139">
        <f>COUNTIFS(G$2:G$2497,"feb",N$2:N$2497,"elapsed")</f>
        <v>0</v>
      </c>
      <c r="AB19" s="139">
        <f>COUNTIFS(G$2:G$2497,"feb",N$2:N$2497,"withdrawn")</f>
        <v>0</v>
      </c>
      <c r="AC19" s="23"/>
    </row>
    <row r="20" spans="1:29" ht="30" customHeight="1" x14ac:dyDescent="0.35">
      <c r="A20" s="39"/>
      <c r="B20" s="52"/>
      <c r="C20" s="121"/>
      <c r="D20" s="40" t="str">
        <f t="shared" si="0"/>
        <v/>
      </c>
      <c r="E20" s="40" t="str">
        <f t="shared" si="1"/>
        <v/>
      </c>
      <c r="F20" s="40" t="str">
        <f t="shared" si="2"/>
        <v/>
      </c>
      <c r="G20" s="40" t="str">
        <f t="shared" si="3"/>
        <v/>
      </c>
      <c r="H20" s="79"/>
      <c r="I20" s="46"/>
      <c r="J20" s="127" t="str">
        <f>IF(ISBLANK(I20),"",IF(I20&gt;F20,"No","Yes"))</f>
        <v/>
      </c>
      <c r="K20" s="47"/>
      <c r="L20" s="51"/>
      <c r="M20" s="50"/>
      <c r="N20" s="50"/>
      <c r="O20" s="39"/>
      <c r="P20" s="39"/>
      <c r="Q20" s="39"/>
      <c r="R20" s="52"/>
      <c r="S20" s="91"/>
      <c r="T20" s="26" t="s">
        <v>38</v>
      </c>
      <c r="U20" s="139">
        <f>COUNTIF(G$2:G$2497,"mar")</f>
        <v>0</v>
      </c>
      <c r="V20" s="139">
        <f>COUNTIFS(G$2:G$2497,"mar",N$2:N$2497,"Full Disclosure")</f>
        <v>0</v>
      </c>
      <c r="W20" s="139">
        <f>COUNTIFS(G$2:G$2497,"mar",N$2:N$2497,"Partial Disclosure")</f>
        <v>0</v>
      </c>
      <c r="X20" s="139">
        <f>COUNTIFS(G$2:G$2497,"mar",N$2:N$2497,"Refused")</f>
        <v>0</v>
      </c>
      <c r="Y20" s="139">
        <f>COUNTIFS(G$2:G$2497,"mar",N$2:N$2497,"Information not held")</f>
        <v>0</v>
      </c>
      <c r="Z20" s="139">
        <f>COUNTIFS(G$2:G$2497,"mar",N$2:N$2497,"In Progress")</f>
        <v>0</v>
      </c>
      <c r="AA20" s="139">
        <f>COUNTIFS(G$2:G$2497,"mar",N$2:N$2497,"elapsed")</f>
        <v>0</v>
      </c>
      <c r="AB20" s="139">
        <f>COUNTIFS(G$2:G$2497,"mar",N$2:N$2497,"withdrawn")</f>
        <v>0</v>
      </c>
      <c r="AC20" s="23"/>
    </row>
    <row r="21" spans="1:29" ht="30" customHeight="1" x14ac:dyDescent="0.35">
      <c r="A21" s="39"/>
      <c r="B21" s="86"/>
      <c r="C21" s="71"/>
      <c r="D21" s="40" t="str">
        <f t="shared" si="0"/>
        <v/>
      </c>
      <c r="E21" s="40" t="str">
        <f t="shared" si="1"/>
        <v/>
      </c>
      <c r="F21" s="40" t="str">
        <f t="shared" si="2"/>
        <v/>
      </c>
      <c r="G21" s="40" t="str">
        <f t="shared" si="3"/>
        <v/>
      </c>
      <c r="H21" s="46"/>
      <c r="I21" s="45"/>
      <c r="J21" s="127" t="str">
        <f>IF(ISBLANK(I21),"",IF(I21&gt;F21,"No","Yes"))</f>
        <v/>
      </c>
      <c r="K21" s="72"/>
      <c r="L21" s="65"/>
      <c r="M21" s="71"/>
      <c r="N21" s="87"/>
      <c r="O21" s="74"/>
      <c r="P21" s="39"/>
      <c r="Q21" s="39"/>
      <c r="R21" s="92"/>
      <c r="S21" s="91"/>
      <c r="T21" s="26" t="s">
        <v>39</v>
      </c>
      <c r="U21" s="139">
        <f>COUNTIF(G$2:G$2497,"apr")</f>
        <v>0</v>
      </c>
      <c r="V21" s="139">
        <f>COUNTIFS(G$2:G$2497,"apr",N$2:N$2497,"Full Disclosure")</f>
        <v>0</v>
      </c>
      <c r="W21" s="139">
        <f>COUNTIFS(G$2:G$2497,"apr",N$2:N$2497,"Partial Disclosure")</f>
        <v>0</v>
      </c>
      <c r="X21" s="139">
        <f>COUNTIFS(G$2:G$2497,"apr",N$2:N$2497,"Refused")</f>
        <v>0</v>
      </c>
      <c r="Y21" s="139">
        <f>COUNTIFS(G$2:G$2497,"apr",N$2:N$2497,"Information not held")</f>
        <v>0</v>
      </c>
      <c r="Z21" s="139">
        <f>COUNTIFS(G$2:G$2497,"apr",N$2:N$2497,"In Progress")</f>
        <v>0</v>
      </c>
      <c r="AA21" s="139">
        <f>COUNTIFS(G$2:G$2497,"apr",N$2:N$2497,"elapsed")</f>
        <v>0</v>
      </c>
      <c r="AB21" s="139">
        <f>COUNTIFS(G$2:G$2497,"apr",N$2:N$2497,"withdrawn")</f>
        <v>0</v>
      </c>
    </row>
    <row r="22" spans="1:29" ht="30" customHeight="1" x14ac:dyDescent="0.35">
      <c r="A22" s="39"/>
      <c r="B22" s="39"/>
      <c r="C22" s="39"/>
      <c r="D22" s="100"/>
      <c r="E22" s="100"/>
      <c r="F22" s="100"/>
      <c r="G22" s="39"/>
      <c r="H22" s="73"/>
      <c r="I22" s="46"/>
      <c r="J22" s="127" t="str">
        <f>IF(ISBLANK(I22),"",IF(I22&gt;F22,"No","Yes"))</f>
        <v/>
      </c>
      <c r="K22" s="47"/>
      <c r="L22" s="51"/>
      <c r="M22" s="50"/>
      <c r="N22" s="50"/>
      <c r="O22" s="39"/>
      <c r="P22" s="47"/>
      <c r="Q22" s="39"/>
      <c r="R22" s="39"/>
      <c r="T22" s="26" t="s">
        <v>27</v>
      </c>
      <c r="U22" s="139">
        <f>COUNTIF(G$2:G$2497,"may")</f>
        <v>1</v>
      </c>
      <c r="V22" s="139">
        <f>COUNTIFS(G$2:G$2497,"may",N$2:N$2497,"Full Disclosure")</f>
        <v>0</v>
      </c>
      <c r="W22" s="139">
        <f>COUNTIFS(G$2:G$2497,"may",N$2:N$2497,"Partial Disclosure")</f>
        <v>1</v>
      </c>
      <c r="X22" s="139">
        <f>COUNTIFS(G$2:G$2497,"may",N$2:N$2497,"Refused")</f>
        <v>0</v>
      </c>
      <c r="Y22" s="139">
        <f>COUNTIFS(G$2:G$2497,"may",N$2:N$2497,"Information not held")</f>
        <v>0</v>
      </c>
      <c r="Z22" s="139">
        <f>COUNTIFS(G$2:G$2497,"may",N$2:N$2497,"In Progress")</f>
        <v>0</v>
      </c>
      <c r="AA22" s="139">
        <f>COUNTIFS(G$2:G$2497,"may",N$2:N$2497,"elapsed")</f>
        <v>0</v>
      </c>
      <c r="AB22" s="139">
        <f>COUNTIFS(G$2:G$2497,"may",N$2:N$2497,"withdrawn")</f>
        <v>0</v>
      </c>
    </row>
    <row r="23" spans="1:29" ht="30" customHeight="1" x14ac:dyDescent="0.35">
      <c r="A23" s="39"/>
      <c r="B23" s="39"/>
      <c r="C23" s="39"/>
      <c r="D23" s="100"/>
      <c r="E23" s="100"/>
      <c r="F23" s="100"/>
      <c r="G23" s="39"/>
      <c r="H23" s="45"/>
      <c r="I23" s="46"/>
      <c r="J23" s="127" t="str">
        <f>IF(ISBLANK(I23),"",IF(I23&gt;F23,"No","Yes"))</f>
        <v/>
      </c>
      <c r="K23" s="47"/>
      <c r="L23" s="51"/>
      <c r="M23" s="50"/>
      <c r="N23" s="50"/>
      <c r="O23" s="39"/>
      <c r="P23" s="47"/>
      <c r="Q23" s="39"/>
      <c r="R23" s="39"/>
      <c r="T23" s="26" t="s">
        <v>40</v>
      </c>
      <c r="U23" s="139">
        <f>COUNTIF(G$2:G$2497,"jun")</f>
        <v>0</v>
      </c>
      <c r="V23" s="139">
        <f>COUNTIFS(G$2:G$2497,"jun",N$2:N$2497,"Full Disclosure")</f>
        <v>0</v>
      </c>
      <c r="W23" s="139">
        <f>COUNTIFS(G$2:G$2497,"jun",N$2:N$2497,"Partial Disclosure")</f>
        <v>0</v>
      </c>
      <c r="X23" s="139">
        <f>COUNTIFS(G$2:G$2497,"junr",N$2:N$2497,"Refused")</f>
        <v>0</v>
      </c>
      <c r="Y23" s="139">
        <f>COUNTIFS(G$2:G$2497,"jun",N$2:N$2497,"Information not held")</f>
        <v>0</v>
      </c>
      <c r="Z23" s="139">
        <f>COUNTIFS(G$2:G$2497,"jun",N$2:N$2497,"In Progress")</f>
        <v>0</v>
      </c>
      <c r="AA23" s="139">
        <f>COUNTIFS(G$2:G$2497,"jun",N$2:N$2497,"elapsed")</f>
        <v>0</v>
      </c>
      <c r="AB23" s="139">
        <f>COUNTIFS(G$2:G$2497,"jun",N$2:N$2497,"withdrawn")</f>
        <v>0</v>
      </c>
    </row>
    <row r="24" spans="1:29" ht="30" customHeight="1" x14ac:dyDescent="0.35">
      <c r="A24" s="39"/>
      <c r="B24" s="88"/>
      <c r="C24" s="39"/>
      <c r="D24" s="100"/>
      <c r="E24" s="100"/>
      <c r="F24" s="100"/>
      <c r="G24" s="39"/>
      <c r="H24" s="45"/>
      <c r="I24" s="46"/>
      <c r="J24" s="127" t="str">
        <f>IF(ISBLANK(I24),"",IF(I24&gt;F24,"No","Yes"))</f>
        <v/>
      </c>
      <c r="K24" s="47"/>
      <c r="L24" s="51"/>
      <c r="M24" s="50"/>
      <c r="N24" s="50"/>
      <c r="O24" s="39"/>
      <c r="P24" s="47"/>
      <c r="Q24" s="39"/>
      <c r="R24" s="39"/>
      <c r="T24" s="26" t="s">
        <v>41</v>
      </c>
      <c r="U24" s="139">
        <f>COUNTIF(G$2:G$2497,"Jul")</f>
        <v>0</v>
      </c>
      <c r="V24" s="139">
        <f>COUNTIFS(G$2:G$2497,"jul",N$2:N$2497,"Full Disclosure")</f>
        <v>0</v>
      </c>
      <c r="W24" s="139">
        <f>COUNTIFS(G$2:G$2497,"jul",N$2:N$2497,"Partial Disclosure")</f>
        <v>0</v>
      </c>
      <c r="X24" s="139">
        <f>COUNTIFS(G$2:G$2497,"jul",N$2:N$2497,"Refused")</f>
        <v>0</v>
      </c>
      <c r="Y24" s="139">
        <f>COUNTIFS(G$2:G$2497,"jul",N$2:N$2497,"Information not held")</f>
        <v>0</v>
      </c>
      <c r="Z24" s="139">
        <f>COUNTIFS(G$2:G$2497,"jul",N$2:N$2497,"In Progress")</f>
        <v>0</v>
      </c>
      <c r="AA24" s="139">
        <f>COUNTIFS(G$2:G$2497,"jul",N$2:N$2497,"elapsed")</f>
        <v>0</v>
      </c>
      <c r="AB24" s="139">
        <f>COUNTIFS(G$2:G$2497,"jul",N$2:N$2497,"withdrawn")</f>
        <v>0</v>
      </c>
    </row>
    <row r="25" spans="1:29" ht="30" customHeight="1" x14ac:dyDescent="0.35">
      <c r="A25" s="39"/>
      <c r="B25" s="39"/>
      <c r="C25" s="39"/>
      <c r="D25" s="100"/>
      <c r="E25" s="100"/>
      <c r="F25" s="100"/>
      <c r="G25" s="39"/>
      <c r="H25" s="45"/>
      <c r="I25" s="46"/>
      <c r="J25" s="127" t="str">
        <f>IF(ISBLANK(I25),"",IF(I25&gt;F25,"No","Yes"))</f>
        <v/>
      </c>
      <c r="K25" s="47"/>
      <c r="L25" s="51"/>
      <c r="M25" s="50"/>
      <c r="N25" s="50"/>
      <c r="O25" s="39"/>
      <c r="P25" s="47"/>
      <c r="Q25" s="39"/>
      <c r="R25" s="39"/>
      <c r="T25" s="26" t="s">
        <v>42</v>
      </c>
      <c r="U25" s="139">
        <f>COUNTIF(G$2:G$2497,"Aug")</f>
        <v>1</v>
      </c>
      <c r="V25" s="139">
        <f>COUNTIFS(G$2:G$2497,"aug",N$2:N$2497,"Full Disclosure")</f>
        <v>0</v>
      </c>
      <c r="W25" s="139">
        <f>COUNTIFS(G$2:G$2497,"aug",N$2:N$2497,"Partial Disclosure")</f>
        <v>1</v>
      </c>
      <c r="X25" s="139">
        <f>COUNTIFS(G$2:G$2497,"aug",N$2:N$2497,"Refused")</f>
        <v>0</v>
      </c>
      <c r="Y25" s="139">
        <f>COUNTIFS(G$2:G$2497,"aug",N$2:N$2497,"Information not held")</f>
        <v>0</v>
      </c>
      <c r="Z25" s="139">
        <f>COUNTIFS(G$2:G$2497,"aug",N$2:N$2497,"In Progress")</f>
        <v>0</v>
      </c>
      <c r="AA25" s="139">
        <f>COUNTIFS(G$2:G$2497,"aug",N$2:N$2497,"elapsed")</f>
        <v>0</v>
      </c>
      <c r="AB25" s="139">
        <f>COUNTIFS(G$2:G$2497,"aug",N$2:N$2497,"withdrawn")</f>
        <v>0</v>
      </c>
    </row>
    <row r="26" spans="1:29" ht="30" customHeight="1" x14ac:dyDescent="0.35">
      <c r="A26" s="39"/>
      <c r="B26" s="39"/>
      <c r="C26" s="39"/>
      <c r="D26" s="100"/>
      <c r="E26" s="100"/>
      <c r="F26" s="100"/>
      <c r="G26" s="39"/>
      <c r="H26" s="45"/>
      <c r="I26" s="46"/>
      <c r="J26" s="127" t="str">
        <f>IF(ISBLANK(I26),"",IF(I26&gt;F26,"No","Yes"))</f>
        <v/>
      </c>
      <c r="K26" s="47"/>
      <c r="L26" s="51"/>
      <c r="M26" s="50"/>
      <c r="N26" s="50"/>
      <c r="O26" s="39"/>
      <c r="P26" s="47"/>
      <c r="Q26" s="39"/>
      <c r="R26" s="39"/>
      <c r="T26" s="26" t="s">
        <v>43</v>
      </c>
      <c r="U26" s="139">
        <f>COUNTIF(G$2:G$2497,"sep")</f>
        <v>1</v>
      </c>
      <c r="V26" s="139">
        <f>COUNTIFS(G$2:G$2497,"sep",N$2:N$2497,"Full Disclosure")</f>
        <v>1</v>
      </c>
      <c r="W26" s="139">
        <f>COUNTIFS(G$2:G$2497,"sep",N$2:N$2497,"Partial Disclosure")</f>
        <v>0</v>
      </c>
      <c r="X26" s="139">
        <f>COUNTIFS(G$2:G$2497,"sep",N$2:N$2497,"Refused")</f>
        <v>0</v>
      </c>
      <c r="Y26" s="139">
        <f>COUNTIFS(G$2:G$2497,"sep",N$2:N$2497,"Information not held")</f>
        <v>0</v>
      </c>
      <c r="Z26" s="139">
        <f>COUNTIFS(G$2:G$2497,"sep",N$2:N$2497,"In Progress")</f>
        <v>0</v>
      </c>
      <c r="AA26" s="139">
        <f>COUNTIFS(G$2:G$2497,"sep",N$2:N$2497,"elapsed")</f>
        <v>0</v>
      </c>
      <c r="AB26" s="139">
        <f>COUNTIFS(G$2:G$2497,"sep",N$2:N$2497,"withdrawn")</f>
        <v>0</v>
      </c>
    </row>
    <row r="27" spans="1:29" ht="30" customHeight="1" x14ac:dyDescent="0.35">
      <c r="A27" s="39"/>
      <c r="B27" s="39"/>
      <c r="C27" s="39"/>
      <c r="D27" s="100"/>
      <c r="E27" s="100"/>
      <c r="F27" s="100"/>
      <c r="G27" s="39"/>
      <c r="H27" s="45"/>
      <c r="I27" s="46"/>
      <c r="J27" s="127" t="str">
        <f>IF(ISBLANK(I27),"",IF(I27&gt;F27,"No","Yes"))</f>
        <v/>
      </c>
      <c r="K27" s="47"/>
      <c r="L27" s="51"/>
      <c r="M27" s="50"/>
      <c r="N27" s="50"/>
      <c r="O27" s="39"/>
      <c r="P27" s="47"/>
      <c r="Q27" s="39"/>
      <c r="R27" s="39"/>
      <c r="T27" s="26" t="s">
        <v>44</v>
      </c>
      <c r="U27" s="139">
        <f>COUNTIF(G$2:G$2497,"oct")</f>
        <v>0</v>
      </c>
      <c r="V27" s="139">
        <f>COUNTIFS(G$2:G$2497,"oct",N$2:N$2497,"Full Disclosure")</f>
        <v>0</v>
      </c>
      <c r="W27" s="139">
        <f>COUNTIFS(G$2:G$2497,"oct",N$2:N$2497,"Partial Disclosure")</f>
        <v>0</v>
      </c>
      <c r="X27" s="139">
        <f>COUNTIFS(G$2:G$2497,"oct",N$2:N$2497,"Refused")</f>
        <v>0</v>
      </c>
      <c r="Y27" s="139">
        <f>COUNTIFS(G$2:G$2497,"oct",N$2:N$2497,"Information not held")</f>
        <v>0</v>
      </c>
      <c r="Z27" s="139">
        <f>COUNTIFS(G$2:G$2497,"oct",N$2:N$2497,"In Progress")</f>
        <v>0</v>
      </c>
      <c r="AA27" s="139">
        <f>COUNTIFS(G$2:G$2497,"oct",N$2:N$2497,"elapsed")</f>
        <v>0</v>
      </c>
      <c r="AB27" s="139">
        <f>COUNTIFS(G$2:G$2497,"oct",N$2:N$2497,"withdrawn")</f>
        <v>0</v>
      </c>
    </row>
    <row r="28" spans="1:29" ht="30" customHeight="1" x14ac:dyDescent="0.35">
      <c r="A28" s="39"/>
      <c r="B28" s="39"/>
      <c r="C28" s="39"/>
      <c r="D28" s="100" t="str">
        <f>IF(C28="","",WORKDAY(C28,1))</f>
        <v/>
      </c>
      <c r="E28" s="100" t="str">
        <f>IF(C28="","",WORKDAY(C28,10))</f>
        <v/>
      </c>
      <c r="F28" s="100" t="str">
        <f>IF(C28="","",WORKDAY(C28,20))</f>
        <v/>
      </c>
      <c r="G28" s="39"/>
      <c r="H28" s="45"/>
      <c r="I28" s="46"/>
      <c r="J28" s="127" t="str">
        <f>IF(ISBLANK(I28),"",IF(I28&gt;F28,"No","Yes"))</f>
        <v/>
      </c>
      <c r="K28" s="47"/>
      <c r="L28" s="51"/>
      <c r="M28" s="50"/>
      <c r="N28" s="50"/>
      <c r="O28" s="39"/>
      <c r="P28" s="47"/>
      <c r="Q28" s="39"/>
      <c r="R28" s="39"/>
      <c r="T28" s="26" t="s">
        <v>45</v>
      </c>
      <c r="U28" s="139">
        <f>COUNTIF(G$2:G$2497,"nov")</f>
        <v>1</v>
      </c>
      <c r="V28" s="139">
        <f>COUNTIFS(G$2:G$2497,"nov",N$2:N$2497,"Full Disclosure")</f>
        <v>0</v>
      </c>
      <c r="W28" s="139">
        <f>COUNTIFS(G$2:G$2497,"nov",N$2:N$2497,"Partial Disclosure")</f>
        <v>0</v>
      </c>
      <c r="X28" s="139">
        <f>COUNTIFS(G$2:G$2497,"nov",N$2:N$2497,"Refused")</f>
        <v>0</v>
      </c>
      <c r="Y28" s="139">
        <f>COUNTIFS(G$2:G$2497,"nov",N$2:N$2497,"Information not held")</f>
        <v>1</v>
      </c>
      <c r="Z28" s="139">
        <f>COUNTIFS(G$2:G$2497,"nov",N$2:N$2497,"In Progress")</f>
        <v>0</v>
      </c>
      <c r="AA28" s="139">
        <f>COUNTIFS(G$2:G$2497,"nov",N$2:N$2497,"elapsed")</f>
        <v>0</v>
      </c>
      <c r="AB28" s="139">
        <f>COUNTIFS(G$2:G$2497,"nov",N$2:N$2497,"withdrawn")</f>
        <v>0</v>
      </c>
    </row>
    <row r="29" spans="1:29" ht="30" customHeight="1" x14ac:dyDescent="0.35">
      <c r="A29" s="39"/>
      <c r="B29" s="39"/>
      <c r="C29" s="39"/>
      <c r="D29" s="100" t="str">
        <f>IF(C29="","",WORKDAY(C29,1))</f>
        <v/>
      </c>
      <c r="E29" s="100" t="str">
        <f>IF(C29="","",WORKDAY(C29,10))</f>
        <v/>
      </c>
      <c r="F29" s="100" t="str">
        <f>IF(C29="","",WORKDAY(C29,20))</f>
        <v/>
      </c>
      <c r="G29" s="39"/>
      <c r="H29" s="45"/>
      <c r="I29" s="46"/>
      <c r="J29" s="127" t="str">
        <f>IF(ISBLANK(I29),"",IF(I29&gt;F29,"No","Yes"))</f>
        <v/>
      </c>
      <c r="K29" s="47"/>
      <c r="L29" s="51"/>
      <c r="M29" s="50"/>
      <c r="N29" s="50"/>
      <c r="O29" s="39"/>
      <c r="P29" s="47"/>
      <c r="Q29" s="39"/>
      <c r="R29" s="39"/>
      <c r="T29" s="26" t="s">
        <v>46</v>
      </c>
      <c r="U29" s="139">
        <f>COUNTIF(G$2:G$2497,"dec")</f>
        <v>1</v>
      </c>
      <c r="V29" s="139">
        <f>COUNTIFS(G$2:G$2497,"dec",N$2:N$2497,"Full Disclosure")</f>
        <v>1</v>
      </c>
      <c r="W29" s="139">
        <f>COUNTIFS(G$2:G$2497,"dec",N$2:N$2497,"Partial Disclosure")</f>
        <v>0</v>
      </c>
      <c r="X29" s="139">
        <f>COUNTIFS(G$2:G$2497,"dec",N$2:N$2497,"Refused")</f>
        <v>0</v>
      </c>
      <c r="Y29" s="139">
        <f>COUNTIFS(G$2:G$2497,"dec",N$2:N$2497,"Information not held")</f>
        <v>0</v>
      </c>
      <c r="Z29" s="139">
        <f>COUNTIFS(G$2:G$2497,"dec",N$2:N$2497,"In Progress")</f>
        <v>0</v>
      </c>
      <c r="AA29" s="139">
        <f>COUNTIFS(G$2:G$2497,"dec",N$2:N$2497,"elapsed")</f>
        <v>0</v>
      </c>
      <c r="AB29" s="139">
        <f>COUNTIFS(G$2:G$2497,"dec",N$2:N$2497,"withdrawn")</f>
        <v>0</v>
      </c>
    </row>
    <row r="30" spans="1:29" ht="30" customHeight="1" x14ac:dyDescent="0.35">
      <c r="A30" s="39"/>
      <c r="B30" s="39"/>
      <c r="C30" s="39"/>
      <c r="D30" s="100" t="str">
        <f>IF(C30="","",WORKDAY(C30,1))</f>
        <v/>
      </c>
      <c r="E30" s="100" t="str">
        <f>IF(C30="","",WORKDAY(C30,10))</f>
        <v/>
      </c>
      <c r="F30" s="100" t="str">
        <f>IF(C30="","",WORKDAY(C30,20))</f>
        <v/>
      </c>
      <c r="G30" s="39"/>
      <c r="H30" s="45"/>
      <c r="I30" s="46"/>
      <c r="J30" s="127" t="str">
        <f>IF(ISBLANK(I30),"",IF(I30&gt;F30,"No","Yes"))</f>
        <v/>
      </c>
      <c r="K30" s="47"/>
      <c r="L30" s="51"/>
      <c r="M30" s="50"/>
      <c r="N30" s="50"/>
      <c r="O30" s="39"/>
      <c r="P30" s="47"/>
      <c r="Q30" s="39"/>
      <c r="R30" s="39"/>
      <c r="T30" s="23"/>
      <c r="U30" s="23"/>
      <c r="V30" s="23"/>
      <c r="W30" s="23"/>
      <c r="X30" s="23"/>
      <c r="Y30" s="23"/>
      <c r="Z30" s="30"/>
      <c r="AA30" s="30"/>
      <c r="AB30" s="30"/>
    </row>
    <row r="31" spans="1:29" ht="30" customHeight="1" x14ac:dyDescent="0.35">
      <c r="A31" s="39"/>
      <c r="B31" s="39"/>
      <c r="C31" s="50"/>
      <c r="D31" s="100" t="str">
        <f>IF(C31="","",WORKDAY(C31,1))</f>
        <v/>
      </c>
      <c r="E31" s="100" t="str">
        <f>IF(C31="","",WORKDAY(C31,10))</f>
        <v/>
      </c>
      <c r="F31" s="100" t="str">
        <f>IF(C31="","",WORKDAY(C31,20))</f>
        <v/>
      </c>
      <c r="G31" s="39"/>
      <c r="H31" s="45"/>
      <c r="I31" s="46"/>
      <c r="J31" s="127" t="str">
        <f>IF(ISBLANK(I31),"",IF(I31&gt;F31,"No","Yes"))</f>
        <v/>
      </c>
      <c r="K31" s="47"/>
      <c r="L31" s="51"/>
      <c r="M31" s="50"/>
      <c r="N31" s="50"/>
      <c r="O31" s="39"/>
      <c r="P31" s="47"/>
      <c r="Q31" s="39"/>
      <c r="R31" s="39"/>
      <c r="T31" s="23"/>
      <c r="U31" s="23"/>
      <c r="V31" s="23"/>
      <c r="W31" s="23"/>
      <c r="X31" s="23"/>
      <c r="Y31" s="23"/>
      <c r="Z31" s="30"/>
      <c r="AA31" s="30"/>
      <c r="AB31" s="30"/>
    </row>
    <row r="32" spans="1:29" ht="30" customHeight="1" x14ac:dyDescent="0.35">
      <c r="H32" s="45"/>
      <c r="T32" s="23"/>
      <c r="U32" s="23"/>
      <c r="V32" s="23"/>
      <c r="W32" s="23"/>
      <c r="X32" s="23"/>
      <c r="Y32" s="23"/>
      <c r="Z32" s="23"/>
      <c r="AA32" s="23"/>
      <c r="AB32" s="23"/>
    </row>
    <row r="33" spans="20:29" ht="30" customHeight="1" x14ac:dyDescent="0.35">
      <c r="T33" s="23"/>
      <c r="U33" s="23"/>
      <c r="V33" s="23"/>
      <c r="W33" s="23"/>
      <c r="X33" s="23"/>
      <c r="Y33" s="23"/>
      <c r="Z33" s="23"/>
      <c r="AA33" s="23"/>
      <c r="AB33" s="23"/>
    </row>
    <row r="34" spans="20:29" ht="30" customHeight="1" x14ac:dyDescent="0.35">
      <c r="T34" s="23"/>
      <c r="U34" s="23"/>
      <c r="V34" s="23"/>
      <c r="W34" s="23"/>
      <c r="X34" s="23"/>
      <c r="Y34" s="23"/>
      <c r="Z34" s="23"/>
      <c r="AA34" s="23"/>
      <c r="AB34" s="23"/>
    </row>
    <row r="35" spans="20:29" ht="30" customHeight="1" x14ac:dyDescent="0.35">
      <c r="T35" s="23"/>
      <c r="U35" s="23"/>
      <c r="V35" s="23"/>
      <c r="W35" s="23"/>
      <c r="X35" s="23"/>
      <c r="Y35" s="23"/>
      <c r="Z35" s="23"/>
      <c r="AA35" s="23"/>
      <c r="AB35" s="23"/>
    </row>
    <row r="36" spans="20:29" ht="30" customHeight="1" x14ac:dyDescent="0.35">
      <c r="T36" s="23"/>
      <c r="U36" s="23"/>
      <c r="V36" s="23"/>
      <c r="W36" s="23"/>
      <c r="X36" s="23"/>
      <c r="Y36" s="23"/>
      <c r="Z36" s="23"/>
      <c r="AA36" s="23"/>
      <c r="AB36" s="23"/>
    </row>
    <row r="37" spans="20:29" ht="30" customHeight="1" x14ac:dyDescent="0.35">
      <c r="T37" s="23"/>
      <c r="U37" s="23"/>
      <c r="V37" s="23"/>
      <c r="W37" s="23"/>
      <c r="X37" s="23"/>
      <c r="Y37" s="23"/>
      <c r="Z37" s="23"/>
      <c r="AA37" s="23"/>
      <c r="AB37" s="23"/>
    </row>
    <row r="38" spans="20:29" ht="30" customHeight="1" x14ac:dyDescent="0.35">
      <c r="T38" s="23"/>
      <c r="U38" s="23"/>
      <c r="V38" s="23"/>
      <c r="W38" s="23"/>
      <c r="X38" s="23"/>
      <c r="Y38" s="23"/>
      <c r="Z38" s="23"/>
      <c r="AA38" s="23"/>
      <c r="AB38" s="23"/>
      <c r="AC38" s="23"/>
    </row>
    <row r="39" spans="20:29" ht="30" customHeight="1" x14ac:dyDescent="0.35">
      <c r="T39" s="25"/>
      <c r="U39" s="23"/>
      <c r="V39" s="23"/>
      <c r="W39" s="23"/>
      <c r="X39" s="23"/>
      <c r="Y39" s="23"/>
      <c r="Z39" s="23"/>
      <c r="AA39" s="23"/>
      <c r="AB39" s="23"/>
      <c r="AC39" s="23"/>
    </row>
    <row r="40" spans="20:29" ht="30" customHeight="1" x14ac:dyDescent="0.35">
      <c r="T40" s="23"/>
      <c r="U40" s="23"/>
      <c r="V40" s="23"/>
      <c r="W40" s="23"/>
      <c r="X40" s="23"/>
      <c r="Y40" s="23"/>
      <c r="Z40" s="23"/>
      <c r="AA40" s="23"/>
      <c r="AB40" s="23"/>
      <c r="AC40" s="23"/>
    </row>
    <row r="41" spans="20:29" ht="30" customHeight="1" x14ac:dyDescent="0.35">
      <c r="T41" s="25"/>
      <c r="U41" s="23"/>
      <c r="V41" s="23"/>
      <c r="W41" s="23"/>
      <c r="X41" s="23"/>
      <c r="Y41" s="23"/>
      <c r="Z41" s="23"/>
      <c r="AA41" s="23"/>
      <c r="AB41" s="23"/>
      <c r="AC41" s="23"/>
    </row>
    <row r="42" spans="20:29" ht="30" customHeight="1" x14ac:dyDescent="0.35">
      <c r="T42" s="38"/>
      <c r="U42" s="23"/>
      <c r="V42" s="23"/>
      <c r="W42" s="23"/>
      <c r="X42" s="23"/>
      <c r="Y42" s="23"/>
      <c r="Z42" s="23"/>
      <c r="AA42" s="23"/>
      <c r="AB42" s="23"/>
    </row>
    <row r="43" spans="20:29" ht="30" customHeight="1" x14ac:dyDescent="0.35">
      <c r="T43" s="25"/>
      <c r="U43" s="23"/>
      <c r="V43" s="23"/>
    </row>
    <row r="44" spans="20:29" ht="30" customHeight="1" x14ac:dyDescent="0.35">
      <c r="T44" s="25"/>
      <c r="U44" s="23"/>
      <c r="V44" s="23"/>
    </row>
    <row r="45" spans="20:29" ht="30" customHeight="1" x14ac:dyDescent="0.35">
      <c r="T45" s="25"/>
      <c r="U45" s="23"/>
      <c r="V45" s="23"/>
    </row>
    <row r="46" spans="20:29" x14ac:dyDescent="0.35">
      <c r="T46" s="25"/>
      <c r="U46" s="23"/>
      <c r="V46" s="23"/>
    </row>
    <row r="47" spans="20:29" x14ac:dyDescent="0.35">
      <c r="T47" s="23"/>
      <c r="U47" s="23"/>
      <c r="V47" s="23"/>
    </row>
    <row r="48" spans="20:29" x14ac:dyDescent="0.35">
      <c r="T48" s="23"/>
      <c r="U48" s="23"/>
      <c r="V48" s="25"/>
    </row>
    <row r="49" spans="20:22" x14ac:dyDescent="0.35">
      <c r="T49" s="37"/>
      <c r="U49" s="23"/>
      <c r="V49" s="25"/>
    </row>
    <row r="50" spans="20:22" x14ac:dyDescent="0.35">
      <c r="T50" s="37"/>
      <c r="U50" s="23"/>
      <c r="V50" s="25"/>
    </row>
    <row r="51" spans="20:22" x14ac:dyDescent="0.35">
      <c r="T51" s="37"/>
      <c r="U51" s="23"/>
      <c r="V51" s="25"/>
    </row>
    <row r="52" spans="20:22" x14ac:dyDescent="0.35">
      <c r="T52" s="37"/>
      <c r="U52" s="23"/>
      <c r="V52" s="25"/>
    </row>
    <row r="53" spans="20:22" x14ac:dyDescent="0.35">
      <c r="T53" s="37"/>
      <c r="U53" s="23"/>
      <c r="V53" s="25"/>
    </row>
    <row r="54" spans="20:22" x14ac:dyDescent="0.35">
      <c r="T54" s="37"/>
      <c r="U54" s="23"/>
      <c r="V54" s="25"/>
    </row>
    <row r="55" spans="20:22" x14ac:dyDescent="0.35">
      <c r="T55" s="37"/>
      <c r="U55" s="23"/>
      <c r="V55" s="25"/>
    </row>
    <row r="56" spans="20:22" x14ac:dyDescent="0.35">
      <c r="T56" s="37"/>
      <c r="U56" s="23"/>
      <c r="V56" s="25"/>
    </row>
    <row r="57" spans="20:22" x14ac:dyDescent="0.35">
      <c r="T57" s="37"/>
      <c r="U57" s="23"/>
      <c r="V57" s="25"/>
    </row>
    <row r="58" spans="20:22" x14ac:dyDescent="0.35">
      <c r="T58" s="37"/>
      <c r="U58" s="23"/>
      <c r="V58" s="25"/>
    </row>
    <row r="59" spans="20:22" x14ac:dyDescent="0.35">
      <c r="T59" s="37"/>
      <c r="U59" s="23"/>
      <c r="V59" s="25"/>
    </row>
    <row r="60" spans="20:22" x14ac:dyDescent="0.35">
      <c r="T60" s="37"/>
      <c r="U60" s="23"/>
      <c r="V60" s="25"/>
    </row>
    <row r="61" spans="20:22" x14ac:dyDescent="0.35">
      <c r="T61" s="37"/>
      <c r="U61" s="23"/>
      <c r="V61" s="25"/>
    </row>
    <row r="62" spans="20:22" x14ac:dyDescent="0.35">
      <c r="T62" s="37"/>
      <c r="U62" s="23"/>
      <c r="V62" s="23"/>
    </row>
    <row r="63" spans="20:22" x14ac:dyDescent="0.35">
      <c r="T63" s="23"/>
    </row>
  </sheetData>
  <autoFilter ref="A1:AD63" xr:uid="{00000000-0009-0000-0000-000002000000}"/>
  <customSheetViews>
    <customSheetView guid="{EDEA0188-918A-4C73-A2B8-679F5F53E347}" scale="85" showAutoFilter="1" hiddenColumns="1">
      <pane ySplit="1" topLeftCell="A2" activePane="bottomLeft" state="frozen"/>
      <selection pane="bottomLeft" activeCell="G4" sqref="G4"/>
      <pageMargins left="0.7" right="0.7" top="0.75" bottom="0.75" header="0.3" footer="0.3"/>
      <pageSetup paperSize="9" orientation="portrait" r:id="rId1"/>
      <autoFilter ref="B1:AH1" xr:uid="{D7F4BC61-1390-43D9-B9EC-B52408D7FD4E}"/>
    </customSheetView>
    <customSheetView guid="{13318ACA-4079-4744-89BF-3726E999225A}" scale="85" showAutoFilter="1" hiddenColumns="1">
      <pane ySplit="1" topLeftCell="A2" activePane="bottomLeft" state="frozen"/>
      <selection pane="bottomLeft" activeCell="G4" sqref="G4"/>
      <pageMargins left="0.7" right="0.7" top="0.75" bottom="0.75" header="0.3" footer="0.3"/>
      <pageSetup paperSize="9" orientation="portrait" r:id="rId2"/>
      <autoFilter ref="A1:AG63" xr:uid="{9E6627DD-D9B1-4713-B089-DE47FE4C5CF8}"/>
    </customSheetView>
  </customSheetViews>
  <mergeCells count="1">
    <mergeCell ref="V14:Z14"/>
  </mergeCells>
  <phoneticPr fontId="12" type="noConversion"/>
  <conditionalFormatting sqref="J2:J31">
    <cfRule type="containsText" dxfId="4" priority="1" stopIfTrue="1" operator="containsText" text="No">
      <formula>NOT(ISERROR(SEARCH("No",J2)))</formula>
    </cfRule>
    <cfRule type="containsText" dxfId="3" priority="2" stopIfTrue="1" operator="containsText" text="Yes">
      <formula>NOT(ISERROR(SEARCH("Yes",J2)))</formula>
    </cfRule>
  </conditionalFormatting>
  <conditionalFormatting sqref="K20:K54">
    <cfRule type="containsText" dxfId="2" priority="11" stopIfTrue="1" operator="containsText" text="N/A">
      <formula>NOT(ISERROR(SEARCH("N/A",K20)))</formula>
    </cfRule>
  </conditionalFormatting>
  <conditionalFormatting sqref="K20:K60">
    <cfRule type="containsText" dxfId="1" priority="12" stopIfTrue="1" operator="containsText" text="No">
      <formula>NOT(ISERROR(SEARCH("No",K20)))</formula>
    </cfRule>
    <cfRule type="containsText" dxfId="0" priority="13" stopIfTrue="1" operator="containsText" text="Yes">
      <formula>NOT(ISERROR(SEARCH("Yes",K20)))</formula>
    </cfRule>
  </conditionalFormatting>
  <dataValidations count="11">
    <dataValidation type="list" allowBlank="1" showInputMessage="1" showErrorMessage="1" sqref="L1" xr:uid="{00000000-0002-0000-0200-000000000000}">
      <formula1>$M$2:$M$4</formula1>
    </dataValidation>
    <dataValidation type="list" allowBlank="1" showInputMessage="1" showErrorMessage="1" sqref="J1 K6:K9" xr:uid="{00000000-0002-0000-0200-000001000000}">
      <formula1>$K$2:$K$3</formula1>
    </dataValidation>
    <dataValidation type="list" allowBlank="1" showInputMessage="1" showErrorMessage="1" sqref="N1 L22:L31 P1 R22:R31 K5 Q32:Q65536 G1 H17 Q3" xr:uid="{00000000-0002-0000-0200-000003000000}">
      <formula1>#REF!</formula1>
    </dataValidation>
    <dataValidation showDropDown="1" showInputMessage="1" showErrorMessage="1" sqref="I1 J32:J65536 I10:I15" xr:uid="{00000000-0002-0000-0200-000004000000}"/>
    <dataValidation type="list" allowBlank="1" showInputMessage="1" showErrorMessage="1" sqref="H23:H32" xr:uid="{00000000-0002-0000-0200-000005000000}">
      <formula1>$H$3:$H$8</formula1>
    </dataValidation>
    <dataValidation type="list" allowBlank="1" showInputMessage="1" showErrorMessage="1" sqref="M22:M31 M20 L2:L19" xr:uid="{00000000-0002-0000-0200-000006000000}">
      <formula1>$M$2:$M$6</formula1>
    </dataValidation>
    <dataValidation type="list" allowBlank="1" showInputMessage="1" showErrorMessage="1" sqref="O22:O31 O20 N2:N19" xr:uid="{00000000-0002-0000-0200-000007000000}">
      <formula1>$O$2:$O$7</formula1>
    </dataValidation>
    <dataValidation type="list" allowBlank="1" showInputMessage="1" showErrorMessage="1" sqref="H21" xr:uid="{00000000-0002-0000-0200-000009000000}">
      <formula1>$H$3:$H$9</formula1>
    </dataValidation>
    <dataValidation type="list" allowBlank="1" showInputMessage="1" showErrorMessage="1" sqref="P2:P15 Q20:Q31" xr:uid="{00000000-0002-0000-0200-00000A000000}">
      <formula1>$R$2:$R$10</formula1>
    </dataValidation>
    <dataValidation type="list" allowBlank="1" showInputMessage="1" showErrorMessage="1" sqref="K20:K45" xr:uid="{00000000-0002-0000-0200-00000B000000}">
      <formula1>$K$2:$K$4</formula1>
    </dataValidation>
    <dataValidation type="list" allowBlank="1" showInputMessage="1" showErrorMessage="1" sqref="P17:P19" xr:uid="{00000000-0002-0000-0200-00000C000000}">
      <formula1>$S$2:$S$26</formula1>
    </dataValidation>
  </dataValidation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5"/>
  <sheetViews>
    <sheetView workbookViewId="0">
      <selection activeCell="A2" sqref="A2"/>
    </sheetView>
  </sheetViews>
  <sheetFormatPr defaultColWidth="9.1796875" defaultRowHeight="12.5" x14ac:dyDescent="0.25"/>
  <cols>
    <col min="1" max="1" width="14.54296875" customWidth="1"/>
    <col min="2" max="2" width="25" customWidth="1"/>
    <col min="3" max="3" width="49.26953125" customWidth="1"/>
    <col min="4" max="4" width="19.453125" customWidth="1"/>
    <col min="5" max="5" width="60.1796875" customWidth="1"/>
  </cols>
  <sheetData>
    <row r="1" spans="1:5" s="55" customFormat="1" ht="39" customHeight="1" x14ac:dyDescent="0.35">
      <c r="A1" s="54" t="s">
        <v>53</v>
      </c>
      <c r="B1" s="54" t="s">
        <v>50</v>
      </c>
      <c r="C1" s="54" t="s">
        <v>51</v>
      </c>
      <c r="D1" s="54" t="s">
        <v>52</v>
      </c>
      <c r="E1" s="54" t="s">
        <v>55</v>
      </c>
    </row>
    <row r="2" spans="1:5" ht="30.75" customHeight="1" x14ac:dyDescent="0.25">
      <c r="A2" s="66"/>
      <c r="B2" s="56"/>
      <c r="C2" s="57"/>
      <c r="D2" s="56"/>
      <c r="E2" s="56"/>
    </row>
    <row r="3" spans="1:5" ht="30.75" customHeight="1" x14ac:dyDescent="0.25">
      <c r="A3" s="70"/>
      <c r="B3" s="68"/>
      <c r="C3" s="69"/>
      <c r="D3" s="68"/>
      <c r="E3" s="68"/>
    </row>
    <row r="4" spans="1:5" ht="30.75" customHeight="1" x14ac:dyDescent="0.25">
      <c r="A4" s="67"/>
      <c r="B4" s="67"/>
      <c r="C4" s="67"/>
      <c r="D4" s="67"/>
      <c r="E4" s="67"/>
    </row>
    <row r="5" spans="1:5" ht="30.75" customHeight="1" x14ac:dyDescent="0.25">
      <c r="A5" s="58"/>
      <c r="B5" s="58"/>
      <c r="C5" s="58"/>
      <c r="D5" s="58"/>
      <c r="E5" s="58"/>
    </row>
    <row r="6" spans="1:5" ht="30.75" customHeight="1" x14ac:dyDescent="0.25">
      <c r="A6" s="58"/>
      <c r="B6" s="58"/>
      <c r="C6" s="58"/>
      <c r="D6" s="58"/>
      <c r="E6" s="58"/>
    </row>
    <row r="7" spans="1:5" ht="30.75" customHeight="1" x14ac:dyDescent="0.25">
      <c r="A7" s="58"/>
      <c r="B7" s="58"/>
      <c r="C7" s="58"/>
      <c r="D7" s="58"/>
      <c r="E7" s="58"/>
    </row>
    <row r="8" spans="1:5" ht="30.75" customHeight="1" x14ac:dyDescent="0.25">
      <c r="A8" s="58"/>
      <c r="B8" s="58"/>
      <c r="C8" s="58"/>
      <c r="D8" s="58"/>
      <c r="E8" s="58"/>
    </row>
    <row r="9" spans="1:5" ht="30.75" customHeight="1" x14ac:dyDescent="0.25">
      <c r="A9" s="58"/>
      <c r="B9" s="58"/>
      <c r="C9" s="58"/>
      <c r="D9" s="58"/>
      <c r="E9" s="58"/>
    </row>
    <row r="10" spans="1:5" ht="30.75" customHeight="1" x14ac:dyDescent="0.25">
      <c r="A10" s="58"/>
      <c r="B10" s="58"/>
      <c r="C10" s="58"/>
      <c r="D10" s="58"/>
      <c r="E10" s="58"/>
    </row>
    <row r="11" spans="1:5" ht="30.75" customHeight="1" x14ac:dyDescent="0.25">
      <c r="A11" s="58"/>
      <c r="B11" s="58"/>
      <c r="C11" s="58"/>
      <c r="D11" s="58"/>
      <c r="E11" s="58"/>
    </row>
    <row r="12" spans="1:5" ht="30.75" customHeight="1" x14ac:dyDescent="0.25">
      <c r="A12" s="58"/>
      <c r="B12" s="58"/>
      <c r="C12" s="58"/>
      <c r="D12" s="58"/>
      <c r="E12" s="58"/>
    </row>
    <row r="13" spans="1:5" ht="30.75" customHeight="1" x14ac:dyDescent="0.25">
      <c r="A13" s="58"/>
      <c r="B13" s="58"/>
      <c r="C13" s="58"/>
      <c r="D13" s="58"/>
      <c r="E13" s="58"/>
    </row>
    <row r="14" spans="1:5" ht="30.75" customHeight="1" x14ac:dyDescent="0.25">
      <c r="A14" s="58"/>
      <c r="B14" s="58"/>
      <c r="C14" s="58"/>
      <c r="D14" s="58"/>
      <c r="E14" s="58"/>
    </row>
    <row r="15" spans="1:5" ht="30.75" customHeight="1" x14ac:dyDescent="0.25">
      <c r="A15" s="58"/>
      <c r="B15" s="58"/>
      <c r="C15" s="58"/>
      <c r="D15" s="58"/>
      <c r="E15" s="58"/>
    </row>
  </sheetData>
  <customSheetViews>
    <customSheetView guid="{EDEA0188-918A-4C73-A2B8-679F5F53E347}">
      <selection activeCell="A2" sqref="A2"/>
      <pageMargins left="0.75" right="0.75" top="1" bottom="1" header="0.5" footer="0.5"/>
      <pageSetup paperSize="9" orientation="portrait" r:id="rId1"/>
      <headerFooter alignWithMargins="0"/>
    </customSheetView>
    <customSheetView guid="{13318ACA-4079-4744-89BF-3726E999225A}">
      <selection activeCell="A2" sqref="A2"/>
      <pageMargins left="0.75" right="0.75" top="1" bottom="1" header="0.5" footer="0.5"/>
      <pageSetup paperSize="9" orientation="portrait" r:id="rId2"/>
      <headerFooter alignWithMargins="0"/>
    </customSheetView>
  </customSheetViews>
  <phoneticPr fontId="1" type="noConversion"/>
  <pageMargins left="0.75" right="0.75" top="1" bottom="1" header="0.5" footer="0.5"/>
  <pageSetup paperSize="9" orientation="portrait" r:id="rId3"/>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C33"/>
  <sheetViews>
    <sheetView workbookViewId="0">
      <selection activeCell="B1" sqref="B1:B1048576"/>
    </sheetView>
  </sheetViews>
  <sheetFormatPr defaultRowHeight="12.5" x14ac:dyDescent="0.25"/>
  <cols>
    <col min="1" max="1" width="17.26953125" customWidth="1"/>
    <col min="2" max="2" width="26.26953125" customWidth="1"/>
    <col min="3" max="3" width="23.453125" customWidth="1"/>
    <col min="4" max="4" width="14.453125" customWidth="1"/>
  </cols>
  <sheetData>
    <row r="1" spans="1:3" ht="45" customHeight="1" x14ac:dyDescent="0.25">
      <c r="A1" s="53" t="s">
        <v>2</v>
      </c>
      <c r="B1" s="53" t="s">
        <v>26</v>
      </c>
      <c r="C1" s="53" t="s">
        <v>54</v>
      </c>
    </row>
    <row r="2" spans="1:3" ht="12.75" customHeight="1" x14ac:dyDescent="0.25">
      <c r="A2" s="169" t="s">
        <v>134</v>
      </c>
      <c r="B2" s="169" t="s">
        <v>1066</v>
      </c>
      <c r="C2" s="169" t="s">
        <v>1097</v>
      </c>
    </row>
    <row r="3" spans="1:3" x14ac:dyDescent="0.25">
      <c r="A3" s="170"/>
      <c r="B3" s="170"/>
      <c r="C3" s="170"/>
    </row>
    <row r="4" spans="1:3" x14ac:dyDescent="0.25">
      <c r="A4" s="169" t="s">
        <v>128</v>
      </c>
      <c r="B4" s="169" t="s">
        <v>1093</v>
      </c>
      <c r="C4" s="169" t="s">
        <v>1274</v>
      </c>
    </row>
    <row r="5" spans="1:3" x14ac:dyDescent="0.25">
      <c r="A5" s="170"/>
      <c r="B5" s="170"/>
      <c r="C5" s="170"/>
    </row>
    <row r="6" spans="1:3" x14ac:dyDescent="0.25">
      <c r="A6" s="169" t="s">
        <v>341</v>
      </c>
      <c r="B6" s="169" t="s">
        <v>1275</v>
      </c>
      <c r="C6" s="169" t="s">
        <v>1340</v>
      </c>
    </row>
    <row r="7" spans="1:3" x14ac:dyDescent="0.25">
      <c r="A7" s="170"/>
      <c r="B7" s="170"/>
      <c r="C7" s="170"/>
    </row>
    <row r="8" spans="1:3" x14ac:dyDescent="0.25">
      <c r="A8" s="169" t="s">
        <v>169</v>
      </c>
      <c r="B8" s="169" t="s">
        <v>1283</v>
      </c>
      <c r="C8" s="169" t="s">
        <v>1370</v>
      </c>
    </row>
    <row r="9" spans="1:3" x14ac:dyDescent="0.25">
      <c r="A9" s="170"/>
      <c r="B9" s="170"/>
      <c r="C9" s="170"/>
    </row>
    <row r="10" spans="1:3" x14ac:dyDescent="0.25">
      <c r="A10" s="169" t="s">
        <v>1021</v>
      </c>
      <c r="B10" s="169" t="s">
        <v>1369</v>
      </c>
      <c r="C10" s="169" t="s">
        <v>1483</v>
      </c>
    </row>
    <row r="11" spans="1:3" x14ac:dyDescent="0.25">
      <c r="A11" s="170"/>
      <c r="B11" s="170"/>
      <c r="C11" s="170"/>
    </row>
    <row r="12" spans="1:3" x14ac:dyDescent="0.25">
      <c r="A12" s="169" t="s">
        <v>769</v>
      </c>
      <c r="B12" s="169" t="s">
        <v>1689</v>
      </c>
      <c r="C12" s="171" t="s">
        <v>1737</v>
      </c>
    </row>
    <row r="13" spans="1:3" x14ac:dyDescent="0.25">
      <c r="A13" s="170"/>
      <c r="B13" s="170"/>
      <c r="C13" s="170"/>
    </row>
    <row r="14" spans="1:3" x14ac:dyDescent="0.25">
      <c r="A14" s="169" t="s">
        <v>884</v>
      </c>
      <c r="B14" s="169" t="s">
        <v>1771</v>
      </c>
      <c r="C14" s="169" t="s">
        <v>1806</v>
      </c>
    </row>
    <row r="15" spans="1:3" x14ac:dyDescent="0.25">
      <c r="A15" s="170"/>
      <c r="B15" s="170"/>
      <c r="C15" s="170"/>
    </row>
    <row r="16" spans="1:3" x14ac:dyDescent="0.25">
      <c r="A16" s="171"/>
      <c r="B16" s="171"/>
      <c r="C16" s="171"/>
    </row>
    <row r="17" spans="1:3" x14ac:dyDescent="0.25">
      <c r="A17" s="170"/>
      <c r="B17" s="170"/>
      <c r="C17" s="170"/>
    </row>
    <row r="18" spans="1:3" x14ac:dyDescent="0.25">
      <c r="A18" s="171"/>
      <c r="B18" s="171"/>
      <c r="C18" s="171"/>
    </row>
    <row r="19" spans="1:3" x14ac:dyDescent="0.25">
      <c r="A19" s="170"/>
      <c r="B19" s="170"/>
      <c r="C19" s="170"/>
    </row>
    <row r="20" spans="1:3" x14ac:dyDescent="0.25">
      <c r="A20" s="171"/>
      <c r="B20" s="171"/>
      <c r="C20" s="171"/>
    </row>
    <row r="21" spans="1:3" x14ac:dyDescent="0.25">
      <c r="A21" s="170"/>
      <c r="B21" s="170"/>
      <c r="C21" s="170"/>
    </row>
    <row r="22" spans="1:3" x14ac:dyDescent="0.25">
      <c r="A22" s="171"/>
      <c r="B22" s="171"/>
      <c r="C22" s="171"/>
    </row>
    <row r="23" spans="1:3" x14ac:dyDescent="0.25">
      <c r="A23" s="170"/>
      <c r="B23" s="170"/>
      <c r="C23" s="170"/>
    </row>
    <row r="24" spans="1:3" x14ac:dyDescent="0.25">
      <c r="A24" s="171"/>
      <c r="B24" s="171"/>
      <c r="C24" s="171"/>
    </row>
    <row r="25" spans="1:3" x14ac:dyDescent="0.25">
      <c r="A25" s="170"/>
      <c r="B25" s="170"/>
      <c r="C25" s="170"/>
    </row>
    <row r="26" spans="1:3" x14ac:dyDescent="0.25">
      <c r="A26" s="171"/>
      <c r="B26" s="171"/>
      <c r="C26" s="171"/>
    </row>
    <row r="27" spans="1:3" x14ac:dyDescent="0.25">
      <c r="A27" s="170"/>
      <c r="B27" s="170"/>
      <c r="C27" s="170"/>
    </row>
    <row r="28" spans="1:3" x14ac:dyDescent="0.25">
      <c r="A28" s="171"/>
      <c r="B28" s="171"/>
      <c r="C28" s="171"/>
    </row>
    <row r="29" spans="1:3" x14ac:dyDescent="0.25">
      <c r="A29" s="170"/>
      <c r="B29" s="170"/>
      <c r="C29" s="170"/>
    </row>
    <row r="30" spans="1:3" x14ac:dyDescent="0.25">
      <c r="A30" s="173"/>
      <c r="B30" s="172"/>
      <c r="C30" s="172"/>
    </row>
    <row r="31" spans="1:3" x14ac:dyDescent="0.25">
      <c r="A31" s="173"/>
      <c r="B31" s="173"/>
      <c r="C31" s="173"/>
    </row>
    <row r="32" spans="1:3" x14ac:dyDescent="0.25">
      <c r="A32" s="173"/>
      <c r="B32" s="172"/>
      <c r="C32" s="172"/>
    </row>
    <row r="33" spans="1:3" x14ac:dyDescent="0.25">
      <c r="A33" s="173"/>
      <c r="B33" s="173"/>
      <c r="C33" s="173"/>
    </row>
  </sheetData>
  <customSheetViews>
    <customSheetView guid="{EDEA0188-918A-4C73-A2B8-679F5F53E347}">
      <selection activeCell="D8" sqref="D8:D9"/>
      <pageMargins left="0.75" right="0.75" top="1" bottom="1" header="0.5" footer="0.5"/>
      <pageSetup paperSize="9" orientation="portrait" r:id="rId1"/>
      <headerFooter alignWithMargins="0"/>
    </customSheetView>
    <customSheetView guid="{13318ACA-4079-4744-89BF-3726E999225A}">
      <selection activeCell="D8" sqref="D8:D9"/>
      <pageMargins left="0.75" right="0.75" top="1" bottom="1" header="0.5" footer="0.5"/>
      <pageSetup paperSize="9" orientation="portrait" r:id="rId2"/>
      <headerFooter alignWithMargins="0"/>
    </customSheetView>
  </customSheetViews>
  <mergeCells count="48">
    <mergeCell ref="A24:A25"/>
    <mergeCell ref="A22:A23"/>
    <mergeCell ref="A20:A21"/>
    <mergeCell ref="A18:A19"/>
    <mergeCell ref="C32:C33"/>
    <mergeCell ref="C30:C31"/>
    <mergeCell ref="B32:B33"/>
    <mergeCell ref="A32:A33"/>
    <mergeCell ref="B30:B31"/>
    <mergeCell ref="A30:A31"/>
    <mergeCell ref="C24:C25"/>
    <mergeCell ref="B28:B29"/>
    <mergeCell ref="B20:B21"/>
    <mergeCell ref="B24:B25"/>
    <mergeCell ref="C26:C27"/>
    <mergeCell ref="B26:B27"/>
    <mergeCell ref="C22:C23"/>
    <mergeCell ref="B22:B23"/>
    <mergeCell ref="C20:C21"/>
    <mergeCell ref="A28:A29"/>
    <mergeCell ref="C28:C29"/>
    <mergeCell ref="A26:A27"/>
    <mergeCell ref="B18:B19"/>
    <mergeCell ref="B10:B11"/>
    <mergeCell ref="B14:B15"/>
    <mergeCell ref="C16:C17"/>
    <mergeCell ref="C18:C19"/>
    <mergeCell ref="A16:A17"/>
    <mergeCell ref="C12:C13"/>
    <mergeCell ref="C14:C15"/>
    <mergeCell ref="B12:B13"/>
    <mergeCell ref="A14:A15"/>
    <mergeCell ref="A12:A13"/>
    <mergeCell ref="C10:C11"/>
    <mergeCell ref="B16:B17"/>
    <mergeCell ref="A10:A11"/>
    <mergeCell ref="A2:A3"/>
    <mergeCell ref="C6:C7"/>
    <mergeCell ref="C2:C3"/>
    <mergeCell ref="C8:C9"/>
    <mergeCell ref="B2:B3"/>
    <mergeCell ref="B6:B7"/>
    <mergeCell ref="B8:B9"/>
    <mergeCell ref="A8:A9"/>
    <mergeCell ref="B4:B5"/>
    <mergeCell ref="C4:C5"/>
    <mergeCell ref="A6:A7"/>
    <mergeCell ref="A4:A5"/>
  </mergeCells>
  <phoneticPr fontId="1" type="noConversion"/>
  <pageMargins left="0.75" right="0.75" top="1" bottom="1" header="0.5" footer="0.5"/>
  <pageSetup paperSize="9"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Metrics 2022</vt:lpstr>
      <vt:lpstr>FOI 2022</vt:lpstr>
      <vt:lpstr>EIR 2022</vt:lpstr>
      <vt:lpstr>Vexatious Requests</vt:lpstr>
      <vt:lpstr>Internal Review 2022</vt:lpstr>
      <vt:lpstr>'Metrics 2022'!Print_Area</vt:lpstr>
    </vt:vector>
  </TitlesOfParts>
  <Company>Redcar and Cleveland Borough Council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FoI Record 2010</dc:title>
  <dc:subject>QA</dc:subject>
  <dc:creator>Kate Broom</dc:creator>
  <cp:lastModifiedBy>Juliet Felgate</cp:lastModifiedBy>
  <cp:lastPrinted>2018-03-15T14:38:27Z</cp:lastPrinted>
  <dcterms:created xsi:type="dcterms:W3CDTF">1996-10-14T23:33:28Z</dcterms:created>
  <dcterms:modified xsi:type="dcterms:W3CDTF">2023-12-11T15:47:38Z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-421781759</vt:i4>
  </property>
  <property fmtid="{D5CDD505-2E9C-101B-9397-08002B2CF9AE}" pid="3" name="_NewReviewCycle">
    <vt:lpwstr/>
  </property>
  <property fmtid="{D5CDD505-2E9C-101B-9397-08002B2CF9AE}" pid="4" name="_EmailSubject">
    <vt:lpwstr>FOI disclosure log</vt:lpwstr>
  </property>
  <property fmtid="{D5CDD505-2E9C-101B-9397-08002B2CF9AE}" pid="5" name="_AuthorEmail">
    <vt:lpwstr>InformationGovernance@redcar-cleveland.gov.uk</vt:lpwstr>
  </property>
  <property fmtid="{D5CDD505-2E9C-101B-9397-08002B2CF9AE}" pid="6" name="_AuthorEmailDisplayName">
    <vt:lpwstr>Information Governance</vt:lpwstr>
  </property>
</Properties>
</file>