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codeName="ThisWorkbook" defaultThemeVersion="124226"/>
  <xr:revisionPtr revIDLastSave="0" documentId="13_ncr:1_{E151B4AF-56CE-4884-B34B-990D6A4D5336}" xr6:coauthVersionLast="47" xr6:coauthVersionMax="47" xr10:uidLastSave="{00000000-0000-0000-0000-000000000000}"/>
  <bookViews>
    <workbookView xWindow="28680" yWindow="-120" windowWidth="29040" windowHeight="15840" xr2:uid="{00000000-000D-0000-FFFF-FFFF00000000}"/>
  </bookViews>
  <sheets>
    <sheet name="Metrics 2021" sheetId="3" r:id="rId1"/>
    <sheet name="FOI 2021" sheetId="1" r:id="rId2"/>
    <sheet name="EIR 2021" sheetId="7" r:id="rId3"/>
    <sheet name="Vexatious Requests" sheetId="6" r:id="rId4"/>
    <sheet name="Internal Review 2021" sheetId="5" r:id="rId5"/>
  </sheets>
  <definedNames>
    <definedName name="_xlnm._FilterDatabase" localSheetId="2" hidden="1">'EIR 2021'!$A$1:$AC$63</definedName>
    <definedName name="_xlnm._FilterDatabase" localSheetId="1" hidden="1">'FOI 2021'!$A$1:$AC$5260</definedName>
    <definedName name="_ftnref1" localSheetId="1">'FOI 2021'!#REF!</definedName>
    <definedName name="_xlnm.Print_Area" localSheetId="0">'Metrics 2021'!$A$1:$K$47</definedName>
    <definedName name="_xlnm.Print_Titles" localSheetId="1">'FOI 2021'!$1:$1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Y16" i="7" l="1"/>
  <c r="Q18" i="3" s="1"/>
  <c r="I855" i="1"/>
  <c r="I852" i="1"/>
  <c r="I853" i="1"/>
  <c r="AB16" i="1"/>
  <c r="I18" i="3" s="1"/>
  <c r="AA16" i="1"/>
  <c r="H18" i="3" s="1"/>
  <c r="Z16" i="1"/>
  <c r="G18" i="3" s="1"/>
  <c r="Y16" i="1"/>
  <c r="F18" i="3" s="1"/>
  <c r="X16" i="1"/>
  <c r="W16" i="1"/>
  <c r="D18" i="3" s="1"/>
  <c r="V16" i="1"/>
  <c r="C18" i="3"/>
  <c r="U7" i="1"/>
  <c r="U11" i="1"/>
  <c r="U10" i="1"/>
  <c r="U9" i="1"/>
  <c r="U8" i="1"/>
  <c r="I835" i="1"/>
  <c r="I849" i="1"/>
  <c r="G2" i="1"/>
  <c r="D856" i="1"/>
  <c r="D855" i="1"/>
  <c r="D853" i="1"/>
  <c r="D2" i="7"/>
  <c r="E2" i="7"/>
  <c r="F2" i="7"/>
  <c r="D3" i="7"/>
  <c r="E3" i="7"/>
  <c r="F3" i="7"/>
  <c r="D7" i="7"/>
  <c r="E7" i="7"/>
  <c r="T7" i="7"/>
  <c r="D8" i="7"/>
  <c r="E8" i="7"/>
  <c r="T8" i="7"/>
  <c r="D9" i="7"/>
  <c r="E9" i="7"/>
  <c r="F9" i="7"/>
  <c r="T9" i="7"/>
  <c r="D10" i="7"/>
  <c r="E10" i="7"/>
  <c r="F10" i="7"/>
  <c r="T10" i="7"/>
  <c r="D11" i="7"/>
  <c r="E11" i="7"/>
  <c r="F11" i="7"/>
  <c r="T11" i="7"/>
  <c r="D12" i="7"/>
  <c r="E12" i="7"/>
  <c r="D13" i="7"/>
  <c r="D14" i="7"/>
  <c r="E14" i="7"/>
  <c r="F14" i="7"/>
  <c r="G14" i="7"/>
  <c r="W24" i="7" s="1"/>
  <c r="O10" i="3" s="1"/>
  <c r="D15" i="7"/>
  <c r="E15" i="7"/>
  <c r="F15" i="7"/>
  <c r="D16" i="7"/>
  <c r="E16" i="7"/>
  <c r="U16" i="7"/>
  <c r="M18" i="3" s="1"/>
  <c r="V16" i="7"/>
  <c r="W16" i="7"/>
  <c r="O18" i="3"/>
  <c r="X16" i="7"/>
  <c r="P18" i="3"/>
  <c r="Z16" i="7"/>
  <c r="R18" i="3" s="1"/>
  <c r="AA16" i="7"/>
  <c r="S18" i="3" s="1"/>
  <c r="D17" i="7"/>
  <c r="E17" i="7"/>
  <c r="F17" i="7"/>
  <c r="G17" i="7"/>
  <c r="D18" i="7"/>
  <c r="D2" i="1"/>
  <c r="E2" i="1"/>
  <c r="F2" i="1"/>
  <c r="D3" i="1"/>
  <c r="E3" i="1"/>
  <c r="F3" i="1"/>
  <c r="G3" i="1"/>
  <c r="D4" i="1"/>
  <c r="E4" i="1"/>
  <c r="F4" i="1"/>
  <c r="G4" i="1"/>
  <c r="D5" i="1"/>
  <c r="E5" i="1"/>
  <c r="F5" i="1"/>
  <c r="G5" i="1"/>
  <c r="D6" i="1"/>
  <c r="E6" i="1"/>
  <c r="F6" i="1"/>
  <c r="G6" i="1"/>
  <c r="D7" i="1"/>
  <c r="E7" i="1"/>
  <c r="F7" i="1"/>
  <c r="G7" i="1"/>
  <c r="D8" i="1"/>
  <c r="E8" i="1"/>
  <c r="F8" i="1"/>
  <c r="G8" i="1"/>
  <c r="D9" i="1"/>
  <c r="E9" i="1"/>
  <c r="F9" i="1"/>
  <c r="G9" i="1"/>
  <c r="D10" i="1"/>
  <c r="E10" i="1"/>
  <c r="F10" i="1"/>
  <c r="G10" i="1"/>
  <c r="D11" i="1"/>
  <c r="E11" i="1"/>
  <c r="F11" i="1"/>
  <c r="G11" i="1"/>
  <c r="D12" i="1"/>
  <c r="E12" i="1"/>
  <c r="F12" i="1"/>
  <c r="G12" i="1"/>
  <c r="D13" i="1"/>
  <c r="E13" i="1"/>
  <c r="F13" i="1"/>
  <c r="G13" i="1"/>
  <c r="D14" i="1"/>
  <c r="E14" i="1"/>
  <c r="F14" i="1"/>
  <c r="G14" i="1"/>
  <c r="D15" i="1"/>
  <c r="E15" i="1"/>
  <c r="F15" i="1"/>
  <c r="G15" i="1"/>
  <c r="D16" i="1"/>
  <c r="E16" i="1"/>
  <c r="F16" i="1"/>
  <c r="G16" i="1"/>
  <c r="D17" i="1"/>
  <c r="E17" i="1"/>
  <c r="F17" i="1"/>
  <c r="G17" i="1"/>
  <c r="D18" i="1"/>
  <c r="E18" i="1"/>
  <c r="F18" i="1"/>
  <c r="G18" i="1"/>
  <c r="D19" i="1"/>
  <c r="E19" i="1"/>
  <c r="F19" i="1"/>
  <c r="G19" i="1"/>
  <c r="D20" i="1"/>
  <c r="E20" i="1"/>
  <c r="F20" i="1"/>
  <c r="G20" i="1"/>
  <c r="D21" i="1"/>
  <c r="E21" i="1"/>
  <c r="F21" i="1"/>
  <c r="G21" i="1"/>
  <c r="D22" i="1"/>
  <c r="E22" i="1"/>
  <c r="F22" i="1"/>
  <c r="G22" i="1"/>
  <c r="D23" i="1"/>
  <c r="E23" i="1"/>
  <c r="F23" i="1"/>
  <c r="G23" i="1"/>
  <c r="D24" i="1"/>
  <c r="E24" i="1"/>
  <c r="F24" i="1"/>
  <c r="G24" i="1"/>
  <c r="D25" i="1"/>
  <c r="E25" i="1"/>
  <c r="F25" i="1"/>
  <c r="G25" i="1"/>
  <c r="D26" i="1"/>
  <c r="E26" i="1"/>
  <c r="F26" i="1"/>
  <c r="G26" i="1"/>
  <c r="D27" i="1"/>
  <c r="E27" i="1"/>
  <c r="F27" i="1"/>
  <c r="G27" i="1"/>
  <c r="D28" i="1"/>
  <c r="E28" i="1"/>
  <c r="F28" i="1"/>
  <c r="G28" i="1"/>
  <c r="D29" i="1"/>
  <c r="E29" i="1"/>
  <c r="F29" i="1"/>
  <c r="G29" i="1"/>
  <c r="D30" i="1"/>
  <c r="E30" i="1"/>
  <c r="F30" i="1"/>
  <c r="G30" i="1"/>
  <c r="D31" i="1"/>
  <c r="E31" i="1"/>
  <c r="F31" i="1"/>
  <c r="G31" i="1"/>
  <c r="D32" i="1"/>
  <c r="E32" i="1"/>
  <c r="F32" i="1"/>
  <c r="G32" i="1"/>
  <c r="D33" i="1"/>
  <c r="E33" i="1"/>
  <c r="F33" i="1"/>
  <c r="G33" i="1"/>
  <c r="D34" i="1"/>
  <c r="E34" i="1"/>
  <c r="F34" i="1"/>
  <c r="G34" i="1"/>
  <c r="D35" i="1"/>
  <c r="E35" i="1"/>
  <c r="F35" i="1"/>
  <c r="G35" i="1"/>
  <c r="D36" i="1"/>
  <c r="E36" i="1"/>
  <c r="F36" i="1"/>
  <c r="G36" i="1"/>
  <c r="D37" i="1"/>
  <c r="E37" i="1"/>
  <c r="F37" i="1"/>
  <c r="I37" i="1"/>
  <c r="G37" i="1"/>
  <c r="D38" i="1"/>
  <c r="E38" i="1"/>
  <c r="F38" i="1"/>
  <c r="G38" i="1"/>
  <c r="D39" i="1"/>
  <c r="E39" i="1"/>
  <c r="F39" i="1"/>
  <c r="I39" i="1" s="1"/>
  <c r="G39" i="1"/>
  <c r="D40" i="1"/>
  <c r="E40" i="1"/>
  <c r="F40" i="1"/>
  <c r="I40" i="1"/>
  <c r="G40" i="1"/>
  <c r="D41" i="1"/>
  <c r="E41" i="1"/>
  <c r="F41" i="1"/>
  <c r="G41" i="1"/>
  <c r="D42" i="1"/>
  <c r="E42" i="1"/>
  <c r="F42" i="1"/>
  <c r="G42" i="1"/>
  <c r="D43" i="1"/>
  <c r="E43" i="1"/>
  <c r="F43" i="1"/>
  <c r="G43" i="1"/>
  <c r="D44" i="1"/>
  <c r="E44" i="1"/>
  <c r="F44" i="1"/>
  <c r="G44" i="1"/>
  <c r="D45" i="1"/>
  <c r="E45" i="1"/>
  <c r="F45" i="1"/>
  <c r="G45" i="1"/>
  <c r="D46" i="1"/>
  <c r="E46" i="1"/>
  <c r="F46" i="1"/>
  <c r="G46" i="1"/>
  <c r="D47" i="1"/>
  <c r="E47" i="1"/>
  <c r="F47" i="1"/>
  <c r="G47" i="1"/>
  <c r="D48" i="1"/>
  <c r="E48" i="1"/>
  <c r="F48" i="1"/>
  <c r="G48" i="1"/>
  <c r="D49" i="1"/>
  <c r="E49" i="1"/>
  <c r="F49" i="1"/>
  <c r="G49" i="1"/>
  <c r="D50" i="1"/>
  <c r="E50" i="1"/>
  <c r="F50" i="1"/>
  <c r="G50" i="1"/>
  <c r="D51" i="1"/>
  <c r="E51" i="1"/>
  <c r="F51" i="1"/>
  <c r="G51" i="1"/>
  <c r="D52" i="1"/>
  <c r="E52" i="1"/>
  <c r="F52" i="1"/>
  <c r="G52" i="1"/>
  <c r="D53" i="1"/>
  <c r="E53" i="1"/>
  <c r="F53" i="1"/>
  <c r="G53" i="1"/>
  <c r="D54" i="1"/>
  <c r="E54" i="1"/>
  <c r="F54" i="1"/>
  <c r="G54" i="1"/>
  <c r="D55" i="1"/>
  <c r="E55" i="1"/>
  <c r="F55" i="1"/>
  <c r="G55" i="1"/>
  <c r="D56" i="1"/>
  <c r="E56" i="1"/>
  <c r="F56" i="1"/>
  <c r="G56" i="1"/>
  <c r="D57" i="1"/>
  <c r="E57" i="1"/>
  <c r="F57" i="1"/>
  <c r="G57" i="1"/>
  <c r="D58" i="1"/>
  <c r="E58" i="1"/>
  <c r="F58" i="1"/>
  <c r="G58" i="1"/>
  <c r="D59" i="1"/>
  <c r="E59" i="1"/>
  <c r="F59" i="1"/>
  <c r="G59" i="1"/>
  <c r="D60" i="1"/>
  <c r="E60" i="1"/>
  <c r="F60" i="1"/>
  <c r="G60" i="1"/>
  <c r="D61" i="1"/>
  <c r="E61" i="1"/>
  <c r="F61" i="1"/>
  <c r="G61" i="1"/>
  <c r="D62" i="1"/>
  <c r="E62" i="1"/>
  <c r="F62" i="1"/>
  <c r="I62" i="1"/>
  <c r="G62" i="1"/>
  <c r="D63" i="1"/>
  <c r="E63" i="1"/>
  <c r="F63" i="1"/>
  <c r="I63" i="1" s="1"/>
  <c r="G63" i="1"/>
  <c r="D64" i="1"/>
  <c r="E64" i="1"/>
  <c r="F64" i="1"/>
  <c r="I64" i="1"/>
  <c r="G64" i="1"/>
  <c r="D65" i="1"/>
  <c r="E65" i="1"/>
  <c r="F65" i="1"/>
  <c r="I65" i="1"/>
  <c r="G65" i="1"/>
  <c r="D66" i="1"/>
  <c r="E66" i="1"/>
  <c r="F66" i="1"/>
  <c r="I66" i="1"/>
  <c r="G66" i="1"/>
  <c r="D67" i="1"/>
  <c r="E67" i="1"/>
  <c r="F67" i="1"/>
  <c r="I67" i="1"/>
  <c r="G67" i="1"/>
  <c r="D68" i="1"/>
  <c r="E68" i="1"/>
  <c r="F68" i="1"/>
  <c r="I68" i="1" s="1"/>
  <c r="G68" i="1"/>
  <c r="D69" i="1"/>
  <c r="E69" i="1"/>
  <c r="F69" i="1"/>
  <c r="I69" i="1"/>
  <c r="G69" i="1"/>
  <c r="D70" i="1"/>
  <c r="E70" i="1"/>
  <c r="F70" i="1"/>
  <c r="I70" i="1" s="1"/>
  <c r="G70" i="1"/>
  <c r="D71" i="1"/>
  <c r="E71" i="1"/>
  <c r="F71" i="1"/>
  <c r="I71" i="1" s="1"/>
  <c r="G71" i="1"/>
  <c r="D72" i="1"/>
  <c r="E72" i="1"/>
  <c r="F72" i="1"/>
  <c r="I72" i="1" s="1"/>
  <c r="G72" i="1"/>
  <c r="D73" i="1"/>
  <c r="E73" i="1"/>
  <c r="F73" i="1"/>
  <c r="I73" i="1"/>
  <c r="G73" i="1"/>
  <c r="D74" i="1"/>
  <c r="E74" i="1"/>
  <c r="F74" i="1"/>
  <c r="I74" i="1"/>
  <c r="G74" i="1"/>
  <c r="D75" i="1"/>
  <c r="E75" i="1"/>
  <c r="F75" i="1"/>
  <c r="G75" i="1"/>
  <c r="D76" i="1"/>
  <c r="E76" i="1"/>
  <c r="F76" i="1"/>
  <c r="I76" i="1" s="1"/>
  <c r="G76" i="1"/>
  <c r="D77" i="1"/>
  <c r="E77" i="1"/>
  <c r="F77" i="1"/>
  <c r="I77" i="1" s="1"/>
  <c r="G77" i="1"/>
  <c r="D78" i="1"/>
  <c r="E78" i="1"/>
  <c r="F78" i="1"/>
  <c r="I78" i="1"/>
  <c r="G78" i="1"/>
  <c r="D79" i="1"/>
  <c r="E79" i="1"/>
  <c r="F79" i="1"/>
  <c r="I79" i="1"/>
  <c r="G79" i="1"/>
  <c r="D80" i="1"/>
  <c r="E80" i="1"/>
  <c r="F80" i="1"/>
  <c r="I80" i="1" s="1"/>
  <c r="G80" i="1"/>
  <c r="D81" i="1"/>
  <c r="E81" i="1"/>
  <c r="F81" i="1"/>
  <c r="I81" i="1"/>
  <c r="G81" i="1"/>
  <c r="D82" i="1"/>
  <c r="E82" i="1"/>
  <c r="F82" i="1"/>
  <c r="I82" i="1"/>
  <c r="G82" i="1"/>
  <c r="D83" i="1"/>
  <c r="E83" i="1"/>
  <c r="F83" i="1"/>
  <c r="I83" i="1"/>
  <c r="G83" i="1"/>
  <c r="D84" i="1"/>
  <c r="E84" i="1"/>
  <c r="F84" i="1"/>
  <c r="I84" i="1"/>
  <c r="G84" i="1"/>
  <c r="D85" i="1"/>
  <c r="E85" i="1"/>
  <c r="F85" i="1"/>
  <c r="I85" i="1" s="1"/>
  <c r="G85" i="1"/>
  <c r="D86" i="1"/>
  <c r="E86" i="1"/>
  <c r="F86" i="1"/>
  <c r="G86" i="1"/>
  <c r="D87" i="1"/>
  <c r="E87" i="1"/>
  <c r="F87" i="1"/>
  <c r="I87" i="1"/>
  <c r="G87" i="1"/>
  <c r="D88" i="1"/>
  <c r="E88" i="1"/>
  <c r="F88" i="1"/>
  <c r="G88" i="1"/>
  <c r="D89" i="1"/>
  <c r="E89" i="1"/>
  <c r="F89" i="1"/>
  <c r="I89" i="1" s="1"/>
  <c r="G89" i="1"/>
  <c r="D90" i="1"/>
  <c r="E90" i="1"/>
  <c r="F90" i="1"/>
  <c r="I90" i="1" s="1"/>
  <c r="G90" i="1"/>
  <c r="D91" i="1"/>
  <c r="E91" i="1"/>
  <c r="F91" i="1"/>
  <c r="I91" i="1"/>
  <c r="G91" i="1"/>
  <c r="D92" i="1"/>
  <c r="E92" i="1"/>
  <c r="F92" i="1"/>
  <c r="I92" i="1"/>
  <c r="G92" i="1"/>
  <c r="D93" i="1"/>
  <c r="E93" i="1"/>
  <c r="F93" i="1"/>
  <c r="I93" i="1"/>
  <c r="G93" i="1"/>
  <c r="D94" i="1"/>
  <c r="E94" i="1"/>
  <c r="F94" i="1"/>
  <c r="I94" i="1"/>
  <c r="G94" i="1"/>
  <c r="D95" i="1"/>
  <c r="E95" i="1"/>
  <c r="F95" i="1"/>
  <c r="I95" i="1" s="1"/>
  <c r="G95" i="1"/>
  <c r="D96" i="1"/>
  <c r="E96" i="1"/>
  <c r="F96" i="1"/>
  <c r="I96" i="1"/>
  <c r="G96" i="1"/>
  <c r="D97" i="1"/>
  <c r="E97" i="1"/>
  <c r="F97" i="1"/>
  <c r="I97" i="1" s="1"/>
  <c r="G97" i="1"/>
  <c r="D98" i="1"/>
  <c r="E98" i="1"/>
  <c r="F98" i="1"/>
  <c r="I98" i="1" s="1"/>
  <c r="G98" i="1"/>
  <c r="D99" i="1"/>
  <c r="E99" i="1"/>
  <c r="F99" i="1"/>
  <c r="I99" i="1" s="1"/>
  <c r="G99" i="1"/>
  <c r="D100" i="1"/>
  <c r="E100" i="1"/>
  <c r="F100" i="1"/>
  <c r="I100" i="1"/>
  <c r="G100" i="1"/>
  <c r="D101" i="1"/>
  <c r="E101" i="1"/>
  <c r="F101" i="1"/>
  <c r="I101" i="1" s="1"/>
  <c r="G101" i="1"/>
  <c r="D102" i="1"/>
  <c r="E102" i="1"/>
  <c r="F102" i="1"/>
  <c r="I102" i="1" s="1"/>
  <c r="G102" i="1"/>
  <c r="D103" i="1"/>
  <c r="E103" i="1"/>
  <c r="F103" i="1"/>
  <c r="I103" i="1"/>
  <c r="G103" i="1"/>
  <c r="D104" i="1"/>
  <c r="E104" i="1"/>
  <c r="F104" i="1"/>
  <c r="I104" i="1"/>
  <c r="G104" i="1"/>
  <c r="D105" i="1"/>
  <c r="E105" i="1"/>
  <c r="F105" i="1"/>
  <c r="I105" i="1"/>
  <c r="G105" i="1"/>
  <c r="D106" i="1"/>
  <c r="E106" i="1"/>
  <c r="F106" i="1"/>
  <c r="I106" i="1"/>
  <c r="G106" i="1"/>
  <c r="D107" i="1"/>
  <c r="E107" i="1"/>
  <c r="F107" i="1"/>
  <c r="I107" i="1" s="1"/>
  <c r="G107" i="1"/>
  <c r="D108" i="1"/>
  <c r="E108" i="1"/>
  <c r="F108" i="1"/>
  <c r="I108" i="1"/>
  <c r="G108" i="1"/>
  <c r="D109" i="1"/>
  <c r="E109" i="1"/>
  <c r="F109" i="1"/>
  <c r="I109" i="1" s="1"/>
  <c r="G109" i="1"/>
  <c r="D110" i="1"/>
  <c r="E110" i="1"/>
  <c r="F110" i="1"/>
  <c r="I110" i="1" s="1"/>
  <c r="G110" i="1"/>
  <c r="D111" i="1"/>
  <c r="E111" i="1"/>
  <c r="F111" i="1"/>
  <c r="I111" i="1" s="1"/>
  <c r="G111" i="1"/>
  <c r="D112" i="1"/>
  <c r="E112" i="1"/>
  <c r="F112" i="1"/>
  <c r="I112" i="1"/>
  <c r="G112" i="1"/>
  <c r="D113" i="1"/>
  <c r="E113" i="1"/>
  <c r="F113" i="1"/>
  <c r="I113" i="1" s="1"/>
  <c r="G113" i="1"/>
  <c r="D114" i="1"/>
  <c r="E114" i="1"/>
  <c r="F114" i="1"/>
  <c r="I114" i="1" s="1"/>
  <c r="G114" i="1"/>
  <c r="D116" i="1"/>
  <c r="E116" i="1"/>
  <c r="F116" i="1"/>
  <c r="I116" i="1"/>
  <c r="G116" i="1"/>
  <c r="D117" i="1"/>
  <c r="E117" i="1"/>
  <c r="F117" i="1"/>
  <c r="I117" i="1"/>
  <c r="G117" i="1"/>
  <c r="D118" i="1"/>
  <c r="E118" i="1"/>
  <c r="F118" i="1"/>
  <c r="I118" i="1"/>
  <c r="G118" i="1"/>
  <c r="D119" i="1"/>
  <c r="E119" i="1"/>
  <c r="F119" i="1"/>
  <c r="I119" i="1"/>
  <c r="G119" i="1"/>
  <c r="D120" i="1"/>
  <c r="E120" i="1"/>
  <c r="F120" i="1"/>
  <c r="I120" i="1" s="1"/>
  <c r="G120" i="1"/>
  <c r="D122" i="1"/>
  <c r="E122" i="1"/>
  <c r="F122" i="1"/>
  <c r="I122" i="1"/>
  <c r="G122" i="1"/>
  <c r="D123" i="1"/>
  <c r="E123" i="1"/>
  <c r="F123" i="1"/>
  <c r="I123" i="1" s="1"/>
  <c r="G123" i="1"/>
  <c r="D124" i="1"/>
  <c r="E124" i="1"/>
  <c r="F124" i="1"/>
  <c r="I124" i="1" s="1"/>
  <c r="G124" i="1"/>
  <c r="D125" i="1"/>
  <c r="E125" i="1"/>
  <c r="F125" i="1"/>
  <c r="I125" i="1" s="1"/>
  <c r="G125" i="1"/>
  <c r="D126" i="1"/>
  <c r="E126" i="1"/>
  <c r="F126" i="1"/>
  <c r="I126" i="1"/>
  <c r="G126" i="1"/>
  <c r="D127" i="1"/>
  <c r="E127" i="1"/>
  <c r="F127" i="1"/>
  <c r="I127" i="1" s="1"/>
  <c r="G127" i="1"/>
  <c r="D128" i="1"/>
  <c r="E128" i="1"/>
  <c r="F128" i="1"/>
  <c r="I128" i="1" s="1"/>
  <c r="G128" i="1"/>
  <c r="D129" i="1"/>
  <c r="E129" i="1"/>
  <c r="F129" i="1"/>
  <c r="I129" i="1"/>
  <c r="G129" i="1"/>
  <c r="D130" i="1"/>
  <c r="E130" i="1"/>
  <c r="F130" i="1"/>
  <c r="I130" i="1"/>
  <c r="G130" i="1"/>
  <c r="D131" i="1"/>
  <c r="E131" i="1"/>
  <c r="F131" i="1"/>
  <c r="I131" i="1"/>
  <c r="G131" i="1"/>
  <c r="D132" i="1"/>
  <c r="E132" i="1"/>
  <c r="F132" i="1"/>
  <c r="I132" i="1"/>
  <c r="G132" i="1"/>
  <c r="D133" i="1"/>
  <c r="E133" i="1"/>
  <c r="F133" i="1"/>
  <c r="I133" i="1" s="1"/>
  <c r="G133" i="1"/>
  <c r="D134" i="1"/>
  <c r="E134" i="1"/>
  <c r="F134" i="1"/>
  <c r="I134" i="1"/>
  <c r="G134" i="1"/>
  <c r="D135" i="1"/>
  <c r="E135" i="1"/>
  <c r="F135" i="1"/>
  <c r="I135" i="1" s="1"/>
  <c r="G135" i="1"/>
  <c r="D136" i="1"/>
  <c r="E136" i="1"/>
  <c r="F136" i="1"/>
  <c r="I136" i="1" s="1"/>
  <c r="G136" i="1"/>
  <c r="D137" i="1"/>
  <c r="E137" i="1"/>
  <c r="F137" i="1"/>
  <c r="I137" i="1" s="1"/>
  <c r="G137" i="1"/>
  <c r="D138" i="1"/>
  <c r="E138" i="1"/>
  <c r="F138" i="1"/>
  <c r="I138" i="1"/>
  <c r="G138" i="1"/>
  <c r="D139" i="1"/>
  <c r="E139" i="1"/>
  <c r="F139" i="1"/>
  <c r="I139" i="1" s="1"/>
  <c r="G139" i="1"/>
  <c r="D140" i="1"/>
  <c r="E140" i="1"/>
  <c r="F140" i="1"/>
  <c r="I140" i="1" s="1"/>
  <c r="G140" i="1"/>
  <c r="D141" i="1"/>
  <c r="E141" i="1"/>
  <c r="F141" i="1"/>
  <c r="I141" i="1"/>
  <c r="G141" i="1"/>
  <c r="D142" i="1"/>
  <c r="E142" i="1"/>
  <c r="F142" i="1"/>
  <c r="I142" i="1"/>
  <c r="G142" i="1"/>
  <c r="D143" i="1"/>
  <c r="E143" i="1"/>
  <c r="F143" i="1"/>
  <c r="I143" i="1"/>
  <c r="G143" i="1"/>
  <c r="D144" i="1"/>
  <c r="E144" i="1"/>
  <c r="F144" i="1"/>
  <c r="I144" i="1"/>
  <c r="G144" i="1"/>
  <c r="D145" i="1"/>
  <c r="E145" i="1"/>
  <c r="F145" i="1"/>
  <c r="I145" i="1" s="1"/>
  <c r="G145" i="1"/>
  <c r="D146" i="1"/>
  <c r="E146" i="1"/>
  <c r="F146" i="1"/>
  <c r="I146" i="1"/>
  <c r="G146" i="1"/>
  <c r="G147" i="1"/>
  <c r="I147" i="1"/>
  <c r="D149" i="1"/>
  <c r="E149" i="1"/>
  <c r="F149" i="1"/>
  <c r="I149" i="1" s="1"/>
  <c r="G149" i="1"/>
  <c r="D150" i="1"/>
  <c r="E150" i="1"/>
  <c r="F150" i="1"/>
  <c r="I150" i="1"/>
  <c r="G150" i="1"/>
  <c r="D151" i="1"/>
  <c r="E151" i="1"/>
  <c r="F151" i="1"/>
  <c r="I151" i="1" s="1"/>
  <c r="G151" i="1"/>
  <c r="D152" i="1"/>
  <c r="E152" i="1"/>
  <c r="F152" i="1"/>
  <c r="I152" i="1" s="1"/>
  <c r="G152" i="1"/>
  <c r="D153" i="1"/>
  <c r="E153" i="1"/>
  <c r="F153" i="1"/>
  <c r="I153" i="1" s="1"/>
  <c r="G153" i="1"/>
  <c r="D154" i="1"/>
  <c r="E154" i="1"/>
  <c r="F154" i="1"/>
  <c r="I154" i="1"/>
  <c r="G154" i="1"/>
  <c r="D155" i="1"/>
  <c r="E155" i="1"/>
  <c r="F155" i="1"/>
  <c r="I155" i="1"/>
  <c r="G155" i="1"/>
  <c r="D156" i="1"/>
  <c r="E156" i="1"/>
  <c r="F156" i="1"/>
  <c r="I156" i="1" s="1"/>
  <c r="G156" i="1"/>
  <c r="D157" i="1"/>
  <c r="E157" i="1"/>
  <c r="F157" i="1"/>
  <c r="G157" i="1"/>
  <c r="D158" i="1"/>
  <c r="E158" i="1"/>
  <c r="F158" i="1"/>
  <c r="I158" i="1" s="1"/>
  <c r="G158" i="1"/>
  <c r="D159" i="1"/>
  <c r="E159" i="1"/>
  <c r="F159" i="1"/>
  <c r="I159" i="1"/>
  <c r="G159" i="1"/>
  <c r="D160" i="1"/>
  <c r="E160" i="1"/>
  <c r="F160" i="1"/>
  <c r="I160" i="1"/>
  <c r="G160" i="1"/>
  <c r="D161" i="1"/>
  <c r="E161" i="1"/>
  <c r="F161" i="1"/>
  <c r="I161" i="1" s="1"/>
  <c r="G161" i="1"/>
  <c r="D162" i="1"/>
  <c r="E162" i="1"/>
  <c r="F162" i="1"/>
  <c r="I162" i="1"/>
  <c r="G162" i="1"/>
  <c r="D163" i="1"/>
  <c r="E163" i="1"/>
  <c r="F163" i="1"/>
  <c r="I163" i="1"/>
  <c r="G163" i="1"/>
  <c r="D164" i="1"/>
  <c r="E164" i="1"/>
  <c r="F164" i="1"/>
  <c r="I164" i="1"/>
  <c r="G164" i="1"/>
  <c r="D165" i="1"/>
  <c r="E165" i="1"/>
  <c r="F165" i="1"/>
  <c r="I165" i="1"/>
  <c r="G165" i="1"/>
  <c r="D166" i="1"/>
  <c r="E166" i="1"/>
  <c r="F166" i="1"/>
  <c r="I166" i="1" s="1"/>
  <c r="G166" i="1"/>
  <c r="D167" i="1"/>
  <c r="E167" i="1"/>
  <c r="F167" i="1"/>
  <c r="I167" i="1"/>
  <c r="G167" i="1"/>
  <c r="D168" i="1"/>
  <c r="E168" i="1"/>
  <c r="F168" i="1"/>
  <c r="I168" i="1" s="1"/>
  <c r="G168" i="1"/>
  <c r="D169" i="1"/>
  <c r="E169" i="1"/>
  <c r="F169" i="1"/>
  <c r="I169" i="1" s="1"/>
  <c r="G169" i="1"/>
  <c r="D170" i="1"/>
  <c r="E170" i="1"/>
  <c r="F170" i="1"/>
  <c r="I170" i="1" s="1"/>
  <c r="G170" i="1"/>
  <c r="D171" i="1"/>
  <c r="E171" i="1"/>
  <c r="F171" i="1"/>
  <c r="I171" i="1"/>
  <c r="G171" i="1"/>
  <c r="D172" i="1"/>
  <c r="E172" i="1"/>
  <c r="G172" i="1"/>
  <c r="I172" i="1"/>
  <c r="D173" i="1"/>
  <c r="E173" i="1"/>
  <c r="F173" i="1"/>
  <c r="I173" i="1" s="1"/>
  <c r="G173" i="1"/>
  <c r="D174" i="1"/>
  <c r="E174" i="1"/>
  <c r="F174" i="1"/>
  <c r="I174" i="1" s="1"/>
  <c r="G174" i="1"/>
  <c r="D175" i="1"/>
  <c r="E175" i="1"/>
  <c r="F175" i="1"/>
  <c r="I175" i="1" s="1"/>
  <c r="G175" i="1"/>
  <c r="D176" i="1"/>
  <c r="E176" i="1"/>
  <c r="F176" i="1"/>
  <c r="I176" i="1"/>
  <c r="G176" i="1"/>
  <c r="D177" i="1"/>
  <c r="E177" i="1"/>
  <c r="G177" i="1"/>
  <c r="I177" i="1"/>
  <c r="D178" i="1"/>
  <c r="E178" i="1"/>
  <c r="G178" i="1"/>
  <c r="I178" i="1"/>
  <c r="D179" i="1"/>
  <c r="E179" i="1"/>
  <c r="G179" i="1"/>
  <c r="I179" i="1"/>
  <c r="D180" i="1"/>
  <c r="E180" i="1"/>
  <c r="G180" i="1"/>
  <c r="I180" i="1"/>
  <c r="D181" i="1"/>
  <c r="E181" i="1"/>
  <c r="G181" i="1"/>
  <c r="I181" i="1"/>
  <c r="D182" i="1"/>
  <c r="E182" i="1"/>
  <c r="G182" i="1"/>
  <c r="I182" i="1"/>
  <c r="D183" i="1"/>
  <c r="E183" i="1"/>
  <c r="G183" i="1"/>
  <c r="I183" i="1"/>
  <c r="D184" i="1"/>
  <c r="E184" i="1"/>
  <c r="G184" i="1"/>
  <c r="I184" i="1"/>
  <c r="D185" i="1"/>
  <c r="E185" i="1"/>
  <c r="G185" i="1"/>
  <c r="I185" i="1"/>
  <c r="D186" i="1"/>
  <c r="E186" i="1"/>
  <c r="G186" i="1"/>
  <c r="I186" i="1"/>
  <c r="D187" i="1"/>
  <c r="E187" i="1"/>
  <c r="G187" i="1"/>
  <c r="I187" i="1"/>
  <c r="D188" i="1"/>
  <c r="E188" i="1"/>
  <c r="G188" i="1"/>
  <c r="I188" i="1"/>
  <c r="D189" i="1"/>
  <c r="E189" i="1"/>
  <c r="G189" i="1"/>
  <c r="I189" i="1"/>
  <c r="D190" i="1"/>
  <c r="E190" i="1"/>
  <c r="G190" i="1"/>
  <c r="I190" i="1"/>
  <c r="D191" i="1"/>
  <c r="E191" i="1"/>
  <c r="G191" i="1"/>
  <c r="I191" i="1"/>
  <c r="D192" i="1"/>
  <c r="E192" i="1"/>
  <c r="G192" i="1"/>
  <c r="I192" i="1"/>
  <c r="D193" i="1"/>
  <c r="E193" i="1"/>
  <c r="G193" i="1"/>
  <c r="I193" i="1"/>
  <c r="D194" i="1"/>
  <c r="E194" i="1"/>
  <c r="G194" i="1"/>
  <c r="D195" i="1"/>
  <c r="E195" i="1"/>
  <c r="G195" i="1"/>
  <c r="I195" i="1"/>
  <c r="D196" i="1"/>
  <c r="E196" i="1"/>
  <c r="G196" i="1"/>
  <c r="I196" i="1"/>
  <c r="D197" i="1"/>
  <c r="E197" i="1"/>
  <c r="G197" i="1"/>
  <c r="I197" i="1"/>
  <c r="D198" i="1"/>
  <c r="E198" i="1"/>
  <c r="G198" i="1"/>
  <c r="I198" i="1"/>
  <c r="D199" i="1"/>
  <c r="E199" i="1"/>
  <c r="G199" i="1"/>
  <c r="I199" i="1"/>
  <c r="D200" i="1"/>
  <c r="E200" i="1"/>
  <c r="G200" i="1"/>
  <c r="I200" i="1"/>
  <c r="D201" i="1"/>
  <c r="E201" i="1"/>
  <c r="G201" i="1"/>
  <c r="I201" i="1"/>
  <c r="D202" i="1"/>
  <c r="E202" i="1"/>
  <c r="G202" i="1"/>
  <c r="I202" i="1"/>
  <c r="D203" i="1"/>
  <c r="E203" i="1"/>
  <c r="G203" i="1"/>
  <c r="I203" i="1"/>
  <c r="D204" i="1"/>
  <c r="E204" i="1"/>
  <c r="G204" i="1"/>
  <c r="I204" i="1"/>
  <c r="D205" i="1"/>
  <c r="E205" i="1"/>
  <c r="G205" i="1"/>
  <c r="I205" i="1"/>
  <c r="D206" i="1"/>
  <c r="E206" i="1"/>
  <c r="G206" i="1"/>
  <c r="I206" i="1"/>
  <c r="D207" i="1"/>
  <c r="E207" i="1"/>
  <c r="G207" i="1"/>
  <c r="I207" i="1"/>
  <c r="D208" i="1"/>
  <c r="E208" i="1"/>
  <c r="G208" i="1"/>
  <c r="I208" i="1"/>
  <c r="D209" i="1"/>
  <c r="E209" i="1"/>
  <c r="G209" i="1"/>
  <c r="I209" i="1"/>
  <c r="D210" i="1"/>
  <c r="E210" i="1"/>
  <c r="G210" i="1"/>
  <c r="I210" i="1"/>
  <c r="D211" i="1"/>
  <c r="E211" i="1"/>
  <c r="G211" i="1"/>
  <c r="I211" i="1"/>
  <c r="D212" i="1"/>
  <c r="G212" i="1"/>
  <c r="I212" i="1"/>
  <c r="D213" i="1"/>
  <c r="G213" i="1"/>
  <c r="I213" i="1"/>
  <c r="D214" i="1"/>
  <c r="G214" i="1"/>
  <c r="I214" i="1"/>
  <c r="D215" i="1"/>
  <c r="G215" i="1"/>
  <c r="D216" i="1"/>
  <c r="G216" i="1"/>
  <c r="I216" i="1"/>
  <c r="D217" i="1"/>
  <c r="G217" i="1"/>
  <c r="I217" i="1"/>
  <c r="D218" i="1"/>
  <c r="G218" i="1"/>
  <c r="I218" i="1"/>
  <c r="D219" i="1"/>
  <c r="G219" i="1"/>
  <c r="I219" i="1"/>
  <c r="D220" i="1"/>
  <c r="G220" i="1"/>
  <c r="I220" i="1"/>
  <c r="D221" i="1"/>
  <c r="G221" i="1"/>
  <c r="I221" i="1"/>
  <c r="D222" i="1"/>
  <c r="G222" i="1"/>
  <c r="I222" i="1"/>
  <c r="D223" i="1"/>
  <c r="G223" i="1"/>
  <c r="I223" i="1"/>
  <c r="D224" i="1"/>
  <c r="G224" i="1"/>
  <c r="I224" i="1"/>
  <c r="D225" i="1"/>
  <c r="G225" i="1"/>
  <c r="I225" i="1"/>
  <c r="D226" i="1"/>
  <c r="G226" i="1"/>
  <c r="I226" i="1"/>
  <c r="D227" i="1"/>
  <c r="G227" i="1"/>
  <c r="D228" i="1"/>
  <c r="G228" i="1"/>
  <c r="I228" i="1"/>
  <c r="D229" i="1"/>
  <c r="G229" i="1"/>
  <c r="I229" i="1"/>
  <c r="D230" i="1"/>
  <c r="G230" i="1"/>
  <c r="D231" i="1"/>
  <c r="G231" i="1"/>
  <c r="I231" i="1"/>
  <c r="D232" i="1"/>
  <c r="G232" i="1"/>
  <c r="I232" i="1"/>
  <c r="D233" i="1"/>
  <c r="G233" i="1"/>
  <c r="I233" i="1"/>
  <c r="D234" i="1"/>
  <c r="G234" i="1"/>
  <c r="I234" i="1"/>
  <c r="D235" i="1"/>
  <c r="G235" i="1"/>
  <c r="I235" i="1"/>
  <c r="D236" i="1"/>
  <c r="G236" i="1"/>
  <c r="I236" i="1"/>
  <c r="D237" i="1"/>
  <c r="G237" i="1"/>
  <c r="I237" i="1"/>
  <c r="D238" i="1"/>
  <c r="G238" i="1"/>
  <c r="I238" i="1"/>
  <c r="D239" i="1"/>
  <c r="G239" i="1"/>
  <c r="I239" i="1"/>
  <c r="G240" i="1"/>
  <c r="I240" i="1"/>
  <c r="G241" i="1"/>
  <c r="AB25" i="1" s="1"/>
  <c r="I11" i="3" s="1"/>
  <c r="I241" i="1"/>
  <c r="G242" i="1"/>
  <c r="I242" i="1"/>
  <c r="G243" i="1"/>
  <c r="I243" i="1"/>
  <c r="G244" i="1"/>
  <c r="I244" i="1"/>
  <c r="G245" i="1"/>
  <c r="I245" i="1"/>
  <c r="G246" i="1"/>
  <c r="I246" i="1"/>
  <c r="G247" i="1"/>
  <c r="I247" i="1"/>
  <c r="G248" i="1"/>
  <c r="I248" i="1"/>
  <c r="G249" i="1"/>
  <c r="I249" i="1"/>
  <c r="G250" i="1"/>
  <c r="I250" i="1"/>
  <c r="G251" i="1"/>
  <c r="I251" i="1"/>
  <c r="G252" i="1"/>
  <c r="I252" i="1"/>
  <c r="G253" i="1"/>
  <c r="I253" i="1"/>
  <c r="G254" i="1"/>
  <c r="I254" i="1"/>
  <c r="D255" i="1"/>
  <c r="E255" i="1"/>
  <c r="G255" i="1"/>
  <c r="I255" i="1"/>
  <c r="D256" i="1"/>
  <c r="E256" i="1"/>
  <c r="G256" i="1"/>
  <c r="I256" i="1"/>
  <c r="D257" i="1"/>
  <c r="E257" i="1"/>
  <c r="G257" i="1"/>
  <c r="D258" i="1"/>
  <c r="E258" i="1"/>
  <c r="G258" i="1"/>
  <c r="I258" i="1"/>
  <c r="D259" i="1"/>
  <c r="E259" i="1"/>
  <c r="G259" i="1"/>
  <c r="I259" i="1"/>
  <c r="D260" i="1"/>
  <c r="E260" i="1"/>
  <c r="G260" i="1"/>
  <c r="I260" i="1"/>
  <c r="D261" i="1"/>
  <c r="E261" i="1"/>
  <c r="G261" i="1"/>
  <c r="I261" i="1"/>
  <c r="D262" i="1"/>
  <c r="E262" i="1"/>
  <c r="G262" i="1"/>
  <c r="I262" i="1"/>
  <c r="D263" i="1"/>
  <c r="E263" i="1"/>
  <c r="G263" i="1"/>
  <c r="I263" i="1"/>
  <c r="D264" i="1"/>
  <c r="E264" i="1"/>
  <c r="G264" i="1"/>
  <c r="I264" i="1"/>
  <c r="D265" i="1"/>
  <c r="E265" i="1"/>
  <c r="G265" i="1"/>
  <c r="D266" i="1"/>
  <c r="E266" i="1"/>
  <c r="G266" i="1"/>
  <c r="I266" i="1"/>
  <c r="D267" i="1"/>
  <c r="E267" i="1"/>
  <c r="G267" i="1"/>
  <c r="I267" i="1"/>
  <c r="D268" i="1"/>
  <c r="E268" i="1"/>
  <c r="G268" i="1"/>
  <c r="I268" i="1"/>
  <c r="D269" i="1"/>
  <c r="E269" i="1"/>
  <c r="G269" i="1"/>
  <c r="I269" i="1"/>
  <c r="D270" i="1"/>
  <c r="E270" i="1"/>
  <c r="G270" i="1"/>
  <c r="I270" i="1"/>
  <c r="D271" i="1"/>
  <c r="G271" i="1"/>
  <c r="I271" i="1"/>
  <c r="D272" i="1"/>
  <c r="G272" i="1"/>
  <c r="I272" i="1"/>
  <c r="D273" i="1"/>
  <c r="G273" i="1"/>
  <c r="I273" i="1"/>
  <c r="D274" i="1"/>
  <c r="G274" i="1"/>
  <c r="I274" i="1"/>
  <c r="D275" i="1"/>
  <c r="G275" i="1"/>
  <c r="I275" i="1"/>
  <c r="D276" i="1"/>
  <c r="G276" i="1"/>
  <c r="I276" i="1"/>
  <c r="D277" i="1"/>
  <c r="G277" i="1"/>
  <c r="I277" i="1"/>
  <c r="D278" i="1"/>
  <c r="G278" i="1"/>
  <c r="I278" i="1"/>
  <c r="D279" i="1"/>
  <c r="E279" i="1"/>
  <c r="G279" i="1"/>
  <c r="I279" i="1"/>
  <c r="D280" i="1"/>
  <c r="G280" i="1"/>
  <c r="I280" i="1"/>
  <c r="D281" i="1"/>
  <c r="G281" i="1"/>
  <c r="I281" i="1"/>
  <c r="D282" i="1"/>
  <c r="G282" i="1"/>
  <c r="I282" i="1"/>
  <c r="D283" i="1"/>
  <c r="G283" i="1"/>
  <c r="I283" i="1"/>
  <c r="D284" i="1"/>
  <c r="G284" i="1"/>
  <c r="I284" i="1"/>
  <c r="D285" i="1"/>
  <c r="G285" i="1"/>
  <c r="I285" i="1"/>
  <c r="D286" i="1"/>
  <c r="G286" i="1"/>
  <c r="I286" i="1"/>
  <c r="D287" i="1"/>
  <c r="E287" i="1"/>
  <c r="G287" i="1"/>
  <c r="I287" i="1"/>
  <c r="D288" i="1"/>
  <c r="G288" i="1"/>
  <c r="I288" i="1"/>
  <c r="D289" i="1"/>
  <c r="G289" i="1"/>
  <c r="I289" i="1"/>
  <c r="D290" i="1"/>
  <c r="G290" i="1"/>
  <c r="I290" i="1"/>
  <c r="D291" i="1"/>
  <c r="G291" i="1"/>
  <c r="I291" i="1"/>
  <c r="D292" i="1"/>
  <c r="G292" i="1"/>
  <c r="I292" i="1"/>
  <c r="D293" i="1"/>
  <c r="G293" i="1"/>
  <c r="I293" i="1"/>
  <c r="D294" i="1"/>
  <c r="G294" i="1"/>
  <c r="I294" i="1"/>
  <c r="D295" i="1"/>
  <c r="G295" i="1"/>
  <c r="I295" i="1"/>
  <c r="D296" i="1"/>
  <c r="G296" i="1"/>
  <c r="I296" i="1"/>
  <c r="D297" i="1"/>
  <c r="G297" i="1"/>
  <c r="D298" i="1"/>
  <c r="G298" i="1"/>
  <c r="I298" i="1"/>
  <c r="D299" i="1"/>
  <c r="G299" i="1"/>
  <c r="I299" i="1"/>
  <c r="D300" i="1"/>
  <c r="G300" i="1"/>
  <c r="I300" i="1"/>
  <c r="D301" i="1"/>
  <c r="G301" i="1"/>
  <c r="I301" i="1"/>
  <c r="D302" i="1"/>
  <c r="G302" i="1"/>
  <c r="I302" i="1"/>
  <c r="D303" i="1"/>
  <c r="G303" i="1"/>
  <c r="I303" i="1"/>
  <c r="G304" i="1"/>
  <c r="I304" i="1"/>
  <c r="G305" i="1"/>
  <c r="I305" i="1"/>
  <c r="G306" i="1"/>
  <c r="I306" i="1"/>
  <c r="D307" i="1"/>
  <c r="E307" i="1"/>
  <c r="G307" i="1"/>
  <c r="I307" i="1"/>
  <c r="D308" i="1"/>
  <c r="E308" i="1"/>
  <c r="G308" i="1"/>
  <c r="I308" i="1"/>
  <c r="D309" i="1"/>
  <c r="E309" i="1"/>
  <c r="G309" i="1"/>
  <c r="I309" i="1"/>
  <c r="D310" i="1"/>
  <c r="E310" i="1"/>
  <c r="G310" i="1"/>
  <c r="I310" i="1"/>
  <c r="D311" i="1"/>
  <c r="E311" i="1"/>
  <c r="G311" i="1"/>
  <c r="I311" i="1"/>
  <c r="D312" i="1"/>
  <c r="E312" i="1"/>
  <c r="G312" i="1"/>
  <c r="I312" i="1"/>
  <c r="D313" i="1"/>
  <c r="E313" i="1"/>
  <c r="G313" i="1"/>
  <c r="I313" i="1"/>
  <c r="D314" i="1"/>
  <c r="E314" i="1"/>
  <c r="G314" i="1"/>
  <c r="I314" i="1"/>
  <c r="D315" i="1"/>
  <c r="E315" i="1"/>
  <c r="G315" i="1"/>
  <c r="I315" i="1"/>
  <c r="D316" i="1"/>
  <c r="E316" i="1"/>
  <c r="G316" i="1"/>
  <c r="I316" i="1"/>
  <c r="D317" i="1"/>
  <c r="E317" i="1"/>
  <c r="G317" i="1"/>
  <c r="I317" i="1"/>
  <c r="D318" i="1"/>
  <c r="E318" i="1"/>
  <c r="G318" i="1"/>
  <c r="I318" i="1"/>
  <c r="D319" i="1"/>
  <c r="E319" i="1"/>
  <c r="G319" i="1"/>
  <c r="I319" i="1"/>
  <c r="D320" i="1"/>
  <c r="E320" i="1"/>
  <c r="G320" i="1"/>
  <c r="I320" i="1"/>
  <c r="D321" i="1"/>
  <c r="E321" i="1"/>
  <c r="G321" i="1"/>
  <c r="I321" i="1"/>
  <c r="D322" i="1"/>
  <c r="E322" i="1"/>
  <c r="G322" i="1"/>
  <c r="I322" i="1"/>
  <c r="D323" i="1"/>
  <c r="E323" i="1"/>
  <c r="G323" i="1"/>
  <c r="I323" i="1"/>
  <c r="D324" i="1"/>
  <c r="E324" i="1"/>
  <c r="G324" i="1"/>
  <c r="I324" i="1"/>
  <c r="D325" i="1"/>
  <c r="E325" i="1"/>
  <c r="G325" i="1"/>
  <c r="I325" i="1"/>
  <c r="D326" i="1"/>
  <c r="E326" i="1"/>
  <c r="G326" i="1"/>
  <c r="I326" i="1"/>
  <c r="D327" i="1"/>
  <c r="E327" i="1"/>
  <c r="G327" i="1"/>
  <c r="I327" i="1"/>
  <c r="D328" i="1"/>
  <c r="E328" i="1"/>
  <c r="G328" i="1"/>
  <c r="I328" i="1"/>
  <c r="D329" i="1"/>
  <c r="E329" i="1"/>
  <c r="G329" i="1"/>
  <c r="I329" i="1"/>
  <c r="D330" i="1"/>
  <c r="E330" i="1"/>
  <c r="G330" i="1"/>
  <c r="I330" i="1"/>
  <c r="D331" i="1"/>
  <c r="E331" i="1"/>
  <c r="G331" i="1"/>
  <c r="I331" i="1"/>
  <c r="D332" i="1"/>
  <c r="E332" i="1"/>
  <c r="G332" i="1"/>
  <c r="I332" i="1"/>
  <c r="D333" i="1"/>
  <c r="E333" i="1"/>
  <c r="G333" i="1"/>
  <c r="I333" i="1"/>
  <c r="D334" i="1"/>
  <c r="E334" i="1"/>
  <c r="G334" i="1"/>
  <c r="I334" i="1"/>
  <c r="D335" i="1"/>
  <c r="E335" i="1"/>
  <c r="G335" i="1"/>
  <c r="I335" i="1"/>
  <c r="D336" i="1"/>
  <c r="E336" i="1"/>
  <c r="G336" i="1"/>
  <c r="I336" i="1"/>
  <c r="D337" i="1"/>
  <c r="E337" i="1"/>
  <c r="G337" i="1"/>
  <c r="I337" i="1"/>
  <c r="D338" i="1"/>
  <c r="E338" i="1"/>
  <c r="G338" i="1"/>
  <c r="I338" i="1"/>
  <c r="D339" i="1"/>
  <c r="E339" i="1"/>
  <c r="G339" i="1"/>
  <c r="I339" i="1"/>
  <c r="D340" i="1"/>
  <c r="E340" i="1"/>
  <c r="G340" i="1"/>
  <c r="I340" i="1"/>
  <c r="D341" i="1"/>
  <c r="E341" i="1"/>
  <c r="G341" i="1"/>
  <c r="I341" i="1"/>
  <c r="D342" i="1"/>
  <c r="E342" i="1"/>
  <c r="G342" i="1"/>
  <c r="I342" i="1"/>
  <c r="D343" i="1"/>
  <c r="E343" i="1"/>
  <c r="G343" i="1"/>
  <c r="I343" i="1"/>
  <c r="D344" i="1"/>
  <c r="E344" i="1"/>
  <c r="G344" i="1"/>
  <c r="I344" i="1"/>
  <c r="D345" i="1"/>
  <c r="E345" i="1"/>
  <c r="G345" i="1"/>
  <c r="I345" i="1"/>
  <c r="D346" i="1"/>
  <c r="E346" i="1"/>
  <c r="G346" i="1"/>
  <c r="I346" i="1"/>
  <c r="D347" i="1"/>
  <c r="G347" i="1"/>
  <c r="I347" i="1"/>
  <c r="D348" i="1"/>
  <c r="G348" i="1"/>
  <c r="I348" i="1"/>
  <c r="D349" i="1"/>
  <c r="E349" i="1"/>
  <c r="G349" i="1"/>
  <c r="I349" i="1"/>
  <c r="D350" i="1"/>
  <c r="G350" i="1"/>
  <c r="I350" i="1"/>
  <c r="D351" i="1"/>
  <c r="G351" i="1"/>
  <c r="I351" i="1"/>
  <c r="D352" i="1"/>
  <c r="G352" i="1"/>
  <c r="I352" i="1"/>
  <c r="D353" i="1"/>
  <c r="G353" i="1"/>
  <c r="I353" i="1"/>
  <c r="D354" i="1"/>
  <c r="G354" i="1"/>
  <c r="I354" i="1"/>
  <c r="D355" i="1"/>
  <c r="G355" i="1"/>
  <c r="I355" i="1"/>
  <c r="D356" i="1"/>
  <c r="G356" i="1"/>
  <c r="I356" i="1"/>
  <c r="D357" i="1"/>
  <c r="G357" i="1"/>
  <c r="I357" i="1"/>
  <c r="D358" i="1"/>
  <c r="G358" i="1"/>
  <c r="I358" i="1"/>
  <c r="D359" i="1"/>
  <c r="G359" i="1"/>
  <c r="I359" i="1"/>
  <c r="D360" i="1"/>
  <c r="G360" i="1"/>
  <c r="I360" i="1"/>
  <c r="D361" i="1"/>
  <c r="G361" i="1"/>
  <c r="I361" i="1"/>
  <c r="D362" i="1"/>
  <c r="G362" i="1"/>
  <c r="I362" i="1"/>
  <c r="D363" i="1"/>
  <c r="G363" i="1"/>
  <c r="I363" i="1"/>
  <c r="D364" i="1"/>
  <c r="G364" i="1"/>
  <c r="I364" i="1"/>
  <c r="D365" i="1"/>
  <c r="G365" i="1"/>
  <c r="I365" i="1"/>
  <c r="D366" i="1"/>
  <c r="G366" i="1"/>
  <c r="I366" i="1"/>
  <c r="D367" i="1"/>
  <c r="G367" i="1"/>
  <c r="I367" i="1"/>
  <c r="D368" i="1"/>
  <c r="G368" i="1"/>
  <c r="I368" i="1"/>
  <c r="D369" i="1"/>
  <c r="G369" i="1"/>
  <c r="I369" i="1"/>
  <c r="D370" i="1"/>
  <c r="G370" i="1"/>
  <c r="I370" i="1"/>
  <c r="D371" i="1"/>
  <c r="G371" i="1"/>
  <c r="I371" i="1"/>
  <c r="D372" i="1"/>
  <c r="G372" i="1"/>
  <c r="I372" i="1"/>
  <c r="G373" i="1"/>
  <c r="I373" i="1"/>
  <c r="G374" i="1"/>
  <c r="I374" i="1"/>
  <c r="G375" i="1"/>
  <c r="I375" i="1"/>
  <c r="D376" i="1"/>
  <c r="G376" i="1"/>
  <c r="I376" i="1"/>
  <c r="G377" i="1"/>
  <c r="I377" i="1"/>
  <c r="G378" i="1"/>
  <c r="I378" i="1"/>
  <c r="G379" i="1"/>
  <c r="I379" i="1"/>
  <c r="G380" i="1"/>
  <c r="I380" i="1"/>
  <c r="D381" i="1"/>
  <c r="E381" i="1"/>
  <c r="F381" i="1"/>
  <c r="I381" i="1" s="1"/>
  <c r="G381" i="1"/>
  <c r="D382" i="1"/>
  <c r="E382" i="1"/>
  <c r="F382" i="1"/>
  <c r="I382" i="1" s="1"/>
  <c r="G382" i="1"/>
  <c r="D383" i="1"/>
  <c r="E383" i="1"/>
  <c r="F383" i="1"/>
  <c r="I383" i="1" s="1"/>
  <c r="G383" i="1"/>
  <c r="D384" i="1"/>
  <c r="E384" i="1"/>
  <c r="F384" i="1"/>
  <c r="I384" i="1"/>
  <c r="G384" i="1"/>
  <c r="D385" i="1"/>
  <c r="E385" i="1"/>
  <c r="F385" i="1"/>
  <c r="I385" i="1"/>
  <c r="G385" i="1"/>
  <c r="D386" i="1"/>
  <c r="G386" i="1"/>
  <c r="I386" i="1"/>
  <c r="D387" i="1"/>
  <c r="E387" i="1"/>
  <c r="F387" i="1"/>
  <c r="G387" i="1"/>
  <c r="D388" i="1"/>
  <c r="E388" i="1"/>
  <c r="F388" i="1"/>
  <c r="I388" i="1"/>
  <c r="G388" i="1"/>
  <c r="D389" i="1"/>
  <c r="E389" i="1"/>
  <c r="F389" i="1"/>
  <c r="I389" i="1"/>
  <c r="G389" i="1"/>
  <c r="D390" i="1"/>
  <c r="E390" i="1"/>
  <c r="F390" i="1"/>
  <c r="I390" i="1" s="1"/>
  <c r="G390" i="1"/>
  <c r="D391" i="1"/>
  <c r="E391" i="1"/>
  <c r="F391" i="1"/>
  <c r="I391" i="1"/>
  <c r="G391" i="1"/>
  <c r="D392" i="1"/>
  <c r="E392" i="1"/>
  <c r="F392" i="1"/>
  <c r="I392" i="1"/>
  <c r="G392" i="1"/>
  <c r="D393" i="1"/>
  <c r="E393" i="1"/>
  <c r="F393" i="1"/>
  <c r="I393" i="1"/>
  <c r="G393" i="1"/>
  <c r="D394" i="1"/>
  <c r="E394" i="1"/>
  <c r="F394" i="1"/>
  <c r="G394" i="1"/>
  <c r="D395" i="1"/>
  <c r="E395" i="1"/>
  <c r="F395" i="1"/>
  <c r="I395" i="1" s="1"/>
  <c r="G395" i="1"/>
  <c r="D396" i="1"/>
  <c r="E396" i="1"/>
  <c r="F396" i="1"/>
  <c r="I396" i="1"/>
  <c r="G396" i="1"/>
  <c r="D397" i="1"/>
  <c r="E397" i="1"/>
  <c r="F397" i="1"/>
  <c r="I397" i="1"/>
  <c r="G397" i="1"/>
  <c r="D398" i="1"/>
  <c r="E398" i="1"/>
  <c r="F398" i="1"/>
  <c r="I398" i="1"/>
  <c r="G398" i="1"/>
  <c r="D399" i="1"/>
  <c r="E399" i="1"/>
  <c r="F399" i="1"/>
  <c r="I399" i="1" s="1"/>
  <c r="G399" i="1"/>
  <c r="D400" i="1"/>
  <c r="E400" i="1"/>
  <c r="F400" i="1"/>
  <c r="I400" i="1" s="1"/>
  <c r="G400" i="1"/>
  <c r="D401" i="1"/>
  <c r="E401" i="1"/>
  <c r="F401" i="1"/>
  <c r="I401" i="1" s="1"/>
  <c r="G401" i="1"/>
  <c r="D402" i="1"/>
  <c r="E402" i="1"/>
  <c r="F402" i="1"/>
  <c r="I402" i="1" s="1"/>
  <c r="G402" i="1"/>
  <c r="D403" i="1"/>
  <c r="E403" i="1"/>
  <c r="F403" i="1"/>
  <c r="I403" i="1" s="1"/>
  <c r="G403" i="1"/>
  <c r="D404" i="1"/>
  <c r="E404" i="1"/>
  <c r="F404" i="1"/>
  <c r="I404" i="1"/>
  <c r="G404" i="1"/>
  <c r="D405" i="1"/>
  <c r="E405" i="1"/>
  <c r="F405" i="1"/>
  <c r="I405" i="1"/>
  <c r="G405" i="1"/>
  <c r="D406" i="1"/>
  <c r="E406" i="1"/>
  <c r="F406" i="1"/>
  <c r="I406" i="1"/>
  <c r="G406" i="1"/>
  <c r="D407" i="1"/>
  <c r="E407" i="1"/>
  <c r="F407" i="1"/>
  <c r="I407" i="1" s="1"/>
  <c r="G407" i="1"/>
  <c r="D408" i="1"/>
  <c r="E408" i="1"/>
  <c r="F408" i="1"/>
  <c r="I408" i="1"/>
  <c r="G408" i="1"/>
  <c r="D409" i="1"/>
  <c r="E409" i="1"/>
  <c r="F409" i="1"/>
  <c r="I409" i="1"/>
  <c r="G409" i="1"/>
  <c r="D410" i="1"/>
  <c r="E410" i="1"/>
  <c r="F410" i="1"/>
  <c r="I410" i="1"/>
  <c r="G410" i="1"/>
  <c r="D411" i="1"/>
  <c r="E411" i="1"/>
  <c r="F411" i="1"/>
  <c r="I411" i="1" s="1"/>
  <c r="G411" i="1"/>
  <c r="D412" i="1"/>
  <c r="E412" i="1"/>
  <c r="F412" i="1"/>
  <c r="G412" i="1"/>
  <c r="D413" i="1"/>
  <c r="E413" i="1"/>
  <c r="F413" i="1"/>
  <c r="I413" i="1"/>
  <c r="G413" i="1"/>
  <c r="D414" i="1"/>
  <c r="E414" i="1"/>
  <c r="F414" i="1"/>
  <c r="I414" i="1"/>
  <c r="G414" i="1"/>
  <c r="D415" i="1"/>
  <c r="E415" i="1"/>
  <c r="F415" i="1"/>
  <c r="I415" i="1"/>
  <c r="G415" i="1"/>
  <c r="D416" i="1"/>
  <c r="E416" i="1"/>
  <c r="F416" i="1"/>
  <c r="I416" i="1" s="1"/>
  <c r="G416" i="1"/>
  <c r="D417" i="1"/>
  <c r="E417" i="1"/>
  <c r="F417" i="1"/>
  <c r="I417" i="1" s="1"/>
  <c r="G417" i="1"/>
  <c r="D418" i="1"/>
  <c r="E418" i="1"/>
  <c r="F418" i="1"/>
  <c r="I418" i="1" s="1"/>
  <c r="G418" i="1"/>
  <c r="D419" i="1"/>
  <c r="E419" i="1"/>
  <c r="F419" i="1"/>
  <c r="I419" i="1" s="1"/>
  <c r="G419" i="1"/>
  <c r="D420" i="1"/>
  <c r="E420" i="1"/>
  <c r="F420" i="1"/>
  <c r="I420" i="1" s="1"/>
  <c r="G420" i="1"/>
  <c r="D421" i="1"/>
  <c r="E421" i="1"/>
  <c r="F421" i="1"/>
  <c r="I421" i="1"/>
  <c r="G421" i="1"/>
  <c r="D422" i="1"/>
  <c r="E422" i="1"/>
  <c r="F422" i="1"/>
  <c r="I422" i="1"/>
  <c r="G422" i="1"/>
  <c r="D423" i="1"/>
  <c r="E423" i="1"/>
  <c r="F423" i="1"/>
  <c r="I423" i="1"/>
  <c r="G423" i="1"/>
  <c r="D424" i="1"/>
  <c r="E424" i="1"/>
  <c r="F424" i="1"/>
  <c r="I424" i="1" s="1"/>
  <c r="G424" i="1"/>
  <c r="D425" i="1"/>
  <c r="E425" i="1"/>
  <c r="F425" i="1"/>
  <c r="I425" i="1"/>
  <c r="G425" i="1"/>
  <c r="D426" i="1"/>
  <c r="E426" i="1"/>
  <c r="F426" i="1"/>
  <c r="I426" i="1"/>
  <c r="G426" i="1"/>
  <c r="D427" i="1"/>
  <c r="E427" i="1"/>
  <c r="F427" i="1"/>
  <c r="I427" i="1"/>
  <c r="G427" i="1"/>
  <c r="D428" i="1"/>
  <c r="E428" i="1"/>
  <c r="F428" i="1"/>
  <c r="I428" i="1" s="1"/>
  <c r="G428" i="1"/>
  <c r="D429" i="1"/>
  <c r="E429" i="1"/>
  <c r="F429" i="1"/>
  <c r="I429" i="1" s="1"/>
  <c r="G429" i="1"/>
  <c r="D430" i="1"/>
  <c r="E430" i="1"/>
  <c r="F430" i="1"/>
  <c r="I430" i="1" s="1"/>
  <c r="G430" i="1"/>
  <c r="D431" i="1"/>
  <c r="E431" i="1"/>
  <c r="F431" i="1"/>
  <c r="I431" i="1" s="1"/>
  <c r="G431" i="1"/>
  <c r="D432" i="1"/>
  <c r="E432" i="1"/>
  <c r="F432" i="1"/>
  <c r="I432" i="1" s="1"/>
  <c r="G432" i="1"/>
  <c r="D433" i="1"/>
  <c r="E433" i="1"/>
  <c r="F433" i="1"/>
  <c r="I433" i="1"/>
  <c r="G433" i="1"/>
  <c r="D434" i="1"/>
  <c r="E434" i="1"/>
  <c r="F434" i="1"/>
  <c r="G434" i="1"/>
  <c r="D435" i="1"/>
  <c r="E435" i="1"/>
  <c r="F435" i="1"/>
  <c r="I435" i="1" s="1"/>
  <c r="G435" i="1"/>
  <c r="D436" i="1"/>
  <c r="E436" i="1"/>
  <c r="F436" i="1"/>
  <c r="I436" i="1" s="1"/>
  <c r="G436" i="1"/>
  <c r="D437" i="1"/>
  <c r="E437" i="1"/>
  <c r="F437" i="1"/>
  <c r="I437" i="1" s="1"/>
  <c r="G437" i="1"/>
  <c r="D438" i="1"/>
  <c r="E438" i="1"/>
  <c r="F438" i="1"/>
  <c r="I438" i="1"/>
  <c r="G438" i="1"/>
  <c r="D439" i="1"/>
  <c r="E439" i="1"/>
  <c r="F439" i="1"/>
  <c r="I439" i="1"/>
  <c r="G439" i="1"/>
  <c r="D440" i="1"/>
  <c r="E440" i="1"/>
  <c r="F440" i="1"/>
  <c r="I440" i="1"/>
  <c r="G440" i="1"/>
  <c r="D441" i="1"/>
  <c r="E441" i="1"/>
  <c r="F441" i="1"/>
  <c r="I441" i="1" s="1"/>
  <c r="G441" i="1"/>
  <c r="D442" i="1"/>
  <c r="E442" i="1"/>
  <c r="F442" i="1"/>
  <c r="I442" i="1"/>
  <c r="G442" i="1"/>
  <c r="D443" i="1"/>
  <c r="E443" i="1"/>
  <c r="F443" i="1"/>
  <c r="I443" i="1"/>
  <c r="G443" i="1"/>
  <c r="D444" i="1"/>
  <c r="E444" i="1"/>
  <c r="F444" i="1"/>
  <c r="I444" i="1"/>
  <c r="G444" i="1"/>
  <c r="D445" i="1"/>
  <c r="E445" i="1"/>
  <c r="F445" i="1"/>
  <c r="I445" i="1" s="1"/>
  <c r="G445" i="1"/>
  <c r="D446" i="1"/>
  <c r="E446" i="1"/>
  <c r="F446" i="1"/>
  <c r="I446" i="1" s="1"/>
  <c r="G446" i="1"/>
  <c r="D447" i="1"/>
  <c r="E447" i="1"/>
  <c r="F447" i="1"/>
  <c r="I447" i="1" s="1"/>
  <c r="G447" i="1"/>
  <c r="D448" i="1"/>
  <c r="E448" i="1"/>
  <c r="F448" i="1"/>
  <c r="I448" i="1" s="1"/>
  <c r="G448" i="1"/>
  <c r="D449" i="1"/>
  <c r="E449" i="1"/>
  <c r="F449" i="1"/>
  <c r="I449" i="1" s="1"/>
  <c r="G449" i="1"/>
  <c r="D450" i="1"/>
  <c r="E450" i="1"/>
  <c r="F450" i="1"/>
  <c r="I450" i="1"/>
  <c r="G450" i="1"/>
  <c r="D451" i="1"/>
  <c r="E451" i="1"/>
  <c r="F451" i="1"/>
  <c r="I451" i="1"/>
  <c r="G451" i="1"/>
  <c r="D452" i="1"/>
  <c r="E452" i="1"/>
  <c r="F452" i="1"/>
  <c r="I452" i="1"/>
  <c r="G452" i="1"/>
  <c r="D453" i="1"/>
  <c r="E453" i="1"/>
  <c r="F453" i="1"/>
  <c r="I453" i="1" s="1"/>
  <c r="G453" i="1"/>
  <c r="D454" i="1"/>
  <c r="E454" i="1"/>
  <c r="F454" i="1"/>
  <c r="I454" i="1"/>
  <c r="G454" i="1"/>
  <c r="D455" i="1"/>
  <c r="E455" i="1"/>
  <c r="F455" i="1"/>
  <c r="I455" i="1"/>
  <c r="G455" i="1"/>
  <c r="D456" i="1"/>
  <c r="E456" i="1"/>
  <c r="F456" i="1"/>
  <c r="I456" i="1"/>
  <c r="G456" i="1"/>
  <c r="D457" i="1"/>
  <c r="E457" i="1"/>
  <c r="F457" i="1"/>
  <c r="I457" i="1" s="1"/>
  <c r="G457" i="1"/>
  <c r="D458" i="1"/>
  <c r="E458" i="1"/>
  <c r="F458" i="1"/>
  <c r="I458" i="1" s="1"/>
  <c r="G458" i="1"/>
  <c r="D459" i="1"/>
  <c r="E459" i="1"/>
  <c r="F459" i="1"/>
  <c r="I459" i="1" s="1"/>
  <c r="G459" i="1"/>
  <c r="D460" i="1"/>
  <c r="E460" i="1"/>
  <c r="F460" i="1"/>
  <c r="I460" i="1" s="1"/>
  <c r="G460" i="1"/>
  <c r="D461" i="1"/>
  <c r="E461" i="1"/>
  <c r="F461" i="1"/>
  <c r="I461" i="1" s="1"/>
  <c r="G461" i="1"/>
  <c r="D462" i="1"/>
  <c r="E462" i="1"/>
  <c r="F462" i="1"/>
  <c r="I462" i="1"/>
  <c r="G462" i="1"/>
  <c r="D463" i="1"/>
  <c r="E463" i="1"/>
  <c r="F463" i="1"/>
  <c r="I463" i="1"/>
  <c r="G463" i="1"/>
  <c r="D464" i="1"/>
  <c r="E464" i="1"/>
  <c r="F464" i="1"/>
  <c r="I464" i="1"/>
  <c r="G464" i="1"/>
  <c r="D465" i="1"/>
  <c r="E465" i="1"/>
  <c r="F465" i="1"/>
  <c r="I465" i="1" s="1"/>
  <c r="G465" i="1"/>
  <c r="D466" i="1"/>
  <c r="E466" i="1"/>
  <c r="F466" i="1"/>
  <c r="I466" i="1"/>
  <c r="G466" i="1"/>
  <c r="D467" i="1"/>
  <c r="E467" i="1"/>
  <c r="F467" i="1"/>
  <c r="I467" i="1"/>
  <c r="G467" i="1"/>
  <c r="D468" i="1"/>
  <c r="E468" i="1"/>
  <c r="F468" i="1"/>
  <c r="I468" i="1"/>
  <c r="G468" i="1"/>
  <c r="D469" i="1"/>
  <c r="E469" i="1"/>
  <c r="F469" i="1"/>
  <c r="I469" i="1" s="1"/>
  <c r="G469" i="1"/>
  <c r="D470" i="1"/>
  <c r="E470" i="1"/>
  <c r="F470" i="1"/>
  <c r="I470" i="1" s="1"/>
  <c r="G470" i="1"/>
  <c r="D471" i="1"/>
  <c r="E471" i="1"/>
  <c r="F471" i="1"/>
  <c r="I471" i="1" s="1"/>
  <c r="G471" i="1"/>
  <c r="D472" i="1"/>
  <c r="E472" i="1"/>
  <c r="F472" i="1"/>
  <c r="I472" i="1" s="1"/>
  <c r="G472" i="1"/>
  <c r="D473" i="1"/>
  <c r="E473" i="1"/>
  <c r="F473" i="1"/>
  <c r="I473" i="1" s="1"/>
  <c r="G473" i="1"/>
  <c r="D474" i="1"/>
  <c r="E474" i="1"/>
  <c r="F474" i="1"/>
  <c r="I474" i="1"/>
  <c r="G474" i="1"/>
  <c r="D475" i="1"/>
  <c r="E475" i="1"/>
  <c r="F475" i="1"/>
  <c r="I475" i="1"/>
  <c r="G475" i="1"/>
  <c r="D476" i="1"/>
  <c r="E476" i="1"/>
  <c r="F476" i="1"/>
  <c r="I476" i="1"/>
  <c r="G476" i="1"/>
  <c r="D477" i="1"/>
  <c r="E477" i="1"/>
  <c r="F477" i="1"/>
  <c r="I477" i="1"/>
  <c r="G477" i="1"/>
  <c r="D478" i="1"/>
  <c r="E478" i="1"/>
  <c r="F478" i="1"/>
  <c r="I478" i="1"/>
  <c r="G478" i="1"/>
  <c r="D479" i="1"/>
  <c r="E479" i="1"/>
  <c r="F479" i="1"/>
  <c r="I479" i="1"/>
  <c r="G479" i="1"/>
  <c r="D480" i="1"/>
  <c r="E480" i="1"/>
  <c r="F480" i="1"/>
  <c r="I480" i="1"/>
  <c r="G480" i="1"/>
  <c r="D481" i="1"/>
  <c r="E481" i="1"/>
  <c r="F481" i="1"/>
  <c r="I481" i="1" s="1"/>
  <c r="G481" i="1"/>
  <c r="D482" i="1"/>
  <c r="E482" i="1"/>
  <c r="F482" i="1"/>
  <c r="I482" i="1" s="1"/>
  <c r="G482" i="1"/>
  <c r="D483" i="1"/>
  <c r="E483" i="1"/>
  <c r="F483" i="1"/>
  <c r="I483" i="1" s="1"/>
  <c r="G483" i="1"/>
  <c r="D484" i="1"/>
  <c r="E484" i="1"/>
  <c r="F484" i="1"/>
  <c r="I484" i="1" s="1"/>
  <c r="G484" i="1"/>
  <c r="D485" i="1"/>
  <c r="E485" i="1"/>
  <c r="F485" i="1"/>
  <c r="I485" i="1" s="1"/>
  <c r="G485" i="1"/>
  <c r="D486" i="1"/>
  <c r="E486" i="1"/>
  <c r="F486" i="1"/>
  <c r="I486" i="1"/>
  <c r="G486" i="1"/>
  <c r="D487" i="1"/>
  <c r="E487" i="1"/>
  <c r="F487" i="1"/>
  <c r="I487" i="1"/>
  <c r="G487" i="1"/>
  <c r="D488" i="1"/>
  <c r="E488" i="1"/>
  <c r="F488" i="1"/>
  <c r="I488" i="1"/>
  <c r="G488" i="1"/>
  <c r="D489" i="1"/>
  <c r="E489" i="1"/>
  <c r="F489" i="1"/>
  <c r="I489" i="1"/>
  <c r="G489" i="1"/>
  <c r="D490" i="1"/>
  <c r="E490" i="1"/>
  <c r="F490" i="1"/>
  <c r="I490" i="1"/>
  <c r="G490" i="1"/>
  <c r="D491" i="1"/>
  <c r="E491" i="1"/>
  <c r="G491" i="1"/>
  <c r="I491" i="1"/>
  <c r="D492" i="1"/>
  <c r="E492" i="1"/>
  <c r="G492" i="1"/>
  <c r="I492" i="1"/>
  <c r="D493" i="1"/>
  <c r="E493" i="1"/>
  <c r="G493" i="1"/>
  <c r="I493" i="1"/>
  <c r="D494" i="1"/>
  <c r="E494" i="1"/>
  <c r="F494" i="1"/>
  <c r="I494" i="1"/>
  <c r="G494" i="1"/>
  <c r="D495" i="1"/>
  <c r="E495" i="1"/>
  <c r="G495" i="1"/>
  <c r="I495" i="1"/>
  <c r="D496" i="1"/>
  <c r="E496" i="1"/>
  <c r="G496" i="1"/>
  <c r="I496" i="1"/>
  <c r="D497" i="1"/>
  <c r="E497" i="1"/>
  <c r="G497" i="1"/>
  <c r="I497" i="1"/>
  <c r="D498" i="1"/>
  <c r="E498" i="1"/>
  <c r="G498" i="1"/>
  <c r="I498" i="1"/>
  <c r="D499" i="1"/>
  <c r="E499" i="1"/>
  <c r="G499" i="1"/>
  <c r="I499" i="1"/>
  <c r="D500" i="1"/>
  <c r="E500" i="1"/>
  <c r="G500" i="1"/>
  <c r="I500" i="1"/>
  <c r="D501" i="1"/>
  <c r="E501" i="1"/>
  <c r="G501" i="1"/>
  <c r="I501" i="1"/>
  <c r="D502" i="1"/>
  <c r="E502" i="1"/>
  <c r="G502" i="1"/>
  <c r="I502" i="1"/>
  <c r="D503" i="1"/>
  <c r="E503" i="1"/>
  <c r="G503" i="1"/>
  <c r="D504" i="1"/>
  <c r="E504" i="1"/>
  <c r="G504" i="1"/>
  <c r="I504" i="1"/>
  <c r="D505" i="1"/>
  <c r="E505" i="1"/>
  <c r="G505" i="1"/>
  <c r="I505" i="1"/>
  <c r="D506" i="1"/>
  <c r="E506" i="1"/>
  <c r="G506" i="1"/>
  <c r="I506" i="1"/>
  <c r="D507" i="1"/>
  <c r="E507" i="1"/>
  <c r="G507" i="1"/>
  <c r="I507" i="1"/>
  <c r="D508" i="1"/>
  <c r="E508" i="1"/>
  <c r="G508" i="1"/>
  <c r="D509" i="1"/>
  <c r="E509" i="1"/>
  <c r="G509" i="1"/>
  <c r="I509" i="1"/>
  <c r="D510" i="1"/>
  <c r="E510" i="1"/>
  <c r="G510" i="1"/>
  <c r="I510" i="1"/>
  <c r="D511" i="1"/>
  <c r="E511" i="1"/>
  <c r="G511" i="1"/>
  <c r="I511" i="1"/>
  <c r="D512" i="1"/>
  <c r="E512" i="1"/>
  <c r="G512" i="1"/>
  <c r="I512" i="1"/>
  <c r="D513" i="1"/>
  <c r="E513" i="1"/>
  <c r="G513" i="1"/>
  <c r="I513" i="1"/>
  <c r="D514" i="1"/>
  <c r="E514" i="1"/>
  <c r="G514" i="1"/>
  <c r="I514" i="1"/>
  <c r="D515" i="1"/>
  <c r="E515" i="1"/>
  <c r="G515" i="1"/>
  <c r="I515" i="1"/>
  <c r="D516" i="1"/>
  <c r="E516" i="1"/>
  <c r="G516" i="1"/>
  <c r="I516" i="1"/>
  <c r="D517" i="1"/>
  <c r="E517" i="1"/>
  <c r="G517" i="1"/>
  <c r="I517" i="1"/>
  <c r="D518" i="1"/>
  <c r="E518" i="1"/>
  <c r="G518" i="1"/>
  <c r="I518" i="1"/>
  <c r="D519" i="1"/>
  <c r="E519" i="1"/>
  <c r="G519" i="1"/>
  <c r="I519" i="1"/>
  <c r="D520" i="1"/>
  <c r="E520" i="1"/>
  <c r="G520" i="1"/>
  <c r="I520" i="1"/>
  <c r="D521" i="1"/>
  <c r="E521" i="1"/>
  <c r="G521" i="1"/>
  <c r="I521" i="1"/>
  <c r="D522" i="1"/>
  <c r="E522" i="1"/>
  <c r="G522" i="1"/>
  <c r="I522" i="1"/>
  <c r="D523" i="1"/>
  <c r="E523" i="1"/>
  <c r="G523" i="1"/>
  <c r="I523" i="1"/>
  <c r="D524" i="1"/>
  <c r="E524" i="1"/>
  <c r="G524" i="1"/>
  <c r="I524" i="1"/>
  <c r="D525" i="1"/>
  <c r="E525" i="1"/>
  <c r="F525" i="1"/>
  <c r="I525" i="1" s="1"/>
  <c r="G525" i="1"/>
  <c r="D526" i="1"/>
  <c r="E526" i="1"/>
  <c r="F526" i="1"/>
  <c r="I526" i="1" s="1"/>
  <c r="G526" i="1"/>
  <c r="D527" i="1"/>
  <c r="E527" i="1"/>
  <c r="F527" i="1"/>
  <c r="I527" i="1" s="1"/>
  <c r="G527" i="1"/>
  <c r="D528" i="1"/>
  <c r="E528" i="1"/>
  <c r="F528" i="1"/>
  <c r="I528" i="1" s="1"/>
  <c r="G528" i="1"/>
  <c r="D529" i="1"/>
  <c r="G529" i="1"/>
  <c r="I529" i="1"/>
  <c r="D530" i="1"/>
  <c r="G530" i="1"/>
  <c r="I530" i="1"/>
  <c r="D531" i="1"/>
  <c r="G531" i="1"/>
  <c r="I531" i="1"/>
  <c r="D532" i="1"/>
  <c r="G532" i="1"/>
  <c r="I532" i="1"/>
  <c r="D533" i="1"/>
  <c r="G533" i="1"/>
  <c r="I533" i="1"/>
  <c r="D534" i="1"/>
  <c r="G534" i="1"/>
  <c r="I534" i="1"/>
  <c r="D535" i="1"/>
  <c r="G535" i="1"/>
  <c r="I535" i="1"/>
  <c r="D536" i="1"/>
  <c r="G536" i="1"/>
  <c r="I536" i="1"/>
  <c r="D537" i="1"/>
  <c r="G537" i="1"/>
  <c r="I537" i="1"/>
  <c r="D538" i="1"/>
  <c r="G538" i="1"/>
  <c r="I538" i="1"/>
  <c r="D539" i="1"/>
  <c r="G539" i="1"/>
  <c r="I539" i="1"/>
  <c r="D540" i="1"/>
  <c r="G540" i="1"/>
  <c r="I540" i="1"/>
  <c r="D541" i="1"/>
  <c r="G541" i="1"/>
  <c r="I541" i="1"/>
  <c r="D542" i="1"/>
  <c r="G542" i="1"/>
  <c r="I542" i="1"/>
  <c r="D543" i="1"/>
  <c r="G543" i="1"/>
  <c r="I543" i="1"/>
  <c r="D544" i="1"/>
  <c r="G544" i="1"/>
  <c r="I544" i="1"/>
  <c r="D545" i="1"/>
  <c r="G545" i="1"/>
  <c r="D546" i="1"/>
  <c r="G546" i="1"/>
  <c r="I546" i="1"/>
  <c r="D547" i="1"/>
  <c r="G547" i="1"/>
  <c r="I547" i="1"/>
  <c r="D548" i="1"/>
  <c r="G548" i="1"/>
  <c r="I548" i="1"/>
  <c r="D549" i="1"/>
  <c r="G549" i="1"/>
  <c r="I549" i="1"/>
  <c r="D550" i="1"/>
  <c r="G550" i="1"/>
  <c r="I550" i="1"/>
  <c r="D551" i="1"/>
  <c r="G551" i="1"/>
  <c r="I551" i="1"/>
  <c r="D552" i="1"/>
  <c r="G552" i="1"/>
  <c r="I552" i="1"/>
  <c r="D553" i="1"/>
  <c r="G553" i="1"/>
  <c r="I553" i="1"/>
  <c r="D554" i="1"/>
  <c r="G554" i="1"/>
  <c r="I554" i="1"/>
  <c r="D555" i="1"/>
  <c r="G555" i="1"/>
  <c r="D556" i="1"/>
  <c r="G556" i="1"/>
  <c r="I556" i="1"/>
  <c r="D557" i="1"/>
  <c r="G557" i="1"/>
  <c r="I557" i="1"/>
  <c r="D558" i="1"/>
  <c r="G558" i="1"/>
  <c r="I558" i="1"/>
  <c r="D559" i="1"/>
  <c r="G559" i="1"/>
  <c r="I559" i="1"/>
  <c r="D560" i="1"/>
  <c r="G560" i="1"/>
  <c r="I560" i="1"/>
  <c r="D561" i="1"/>
  <c r="G561" i="1"/>
  <c r="I561" i="1"/>
  <c r="D562" i="1"/>
  <c r="G562" i="1"/>
  <c r="I562" i="1"/>
  <c r="G563" i="1"/>
  <c r="I563" i="1"/>
  <c r="D564" i="1"/>
  <c r="G564" i="1"/>
  <c r="I564" i="1"/>
  <c r="D565" i="1"/>
  <c r="G565" i="1"/>
  <c r="I565" i="1"/>
  <c r="D566" i="1"/>
  <c r="G566" i="1"/>
  <c r="I566" i="1"/>
  <c r="D567" i="1"/>
  <c r="G567" i="1"/>
  <c r="I567" i="1"/>
  <c r="D568" i="1"/>
  <c r="E568" i="1"/>
  <c r="F568" i="1"/>
  <c r="I568" i="1"/>
  <c r="G568" i="1"/>
  <c r="D569" i="1"/>
  <c r="E569" i="1"/>
  <c r="F569" i="1"/>
  <c r="I569" i="1" s="1"/>
  <c r="G569" i="1"/>
  <c r="D570" i="1"/>
  <c r="E570" i="1"/>
  <c r="F570" i="1"/>
  <c r="I570" i="1" s="1"/>
  <c r="G570" i="1"/>
  <c r="D571" i="1"/>
  <c r="E571" i="1"/>
  <c r="F571" i="1"/>
  <c r="I571" i="1" s="1"/>
  <c r="G571" i="1"/>
  <c r="G572" i="1"/>
  <c r="I572" i="1"/>
  <c r="D573" i="1"/>
  <c r="E573" i="1"/>
  <c r="F573" i="1"/>
  <c r="I573" i="1" s="1"/>
  <c r="G573" i="1"/>
  <c r="D574" i="1"/>
  <c r="E574" i="1"/>
  <c r="F574" i="1"/>
  <c r="I574" i="1" s="1"/>
  <c r="G574" i="1"/>
  <c r="D575" i="1"/>
  <c r="E575" i="1"/>
  <c r="F575" i="1"/>
  <c r="I575" i="1" s="1"/>
  <c r="G575" i="1"/>
  <c r="D576" i="1"/>
  <c r="E576" i="1"/>
  <c r="F576" i="1"/>
  <c r="I576" i="1" s="1"/>
  <c r="G576" i="1"/>
  <c r="D577" i="1"/>
  <c r="E577" i="1"/>
  <c r="F577" i="1"/>
  <c r="I577" i="1"/>
  <c r="G577" i="1"/>
  <c r="D578" i="1"/>
  <c r="E578" i="1"/>
  <c r="F578" i="1"/>
  <c r="I578" i="1"/>
  <c r="G578" i="1"/>
  <c r="D579" i="1"/>
  <c r="E579" i="1"/>
  <c r="F579" i="1"/>
  <c r="I579" i="1"/>
  <c r="G579" i="1"/>
  <c r="D580" i="1"/>
  <c r="E580" i="1"/>
  <c r="F580" i="1"/>
  <c r="I580" i="1"/>
  <c r="G580" i="1"/>
  <c r="D581" i="1"/>
  <c r="E581" i="1"/>
  <c r="F581" i="1"/>
  <c r="I581" i="1"/>
  <c r="G581" i="1"/>
  <c r="D582" i="1"/>
  <c r="E582" i="1"/>
  <c r="F582" i="1"/>
  <c r="I582" i="1"/>
  <c r="G582" i="1"/>
  <c r="D583" i="1"/>
  <c r="E583" i="1"/>
  <c r="F583" i="1"/>
  <c r="I583" i="1"/>
  <c r="G583" i="1"/>
  <c r="D584" i="1"/>
  <c r="E584" i="1"/>
  <c r="F584" i="1"/>
  <c r="I584" i="1" s="1"/>
  <c r="G584" i="1"/>
  <c r="D585" i="1"/>
  <c r="E585" i="1"/>
  <c r="F585" i="1"/>
  <c r="I585" i="1" s="1"/>
  <c r="G585" i="1"/>
  <c r="D586" i="1"/>
  <c r="E586" i="1"/>
  <c r="F586" i="1"/>
  <c r="I586" i="1" s="1"/>
  <c r="G586" i="1"/>
  <c r="D587" i="1"/>
  <c r="E587" i="1"/>
  <c r="F587" i="1"/>
  <c r="I587" i="1" s="1"/>
  <c r="G587" i="1"/>
  <c r="D588" i="1"/>
  <c r="E588" i="1"/>
  <c r="F588" i="1"/>
  <c r="I588" i="1" s="1"/>
  <c r="G588" i="1"/>
  <c r="D589" i="1"/>
  <c r="E589" i="1"/>
  <c r="F589" i="1"/>
  <c r="I589" i="1"/>
  <c r="G589" i="1"/>
  <c r="D590" i="1"/>
  <c r="E590" i="1"/>
  <c r="F590" i="1"/>
  <c r="I590" i="1"/>
  <c r="G590" i="1"/>
  <c r="D591" i="1"/>
  <c r="E591" i="1"/>
  <c r="F591" i="1"/>
  <c r="I591" i="1"/>
  <c r="G591" i="1"/>
  <c r="D592" i="1"/>
  <c r="E592" i="1"/>
  <c r="F592" i="1"/>
  <c r="I592" i="1"/>
  <c r="G592" i="1"/>
  <c r="D593" i="1"/>
  <c r="E593" i="1"/>
  <c r="F593" i="1"/>
  <c r="I593" i="1"/>
  <c r="G593" i="1"/>
  <c r="D594" i="1"/>
  <c r="E594" i="1"/>
  <c r="F594" i="1"/>
  <c r="I594" i="1"/>
  <c r="G594" i="1"/>
  <c r="D595" i="1"/>
  <c r="E595" i="1"/>
  <c r="F595" i="1"/>
  <c r="I595" i="1"/>
  <c r="G595" i="1"/>
  <c r="D596" i="1"/>
  <c r="E596" i="1"/>
  <c r="F596" i="1"/>
  <c r="I596" i="1" s="1"/>
  <c r="G596" i="1"/>
  <c r="D597" i="1"/>
  <c r="E597" i="1"/>
  <c r="F597" i="1"/>
  <c r="I597" i="1" s="1"/>
  <c r="G597" i="1"/>
  <c r="D598" i="1"/>
  <c r="E598" i="1"/>
  <c r="F598" i="1"/>
  <c r="I598" i="1" s="1"/>
  <c r="G598" i="1"/>
  <c r="D599" i="1"/>
  <c r="E599" i="1"/>
  <c r="F599" i="1"/>
  <c r="I599" i="1" s="1"/>
  <c r="G599" i="1"/>
  <c r="D600" i="1"/>
  <c r="E600" i="1"/>
  <c r="F600" i="1"/>
  <c r="I600" i="1" s="1"/>
  <c r="G600" i="1"/>
  <c r="D601" i="1"/>
  <c r="E601" i="1"/>
  <c r="F601" i="1"/>
  <c r="I601" i="1"/>
  <c r="G601" i="1"/>
  <c r="D602" i="1"/>
  <c r="E602" i="1"/>
  <c r="F602" i="1"/>
  <c r="I602" i="1"/>
  <c r="G602" i="1"/>
  <c r="D603" i="1"/>
  <c r="E603" i="1"/>
  <c r="F603" i="1"/>
  <c r="I603" i="1"/>
  <c r="G603" i="1"/>
  <c r="D604" i="1"/>
  <c r="E604" i="1"/>
  <c r="F604" i="1"/>
  <c r="I604" i="1"/>
  <c r="G604" i="1"/>
  <c r="D605" i="1"/>
  <c r="E605" i="1"/>
  <c r="F605" i="1"/>
  <c r="I605" i="1"/>
  <c r="G605" i="1"/>
  <c r="D606" i="1"/>
  <c r="E606" i="1"/>
  <c r="F606" i="1"/>
  <c r="I606" i="1"/>
  <c r="G606" i="1"/>
  <c r="D607" i="1"/>
  <c r="E607" i="1"/>
  <c r="F607" i="1"/>
  <c r="I607" i="1"/>
  <c r="G607" i="1"/>
  <c r="D608" i="1"/>
  <c r="E608" i="1"/>
  <c r="F608" i="1"/>
  <c r="I608" i="1" s="1"/>
  <c r="G608" i="1"/>
  <c r="D609" i="1"/>
  <c r="E609" i="1"/>
  <c r="F609" i="1"/>
  <c r="I609" i="1" s="1"/>
  <c r="G609" i="1"/>
  <c r="D610" i="1"/>
  <c r="E610" i="1"/>
  <c r="F610" i="1"/>
  <c r="I610" i="1" s="1"/>
  <c r="G610" i="1"/>
  <c r="D611" i="1"/>
  <c r="E611" i="1"/>
  <c r="F611" i="1"/>
  <c r="I611" i="1" s="1"/>
  <c r="G611" i="1"/>
  <c r="D612" i="1"/>
  <c r="E612" i="1"/>
  <c r="F612" i="1"/>
  <c r="I612" i="1" s="1"/>
  <c r="G612" i="1"/>
  <c r="D613" i="1"/>
  <c r="E613" i="1"/>
  <c r="F613" i="1"/>
  <c r="I613" i="1"/>
  <c r="G613" i="1"/>
  <c r="D614" i="1"/>
  <c r="E614" i="1"/>
  <c r="F614" i="1"/>
  <c r="I614" i="1"/>
  <c r="G614" i="1"/>
  <c r="D615" i="1"/>
  <c r="E615" i="1"/>
  <c r="F615" i="1"/>
  <c r="I615" i="1"/>
  <c r="G615" i="1"/>
  <c r="D616" i="1"/>
  <c r="E616" i="1"/>
  <c r="F616" i="1"/>
  <c r="I616" i="1"/>
  <c r="G616" i="1"/>
  <c r="D617" i="1"/>
  <c r="E617" i="1"/>
  <c r="F617" i="1"/>
  <c r="I617" i="1"/>
  <c r="G617" i="1"/>
  <c r="D618" i="1"/>
  <c r="E618" i="1"/>
  <c r="F618" i="1"/>
  <c r="I618" i="1"/>
  <c r="G618" i="1"/>
  <c r="D619" i="1"/>
  <c r="E619" i="1"/>
  <c r="F619" i="1"/>
  <c r="I619" i="1"/>
  <c r="G619" i="1"/>
  <c r="D620" i="1"/>
  <c r="E620" i="1"/>
  <c r="F620" i="1"/>
  <c r="I620" i="1" s="1"/>
  <c r="G620" i="1"/>
  <c r="D621" i="1"/>
  <c r="E621" i="1"/>
  <c r="F621" i="1"/>
  <c r="I621" i="1" s="1"/>
  <c r="G621" i="1"/>
  <c r="D622" i="1"/>
  <c r="E622" i="1"/>
  <c r="F622" i="1"/>
  <c r="I622" i="1" s="1"/>
  <c r="G622" i="1"/>
  <c r="D623" i="1"/>
  <c r="E623" i="1"/>
  <c r="F623" i="1"/>
  <c r="I623" i="1" s="1"/>
  <c r="G623" i="1"/>
  <c r="D624" i="1"/>
  <c r="E624" i="1"/>
  <c r="F624" i="1"/>
  <c r="I624" i="1" s="1"/>
  <c r="G624" i="1"/>
  <c r="D625" i="1"/>
  <c r="E625" i="1"/>
  <c r="F625" i="1"/>
  <c r="I625" i="1"/>
  <c r="G625" i="1"/>
  <c r="D626" i="1"/>
  <c r="E626" i="1"/>
  <c r="F626" i="1"/>
  <c r="I626" i="1"/>
  <c r="G626" i="1"/>
  <c r="D627" i="1"/>
  <c r="E627" i="1"/>
  <c r="F627" i="1"/>
  <c r="I627" i="1"/>
  <c r="G627" i="1"/>
  <c r="D628" i="1"/>
  <c r="E628" i="1"/>
  <c r="F628" i="1"/>
  <c r="I628" i="1"/>
  <c r="G628" i="1"/>
  <c r="D629" i="1"/>
  <c r="E629" i="1"/>
  <c r="F629" i="1"/>
  <c r="I629" i="1"/>
  <c r="G629" i="1"/>
  <c r="D630" i="1"/>
  <c r="E630" i="1"/>
  <c r="F630" i="1"/>
  <c r="I630" i="1"/>
  <c r="G630" i="1"/>
  <c r="D631" i="1"/>
  <c r="E631" i="1"/>
  <c r="F631" i="1"/>
  <c r="I631" i="1"/>
  <c r="G631" i="1"/>
  <c r="D632" i="1"/>
  <c r="E632" i="1"/>
  <c r="F632" i="1"/>
  <c r="I632" i="1" s="1"/>
  <c r="G632" i="1"/>
  <c r="D633" i="1"/>
  <c r="E633" i="1"/>
  <c r="F633" i="1"/>
  <c r="I633" i="1" s="1"/>
  <c r="G633" i="1"/>
  <c r="D634" i="1"/>
  <c r="E634" i="1"/>
  <c r="F634" i="1"/>
  <c r="I634" i="1" s="1"/>
  <c r="G634" i="1"/>
  <c r="D635" i="1"/>
  <c r="E635" i="1"/>
  <c r="F635" i="1"/>
  <c r="I635" i="1" s="1"/>
  <c r="G635" i="1"/>
  <c r="D636" i="1"/>
  <c r="E636" i="1"/>
  <c r="F636" i="1"/>
  <c r="I636" i="1" s="1"/>
  <c r="G636" i="1"/>
  <c r="D637" i="1"/>
  <c r="E637" i="1"/>
  <c r="F637" i="1"/>
  <c r="I637" i="1"/>
  <c r="G637" i="1"/>
  <c r="D638" i="1"/>
  <c r="E638" i="1"/>
  <c r="F638" i="1"/>
  <c r="I638" i="1"/>
  <c r="G638" i="1"/>
  <c r="D639" i="1"/>
  <c r="E639" i="1"/>
  <c r="F639" i="1"/>
  <c r="I639" i="1"/>
  <c r="G639" i="1"/>
  <c r="D640" i="1"/>
  <c r="E640" i="1"/>
  <c r="F640" i="1"/>
  <c r="I640" i="1"/>
  <c r="G640" i="1"/>
  <c r="D641" i="1"/>
  <c r="E641" i="1"/>
  <c r="F641" i="1"/>
  <c r="I641" i="1"/>
  <c r="G641" i="1"/>
  <c r="D642" i="1"/>
  <c r="E642" i="1"/>
  <c r="F642" i="1"/>
  <c r="I642" i="1"/>
  <c r="G642" i="1"/>
  <c r="D643" i="1"/>
  <c r="E643" i="1"/>
  <c r="F643" i="1"/>
  <c r="I643" i="1"/>
  <c r="G643" i="1"/>
  <c r="D644" i="1"/>
  <c r="E644" i="1"/>
  <c r="F644" i="1"/>
  <c r="I644" i="1" s="1"/>
  <c r="G644" i="1"/>
  <c r="D645" i="1"/>
  <c r="E645" i="1"/>
  <c r="F645" i="1"/>
  <c r="I645" i="1" s="1"/>
  <c r="G645" i="1"/>
  <c r="D646" i="1"/>
  <c r="E646" i="1"/>
  <c r="F646" i="1"/>
  <c r="I646" i="1" s="1"/>
  <c r="G646" i="1"/>
  <c r="D647" i="1"/>
  <c r="E647" i="1"/>
  <c r="F647" i="1"/>
  <c r="I647" i="1" s="1"/>
  <c r="G647" i="1"/>
  <c r="D648" i="1"/>
  <c r="E648" i="1"/>
  <c r="F648" i="1"/>
  <c r="I648" i="1" s="1"/>
  <c r="G648" i="1"/>
  <c r="D649" i="1"/>
  <c r="E649" i="1"/>
  <c r="F649" i="1"/>
  <c r="I649" i="1"/>
  <c r="G649" i="1"/>
  <c r="D650" i="1"/>
  <c r="E650" i="1"/>
  <c r="F650" i="1"/>
  <c r="I650" i="1"/>
  <c r="G650" i="1"/>
  <c r="D651" i="1"/>
  <c r="E651" i="1"/>
  <c r="F651" i="1"/>
  <c r="I651" i="1"/>
  <c r="G651" i="1"/>
  <c r="D652" i="1"/>
  <c r="E652" i="1"/>
  <c r="F652" i="1"/>
  <c r="I652" i="1"/>
  <c r="G652" i="1"/>
  <c r="D653" i="1"/>
  <c r="E653" i="1"/>
  <c r="F653" i="1"/>
  <c r="I653" i="1"/>
  <c r="G653" i="1"/>
  <c r="D654" i="1"/>
  <c r="E654" i="1"/>
  <c r="F654" i="1"/>
  <c r="I654" i="1"/>
  <c r="G654" i="1"/>
  <c r="D655" i="1"/>
  <c r="E655" i="1"/>
  <c r="F655" i="1"/>
  <c r="I655" i="1"/>
  <c r="G655" i="1"/>
  <c r="D656" i="1"/>
  <c r="E656" i="1"/>
  <c r="F656" i="1"/>
  <c r="I656" i="1" s="1"/>
  <c r="G656" i="1"/>
  <c r="D657" i="1"/>
  <c r="E657" i="1"/>
  <c r="F657" i="1"/>
  <c r="I657" i="1" s="1"/>
  <c r="G657" i="1"/>
  <c r="D658" i="1"/>
  <c r="E658" i="1"/>
  <c r="F658" i="1"/>
  <c r="I658" i="1" s="1"/>
  <c r="G658" i="1"/>
  <c r="D659" i="1"/>
  <c r="E659" i="1"/>
  <c r="F659" i="1"/>
  <c r="I659" i="1" s="1"/>
  <c r="G659" i="1"/>
  <c r="D660" i="1"/>
  <c r="E660" i="1"/>
  <c r="F660" i="1"/>
  <c r="I660" i="1" s="1"/>
  <c r="G660" i="1"/>
  <c r="D661" i="1"/>
  <c r="E661" i="1"/>
  <c r="F661" i="1"/>
  <c r="I661" i="1"/>
  <c r="G661" i="1"/>
  <c r="D662" i="1"/>
  <c r="E662" i="1"/>
  <c r="F662" i="1"/>
  <c r="I662" i="1" s="1"/>
  <c r="G662" i="1"/>
  <c r="D663" i="1"/>
  <c r="E663" i="1"/>
  <c r="F663" i="1"/>
  <c r="I663" i="1"/>
  <c r="G663" i="1"/>
  <c r="D664" i="1"/>
  <c r="E664" i="1"/>
  <c r="F664" i="1"/>
  <c r="I664" i="1"/>
  <c r="G664" i="1"/>
  <c r="D665" i="1"/>
  <c r="E665" i="1"/>
  <c r="F665" i="1"/>
  <c r="I665" i="1"/>
  <c r="G665" i="1"/>
  <c r="D666" i="1"/>
  <c r="E666" i="1"/>
  <c r="F666" i="1"/>
  <c r="I666" i="1"/>
  <c r="G666" i="1"/>
  <c r="D667" i="1"/>
  <c r="E667" i="1"/>
  <c r="F667" i="1"/>
  <c r="I667" i="1"/>
  <c r="G667" i="1"/>
  <c r="D668" i="1"/>
  <c r="E668" i="1"/>
  <c r="F668" i="1"/>
  <c r="I668" i="1" s="1"/>
  <c r="G668" i="1"/>
  <c r="D669" i="1"/>
  <c r="E669" i="1"/>
  <c r="F669" i="1"/>
  <c r="I669" i="1" s="1"/>
  <c r="G669" i="1"/>
  <c r="D670" i="1"/>
  <c r="E670" i="1"/>
  <c r="F670" i="1"/>
  <c r="I670" i="1" s="1"/>
  <c r="G670" i="1"/>
  <c r="D671" i="1"/>
  <c r="E671" i="1"/>
  <c r="F671" i="1"/>
  <c r="I671" i="1" s="1"/>
  <c r="G671" i="1"/>
  <c r="D672" i="1"/>
  <c r="E672" i="1"/>
  <c r="F672" i="1"/>
  <c r="I672" i="1" s="1"/>
  <c r="G672" i="1"/>
  <c r="D673" i="1"/>
  <c r="E673" i="1"/>
  <c r="F673" i="1"/>
  <c r="I673" i="1"/>
  <c r="G673" i="1"/>
  <c r="D674" i="1"/>
  <c r="E674" i="1"/>
  <c r="F674" i="1"/>
  <c r="I674" i="1" s="1"/>
  <c r="G674" i="1"/>
  <c r="D675" i="1"/>
  <c r="E675" i="1"/>
  <c r="F675" i="1"/>
  <c r="I675" i="1"/>
  <c r="G675" i="1"/>
  <c r="D676" i="1"/>
  <c r="E676" i="1"/>
  <c r="F676" i="1"/>
  <c r="I676" i="1"/>
  <c r="G676" i="1"/>
  <c r="D677" i="1"/>
  <c r="E677" i="1"/>
  <c r="F677" i="1"/>
  <c r="I677" i="1"/>
  <c r="G677" i="1"/>
  <c r="D678" i="1"/>
  <c r="E678" i="1"/>
  <c r="F678" i="1"/>
  <c r="I678" i="1"/>
  <c r="G678" i="1"/>
  <c r="D679" i="1"/>
  <c r="E679" i="1"/>
  <c r="F679" i="1"/>
  <c r="I679" i="1"/>
  <c r="G679" i="1"/>
  <c r="D680" i="1"/>
  <c r="E680" i="1"/>
  <c r="F680" i="1"/>
  <c r="I680" i="1" s="1"/>
  <c r="G680" i="1"/>
  <c r="D681" i="1"/>
  <c r="E681" i="1"/>
  <c r="F681" i="1"/>
  <c r="I681" i="1" s="1"/>
  <c r="G681" i="1"/>
  <c r="D682" i="1"/>
  <c r="E682" i="1"/>
  <c r="F682" i="1"/>
  <c r="I682" i="1" s="1"/>
  <c r="G682" i="1"/>
  <c r="D683" i="1"/>
  <c r="E683" i="1"/>
  <c r="F683" i="1"/>
  <c r="I683" i="1" s="1"/>
  <c r="G683" i="1"/>
  <c r="D684" i="1"/>
  <c r="E684" i="1"/>
  <c r="F684" i="1"/>
  <c r="I684" i="1" s="1"/>
  <c r="G684" i="1"/>
  <c r="D685" i="1"/>
  <c r="E685" i="1"/>
  <c r="F685" i="1"/>
  <c r="I685" i="1"/>
  <c r="G685" i="1"/>
  <c r="D686" i="1"/>
  <c r="E686" i="1"/>
  <c r="F686" i="1"/>
  <c r="I686" i="1" s="1"/>
  <c r="G686" i="1"/>
  <c r="D687" i="1"/>
  <c r="E687" i="1"/>
  <c r="F687" i="1"/>
  <c r="I687" i="1"/>
  <c r="G687" i="1"/>
  <c r="D688" i="1"/>
  <c r="E688" i="1"/>
  <c r="F688" i="1"/>
  <c r="I688" i="1"/>
  <c r="G688" i="1"/>
  <c r="D689" i="1"/>
  <c r="E689" i="1"/>
  <c r="F689" i="1"/>
  <c r="I689" i="1"/>
  <c r="G689" i="1"/>
  <c r="D690" i="1"/>
  <c r="E690" i="1"/>
  <c r="F690" i="1"/>
  <c r="I690" i="1"/>
  <c r="G690" i="1"/>
  <c r="D691" i="1"/>
  <c r="E691" i="1"/>
  <c r="F691" i="1"/>
  <c r="I691" i="1"/>
  <c r="G691" i="1"/>
  <c r="D692" i="1"/>
  <c r="E692" i="1"/>
  <c r="F692" i="1"/>
  <c r="I692" i="1" s="1"/>
  <c r="G692" i="1"/>
  <c r="D693" i="1"/>
  <c r="E693" i="1"/>
  <c r="F693" i="1"/>
  <c r="I693" i="1" s="1"/>
  <c r="G693" i="1"/>
  <c r="D694" i="1"/>
  <c r="E694" i="1"/>
  <c r="F694" i="1"/>
  <c r="I694" i="1" s="1"/>
  <c r="G694" i="1"/>
  <c r="D695" i="1"/>
  <c r="E695" i="1"/>
  <c r="F695" i="1"/>
  <c r="I695" i="1" s="1"/>
  <c r="G695" i="1"/>
  <c r="D696" i="1"/>
  <c r="E696" i="1"/>
  <c r="F696" i="1"/>
  <c r="I696" i="1" s="1"/>
  <c r="G696" i="1"/>
  <c r="D697" i="1"/>
  <c r="E697" i="1"/>
  <c r="F697" i="1"/>
  <c r="I697" i="1"/>
  <c r="G697" i="1"/>
  <c r="D698" i="1"/>
  <c r="E698" i="1"/>
  <c r="F698" i="1"/>
  <c r="I698" i="1" s="1"/>
  <c r="G698" i="1"/>
  <c r="D699" i="1"/>
  <c r="E699" i="1"/>
  <c r="F699" i="1"/>
  <c r="I699" i="1"/>
  <c r="G699" i="1"/>
  <c r="D700" i="1"/>
  <c r="E700" i="1"/>
  <c r="F700" i="1"/>
  <c r="I700" i="1"/>
  <c r="G700" i="1"/>
  <c r="D701" i="1"/>
  <c r="E701" i="1"/>
  <c r="F701" i="1"/>
  <c r="I701" i="1"/>
  <c r="G701" i="1"/>
  <c r="D702" i="1"/>
  <c r="E702" i="1"/>
  <c r="F702" i="1"/>
  <c r="I702" i="1"/>
  <c r="G702" i="1"/>
  <c r="D703" i="1"/>
  <c r="E703" i="1"/>
  <c r="F703" i="1"/>
  <c r="I703" i="1"/>
  <c r="G703" i="1"/>
  <c r="D704" i="1"/>
  <c r="E704" i="1"/>
  <c r="F704" i="1"/>
  <c r="I704" i="1" s="1"/>
  <c r="G704" i="1"/>
  <c r="D705" i="1"/>
  <c r="E705" i="1"/>
  <c r="F705" i="1"/>
  <c r="I705" i="1" s="1"/>
  <c r="G705" i="1"/>
  <c r="D706" i="1"/>
  <c r="E706" i="1"/>
  <c r="F706" i="1"/>
  <c r="I706" i="1" s="1"/>
  <c r="G706" i="1"/>
  <c r="D707" i="1"/>
  <c r="E707" i="1"/>
  <c r="F707" i="1"/>
  <c r="I707" i="1" s="1"/>
  <c r="G707" i="1"/>
  <c r="D708" i="1"/>
  <c r="E708" i="1"/>
  <c r="F708" i="1"/>
  <c r="I708" i="1" s="1"/>
  <c r="G708" i="1"/>
  <c r="D709" i="1"/>
  <c r="E709" i="1"/>
  <c r="F709" i="1"/>
  <c r="I709" i="1"/>
  <c r="G709" i="1"/>
  <c r="D710" i="1"/>
  <c r="E710" i="1"/>
  <c r="F710" i="1"/>
  <c r="I710" i="1" s="1"/>
  <c r="G710" i="1"/>
  <c r="D711" i="1"/>
  <c r="E711" i="1"/>
  <c r="F711" i="1"/>
  <c r="I711" i="1"/>
  <c r="G711" i="1"/>
  <c r="D712" i="1"/>
  <c r="E712" i="1"/>
  <c r="F712" i="1"/>
  <c r="I712" i="1"/>
  <c r="G712" i="1"/>
  <c r="D713" i="1"/>
  <c r="E713" i="1"/>
  <c r="F713" i="1"/>
  <c r="I713" i="1"/>
  <c r="G713" i="1"/>
  <c r="D714" i="1"/>
  <c r="E714" i="1"/>
  <c r="F714" i="1"/>
  <c r="I714" i="1"/>
  <c r="G714" i="1"/>
  <c r="D715" i="1"/>
  <c r="E715" i="1"/>
  <c r="F715" i="1"/>
  <c r="I715" i="1"/>
  <c r="G715" i="1"/>
  <c r="D716" i="1"/>
  <c r="E716" i="1"/>
  <c r="F716" i="1"/>
  <c r="I716" i="1" s="1"/>
  <c r="G716" i="1"/>
  <c r="D717" i="1"/>
  <c r="E717" i="1"/>
  <c r="F717" i="1"/>
  <c r="I717" i="1" s="1"/>
  <c r="G717" i="1"/>
  <c r="D718" i="1"/>
  <c r="E718" i="1"/>
  <c r="F718" i="1"/>
  <c r="I718" i="1" s="1"/>
  <c r="G718" i="1"/>
  <c r="D719" i="1"/>
  <c r="E719" i="1"/>
  <c r="F719" i="1"/>
  <c r="I719" i="1" s="1"/>
  <c r="G719" i="1"/>
  <c r="D720" i="1"/>
  <c r="E720" i="1"/>
  <c r="F720" i="1"/>
  <c r="I720" i="1" s="1"/>
  <c r="G720" i="1"/>
  <c r="D721" i="1"/>
  <c r="E721" i="1"/>
  <c r="F721" i="1"/>
  <c r="I721" i="1"/>
  <c r="G721" i="1"/>
  <c r="D722" i="1"/>
  <c r="E722" i="1"/>
  <c r="F722" i="1"/>
  <c r="I722" i="1" s="1"/>
  <c r="G722" i="1"/>
  <c r="D723" i="1"/>
  <c r="E723" i="1"/>
  <c r="F723" i="1"/>
  <c r="I723" i="1"/>
  <c r="G723" i="1"/>
  <c r="D724" i="1"/>
  <c r="E724" i="1"/>
  <c r="F724" i="1"/>
  <c r="I724" i="1"/>
  <c r="G724" i="1"/>
  <c r="D725" i="1"/>
  <c r="E725" i="1"/>
  <c r="F725" i="1"/>
  <c r="I725" i="1"/>
  <c r="G725" i="1"/>
  <c r="D726" i="1"/>
  <c r="E726" i="1"/>
  <c r="F726" i="1"/>
  <c r="I726" i="1"/>
  <c r="G726" i="1"/>
  <c r="D727" i="1"/>
  <c r="E727" i="1"/>
  <c r="F727" i="1"/>
  <c r="I727" i="1"/>
  <c r="G727" i="1"/>
  <c r="D728" i="1"/>
  <c r="E728" i="1"/>
  <c r="F728" i="1"/>
  <c r="I728" i="1" s="1"/>
  <c r="G728" i="1"/>
  <c r="D729" i="1"/>
  <c r="E729" i="1"/>
  <c r="F729" i="1"/>
  <c r="I729" i="1" s="1"/>
  <c r="G729" i="1"/>
  <c r="D730" i="1"/>
  <c r="E730" i="1"/>
  <c r="F730" i="1"/>
  <c r="I730" i="1" s="1"/>
  <c r="G730" i="1"/>
  <c r="D731" i="1"/>
  <c r="E731" i="1"/>
  <c r="F731" i="1"/>
  <c r="I731" i="1" s="1"/>
  <c r="G731" i="1"/>
  <c r="D732" i="1"/>
  <c r="E732" i="1"/>
  <c r="F732" i="1"/>
  <c r="I732" i="1" s="1"/>
  <c r="G732" i="1"/>
  <c r="D733" i="1"/>
  <c r="E733" i="1"/>
  <c r="F733" i="1"/>
  <c r="I733" i="1"/>
  <c r="G733" i="1"/>
  <c r="D734" i="1"/>
  <c r="E734" i="1"/>
  <c r="F734" i="1"/>
  <c r="I734" i="1" s="1"/>
  <c r="G734" i="1"/>
  <c r="D735" i="1"/>
  <c r="E735" i="1"/>
  <c r="F735" i="1"/>
  <c r="I735" i="1"/>
  <c r="G735" i="1"/>
  <c r="D736" i="1"/>
  <c r="E736" i="1"/>
  <c r="F736" i="1"/>
  <c r="I736" i="1"/>
  <c r="G736" i="1"/>
  <c r="D737" i="1"/>
  <c r="E737" i="1"/>
  <c r="F737" i="1"/>
  <c r="I737" i="1"/>
  <c r="G737" i="1"/>
  <c r="D738" i="1"/>
  <c r="E738" i="1"/>
  <c r="F738" i="1"/>
  <c r="I738" i="1"/>
  <c r="G738" i="1"/>
  <c r="D739" i="1"/>
  <c r="E739" i="1"/>
  <c r="F739" i="1"/>
  <c r="I739" i="1"/>
  <c r="G739" i="1"/>
  <c r="D740" i="1"/>
  <c r="E740" i="1"/>
  <c r="F740" i="1"/>
  <c r="I740" i="1" s="1"/>
  <c r="G740" i="1"/>
  <c r="D741" i="1"/>
  <c r="E741" i="1"/>
  <c r="G741" i="1"/>
  <c r="I741" i="1"/>
  <c r="D742" i="1"/>
  <c r="E742" i="1"/>
  <c r="F742" i="1"/>
  <c r="I742" i="1"/>
  <c r="G742" i="1"/>
  <c r="D743" i="1"/>
  <c r="E743" i="1"/>
  <c r="F743" i="1"/>
  <c r="I743" i="1"/>
  <c r="G743" i="1"/>
  <c r="D744" i="1"/>
  <c r="E744" i="1"/>
  <c r="F744" i="1"/>
  <c r="I744" i="1"/>
  <c r="G744" i="1"/>
  <c r="D745" i="1"/>
  <c r="E745" i="1"/>
  <c r="F745" i="1"/>
  <c r="I745" i="1" s="1"/>
  <c r="G745" i="1"/>
  <c r="D746" i="1"/>
  <c r="E746" i="1"/>
  <c r="F746" i="1"/>
  <c r="I746" i="1" s="1"/>
  <c r="G746" i="1"/>
  <c r="D747" i="1"/>
  <c r="E747" i="1"/>
  <c r="F747" i="1"/>
  <c r="I747" i="1" s="1"/>
  <c r="G747" i="1"/>
  <c r="D748" i="1"/>
  <c r="E748" i="1"/>
  <c r="F748" i="1"/>
  <c r="I748" i="1" s="1"/>
  <c r="G748" i="1"/>
  <c r="D749" i="1"/>
  <c r="E749" i="1"/>
  <c r="F749" i="1"/>
  <c r="I749" i="1" s="1"/>
  <c r="G749" i="1"/>
  <c r="D750" i="1"/>
  <c r="E750" i="1"/>
  <c r="F750" i="1"/>
  <c r="I750" i="1"/>
  <c r="G750" i="1"/>
  <c r="D751" i="1"/>
  <c r="E751" i="1"/>
  <c r="F751" i="1"/>
  <c r="I751" i="1" s="1"/>
  <c r="G751" i="1"/>
  <c r="D752" i="1"/>
  <c r="E752" i="1"/>
  <c r="F752" i="1"/>
  <c r="I752" i="1"/>
  <c r="G752" i="1"/>
  <c r="D753" i="1"/>
  <c r="E753" i="1"/>
  <c r="F753" i="1"/>
  <c r="I753" i="1"/>
  <c r="G753" i="1"/>
  <c r="D754" i="1"/>
  <c r="E754" i="1"/>
  <c r="F754" i="1"/>
  <c r="I754" i="1"/>
  <c r="G754" i="1"/>
  <c r="D755" i="1"/>
  <c r="E755" i="1"/>
  <c r="F755" i="1"/>
  <c r="I755" i="1"/>
  <c r="G755" i="1"/>
  <c r="D756" i="1"/>
  <c r="E756" i="1"/>
  <c r="F756" i="1"/>
  <c r="I756" i="1"/>
  <c r="G756" i="1"/>
  <c r="D757" i="1"/>
  <c r="E757" i="1"/>
  <c r="F757" i="1"/>
  <c r="I757" i="1" s="1"/>
  <c r="G757" i="1"/>
  <c r="D758" i="1"/>
  <c r="E758" i="1"/>
  <c r="F758" i="1"/>
  <c r="I758" i="1" s="1"/>
  <c r="G758" i="1"/>
  <c r="D759" i="1"/>
  <c r="E759" i="1"/>
  <c r="F759" i="1"/>
  <c r="I759" i="1" s="1"/>
  <c r="G759" i="1"/>
  <c r="D760" i="1"/>
  <c r="E760" i="1"/>
  <c r="F760" i="1"/>
  <c r="I760" i="1" s="1"/>
  <c r="G760" i="1"/>
  <c r="D761" i="1"/>
  <c r="E761" i="1"/>
  <c r="F761" i="1"/>
  <c r="I761" i="1" s="1"/>
  <c r="G761" i="1"/>
  <c r="D762" i="1"/>
  <c r="E762" i="1"/>
  <c r="F762" i="1"/>
  <c r="I762" i="1"/>
  <c r="G762" i="1"/>
  <c r="D763" i="1"/>
  <c r="E763" i="1"/>
  <c r="F763" i="1"/>
  <c r="I763" i="1" s="1"/>
  <c r="G763" i="1"/>
  <c r="D764" i="1"/>
  <c r="E764" i="1"/>
  <c r="F764" i="1"/>
  <c r="I764" i="1"/>
  <c r="G764" i="1"/>
  <c r="D765" i="1"/>
  <c r="E765" i="1"/>
  <c r="F765" i="1"/>
  <c r="I765" i="1"/>
  <c r="G765" i="1"/>
  <c r="D766" i="1"/>
  <c r="E766" i="1"/>
  <c r="F766" i="1"/>
  <c r="I766" i="1"/>
  <c r="G766" i="1"/>
  <c r="D767" i="1"/>
  <c r="E767" i="1"/>
  <c r="F767" i="1"/>
  <c r="G767" i="1"/>
  <c r="D768" i="1"/>
  <c r="E768" i="1"/>
  <c r="F768" i="1"/>
  <c r="I768" i="1" s="1"/>
  <c r="G768" i="1"/>
  <c r="D769" i="1"/>
  <c r="E769" i="1"/>
  <c r="F769" i="1"/>
  <c r="I769" i="1"/>
  <c r="G769" i="1"/>
  <c r="D770" i="1"/>
  <c r="E770" i="1"/>
  <c r="F770" i="1"/>
  <c r="I770" i="1"/>
  <c r="G770" i="1"/>
  <c r="D771" i="1"/>
  <c r="E771" i="1"/>
  <c r="F771" i="1"/>
  <c r="I771" i="1"/>
  <c r="G771" i="1"/>
  <c r="D772" i="1"/>
  <c r="E772" i="1"/>
  <c r="F772" i="1"/>
  <c r="G772" i="1"/>
  <c r="D773" i="1"/>
  <c r="E773" i="1"/>
  <c r="F773" i="1"/>
  <c r="I773" i="1" s="1"/>
  <c r="G773" i="1"/>
  <c r="D774" i="1"/>
  <c r="E774" i="1"/>
  <c r="F774" i="1"/>
  <c r="I774" i="1"/>
  <c r="G774" i="1"/>
  <c r="D775" i="1"/>
  <c r="E775" i="1"/>
  <c r="F775" i="1"/>
  <c r="I775" i="1"/>
  <c r="G775" i="1"/>
  <c r="D776" i="1"/>
  <c r="E776" i="1"/>
  <c r="F776" i="1"/>
  <c r="I776" i="1"/>
  <c r="G776" i="1"/>
  <c r="D777" i="1"/>
  <c r="E777" i="1"/>
  <c r="F777" i="1"/>
  <c r="G777" i="1"/>
  <c r="D778" i="1"/>
  <c r="E778" i="1"/>
  <c r="F778" i="1"/>
  <c r="I778" i="1" s="1"/>
  <c r="G778" i="1"/>
  <c r="D779" i="1"/>
  <c r="E779" i="1"/>
  <c r="F779" i="1"/>
  <c r="I779" i="1"/>
  <c r="G779" i="1"/>
  <c r="D780" i="1"/>
  <c r="E780" i="1"/>
  <c r="F780" i="1"/>
  <c r="I780" i="1"/>
  <c r="G780" i="1"/>
  <c r="D781" i="1"/>
  <c r="E781" i="1"/>
  <c r="F781" i="1"/>
  <c r="I781" i="1"/>
  <c r="G781" i="1"/>
  <c r="D782" i="1"/>
  <c r="E782" i="1"/>
  <c r="F782" i="1"/>
  <c r="I782" i="1"/>
  <c r="G782" i="1"/>
  <c r="D783" i="1"/>
  <c r="E783" i="1"/>
  <c r="F783" i="1"/>
  <c r="I783" i="1"/>
  <c r="G783" i="1"/>
  <c r="D784" i="1"/>
  <c r="E784" i="1"/>
  <c r="F784" i="1"/>
  <c r="I784" i="1" s="1"/>
  <c r="G784" i="1"/>
  <c r="D785" i="1"/>
  <c r="E785" i="1"/>
  <c r="F785" i="1"/>
  <c r="I785" i="1" s="1"/>
  <c r="G785" i="1"/>
  <c r="D786" i="1"/>
  <c r="E786" i="1"/>
  <c r="F786" i="1"/>
  <c r="I786" i="1" s="1"/>
  <c r="G786" i="1"/>
  <c r="D787" i="1"/>
  <c r="E787" i="1"/>
  <c r="F787" i="1"/>
  <c r="I787" i="1" s="1"/>
  <c r="G787" i="1"/>
  <c r="D788" i="1"/>
  <c r="E788" i="1"/>
  <c r="F788" i="1"/>
  <c r="I788" i="1" s="1"/>
  <c r="G788" i="1"/>
  <c r="D789" i="1"/>
  <c r="E789" i="1"/>
  <c r="F789" i="1"/>
  <c r="I789" i="1"/>
  <c r="G789" i="1"/>
  <c r="D790" i="1"/>
  <c r="E790" i="1"/>
  <c r="F790" i="1"/>
  <c r="I790" i="1" s="1"/>
  <c r="G790" i="1"/>
  <c r="D791" i="1"/>
  <c r="E791" i="1"/>
  <c r="F791" i="1"/>
  <c r="I791" i="1"/>
  <c r="G791" i="1"/>
  <c r="D792" i="1"/>
  <c r="E792" i="1"/>
  <c r="F792" i="1"/>
  <c r="I792" i="1"/>
  <c r="G792" i="1"/>
  <c r="D793" i="1"/>
  <c r="E793" i="1"/>
  <c r="G793" i="1"/>
  <c r="I793" i="1"/>
  <c r="D794" i="1"/>
  <c r="E794" i="1"/>
  <c r="G794" i="1"/>
  <c r="I794" i="1"/>
  <c r="D795" i="1"/>
  <c r="E795" i="1"/>
  <c r="G795" i="1"/>
  <c r="I795" i="1"/>
  <c r="D796" i="1"/>
  <c r="E796" i="1"/>
  <c r="G796" i="1"/>
  <c r="I796" i="1"/>
  <c r="D797" i="1"/>
  <c r="E797" i="1"/>
  <c r="G797" i="1"/>
  <c r="I797" i="1"/>
  <c r="D798" i="1"/>
  <c r="E798" i="1"/>
  <c r="G798" i="1"/>
  <c r="I798" i="1"/>
  <c r="D799" i="1"/>
  <c r="E799" i="1"/>
  <c r="G799" i="1"/>
  <c r="I799" i="1"/>
  <c r="D800" i="1"/>
  <c r="E800" i="1"/>
  <c r="G800" i="1"/>
  <c r="I800" i="1"/>
  <c r="D801" i="1"/>
  <c r="E801" i="1"/>
  <c r="G801" i="1"/>
  <c r="I801" i="1"/>
  <c r="D802" i="1"/>
  <c r="E802" i="1"/>
  <c r="G802" i="1"/>
  <c r="I802" i="1"/>
  <c r="D803" i="1"/>
  <c r="E803" i="1"/>
  <c r="G803" i="1"/>
  <c r="I803" i="1"/>
  <c r="D804" i="1"/>
  <c r="E804" i="1"/>
  <c r="F804" i="1"/>
  <c r="I804" i="1" s="1"/>
  <c r="G804" i="1"/>
  <c r="D805" i="1"/>
  <c r="E805" i="1"/>
  <c r="G805" i="1"/>
  <c r="D806" i="1"/>
  <c r="E806" i="1"/>
  <c r="G806" i="1"/>
  <c r="I806" i="1"/>
  <c r="D807" i="1"/>
  <c r="E807" i="1"/>
  <c r="G807" i="1"/>
  <c r="I807" i="1"/>
  <c r="D808" i="1"/>
  <c r="E808" i="1"/>
  <c r="G808" i="1"/>
  <c r="I808" i="1"/>
  <c r="D809" i="1"/>
  <c r="E809" i="1"/>
  <c r="G809" i="1"/>
  <c r="I809" i="1"/>
  <c r="D810" i="1"/>
  <c r="E810" i="1"/>
  <c r="G810" i="1"/>
  <c r="I810" i="1"/>
  <c r="D811" i="1"/>
  <c r="E811" i="1"/>
  <c r="G811" i="1"/>
  <c r="I811" i="1"/>
  <c r="D812" i="1"/>
  <c r="E812" i="1"/>
  <c r="G812" i="1"/>
  <c r="I812" i="1"/>
  <c r="D813" i="1"/>
  <c r="E813" i="1"/>
  <c r="G813" i="1"/>
  <c r="I813" i="1"/>
  <c r="D814" i="1"/>
  <c r="E814" i="1"/>
  <c r="G814" i="1"/>
  <c r="I814" i="1"/>
  <c r="D815" i="1"/>
  <c r="E815" i="1"/>
  <c r="G815" i="1"/>
  <c r="I815" i="1"/>
  <c r="D816" i="1"/>
  <c r="E816" i="1"/>
  <c r="G816" i="1"/>
  <c r="I816" i="1"/>
  <c r="D817" i="1"/>
  <c r="E817" i="1"/>
  <c r="G817" i="1"/>
  <c r="I817" i="1"/>
  <c r="D818" i="1"/>
  <c r="E818" i="1"/>
  <c r="G818" i="1"/>
  <c r="I818" i="1"/>
  <c r="D819" i="1"/>
  <c r="E819" i="1"/>
  <c r="G819" i="1"/>
  <c r="D820" i="1"/>
  <c r="G820" i="1"/>
  <c r="I820" i="1"/>
  <c r="D821" i="1"/>
  <c r="G821" i="1"/>
  <c r="I821" i="1"/>
  <c r="D822" i="1"/>
  <c r="G822" i="1"/>
  <c r="I822" i="1"/>
  <c r="D823" i="1"/>
  <c r="G823" i="1"/>
  <c r="I823" i="1"/>
  <c r="D824" i="1"/>
  <c r="G824" i="1"/>
  <c r="I824" i="1"/>
  <c r="D825" i="1"/>
  <c r="G825" i="1"/>
  <c r="I825" i="1"/>
  <c r="D826" i="1"/>
  <c r="G826" i="1"/>
  <c r="I826" i="1"/>
  <c r="D827" i="1"/>
  <c r="G827" i="1"/>
  <c r="I827" i="1"/>
  <c r="D828" i="1"/>
  <c r="G828" i="1"/>
  <c r="I828" i="1"/>
  <c r="D829" i="1"/>
  <c r="G829" i="1"/>
  <c r="I829" i="1"/>
  <c r="D830" i="1"/>
  <c r="G830" i="1"/>
  <c r="I830" i="1"/>
  <c r="D831" i="1"/>
  <c r="G831" i="1"/>
  <c r="I831" i="1"/>
  <c r="G832" i="1"/>
  <c r="I832" i="1"/>
  <c r="G833" i="1"/>
  <c r="I833" i="1"/>
  <c r="D834" i="1"/>
  <c r="G834" i="1"/>
  <c r="I834" i="1"/>
  <c r="G835" i="1"/>
  <c r="G836" i="1"/>
  <c r="I836" i="1"/>
  <c r="G837" i="1"/>
  <c r="I837" i="1"/>
  <c r="D838" i="1"/>
  <c r="G838" i="1"/>
  <c r="I838" i="1"/>
  <c r="D839" i="1"/>
  <c r="G839" i="1"/>
  <c r="I839" i="1"/>
  <c r="D840" i="1"/>
  <c r="G840" i="1"/>
  <c r="I840" i="1"/>
  <c r="D841" i="1"/>
  <c r="G841" i="1"/>
  <c r="I841" i="1"/>
  <c r="D842" i="1"/>
  <c r="G842" i="1"/>
  <c r="I842" i="1"/>
  <c r="D843" i="1"/>
  <c r="G843" i="1"/>
  <c r="I843" i="1"/>
  <c r="D844" i="1"/>
  <c r="G844" i="1"/>
  <c r="I844" i="1"/>
  <c r="D845" i="1"/>
  <c r="G845" i="1"/>
  <c r="I845" i="1"/>
  <c r="D846" i="1"/>
  <c r="G846" i="1"/>
  <c r="I846" i="1"/>
  <c r="D847" i="1"/>
  <c r="G847" i="1"/>
  <c r="D848" i="1"/>
  <c r="G848" i="1"/>
  <c r="I848" i="1"/>
  <c r="D849" i="1"/>
  <c r="G849" i="1"/>
  <c r="D850" i="1"/>
  <c r="G850" i="1"/>
  <c r="I850" i="1"/>
  <c r="G851" i="1"/>
  <c r="D852" i="1"/>
  <c r="G852" i="1"/>
  <c r="G853" i="1"/>
  <c r="D854" i="1"/>
  <c r="G854" i="1"/>
  <c r="I854" i="1"/>
  <c r="G855" i="1"/>
  <c r="G856" i="1"/>
  <c r="I856" i="1"/>
  <c r="U18" i="7"/>
  <c r="M4" i="3" s="1"/>
  <c r="T3" i="7"/>
  <c r="Z20" i="7"/>
  <c r="R6" i="3" s="1"/>
  <c r="T2" i="7"/>
  <c r="X22" i="7"/>
  <c r="P8" i="3"/>
  <c r="T4" i="7"/>
  <c r="V20" i="7"/>
  <c r="N6" i="3"/>
  <c r="U19" i="7"/>
  <c r="M5" i="3"/>
  <c r="V27" i="7"/>
  <c r="N13" i="3" s="1"/>
  <c r="Z22" i="7"/>
  <c r="R8" i="3" s="1"/>
  <c r="AA29" i="7"/>
  <c r="S15" i="3" s="1"/>
  <c r="Z26" i="7"/>
  <c r="R12" i="3" s="1"/>
  <c r="U22" i="7"/>
  <c r="V22" i="7"/>
  <c r="N8" i="3" s="1"/>
  <c r="Y18" i="7"/>
  <c r="Q4" i="3" s="1"/>
  <c r="AA18" i="7"/>
  <c r="S4" i="3"/>
  <c r="Z29" i="7"/>
  <c r="R15" i="3"/>
  <c r="Y28" i="7"/>
  <c r="Q14" i="3"/>
  <c r="X26" i="7"/>
  <c r="P12" i="3"/>
  <c r="U20" i="7"/>
  <c r="M6" i="3" s="1"/>
  <c r="AA20" i="7"/>
  <c r="S6" i="3"/>
  <c r="Y29" i="7"/>
  <c r="Q15" i="3" s="1"/>
  <c r="V28" i="7"/>
  <c r="N14" i="3" s="1"/>
  <c r="W26" i="7"/>
  <c r="O12" i="3" s="1"/>
  <c r="T18" i="7"/>
  <c r="T16" i="7" s="1"/>
  <c r="T5" i="7" s="1"/>
  <c r="U2" i="7" s="1"/>
  <c r="P20" i="3" s="1"/>
  <c r="Y20" i="7"/>
  <c r="Q6" i="3"/>
  <c r="W18" i="7"/>
  <c r="O4" i="3"/>
  <c r="X18" i="7"/>
  <c r="P4" i="3" s="1"/>
  <c r="AA22" i="7"/>
  <c r="S8" i="3" s="1"/>
  <c r="X29" i="7"/>
  <c r="P15" i="3" s="1"/>
  <c r="U28" i="7"/>
  <c r="M14" i="3" s="1"/>
  <c r="Z25" i="7"/>
  <c r="R11" i="3"/>
  <c r="T24" i="7"/>
  <c r="T10" i="3"/>
  <c r="W22" i="7"/>
  <c r="O8" i="3" s="1"/>
  <c r="Z28" i="7"/>
  <c r="R14" i="3" s="1"/>
  <c r="W25" i="7"/>
  <c r="O11" i="3" s="1"/>
  <c r="U26" i="7"/>
  <c r="AB26" i="7" s="1"/>
  <c r="V18" i="7"/>
  <c r="N4" i="3"/>
  <c r="Y22" i="7"/>
  <c r="Q8" i="3"/>
  <c r="W29" i="7"/>
  <c r="O15" i="3" s="1"/>
  <c r="Y25" i="7"/>
  <c r="Q11" i="3" s="1"/>
  <c r="Y21" i="7"/>
  <c r="Q7" i="3" s="1"/>
  <c r="U25" i="7"/>
  <c r="AB25" i="7" s="1"/>
  <c r="V19" i="7"/>
  <c r="N5" i="3"/>
  <c r="W19" i="7"/>
  <c r="O5" i="3"/>
  <c r="X19" i="7"/>
  <c r="P5" i="3" s="1"/>
  <c r="Y19" i="7"/>
  <c r="Q5" i="3" s="1"/>
  <c r="V29" i="7"/>
  <c r="N15" i="3" s="1"/>
  <c r="Z27" i="7"/>
  <c r="Z19" i="7"/>
  <c r="R5" i="3"/>
  <c r="AA28" i="7"/>
  <c r="S14" i="3"/>
  <c r="W20" i="7"/>
  <c r="O6" i="3" s="1"/>
  <c r="X20" i="7"/>
  <c r="P6" i="3" s="1"/>
  <c r="Z18" i="7"/>
  <c r="R4" i="3" s="1"/>
  <c r="U29" i="7"/>
  <c r="AB29" i="7" s="1"/>
  <c r="W27" i="7"/>
  <c r="O13" i="3"/>
  <c r="AA23" i="7"/>
  <c r="S9" i="3" s="1"/>
  <c r="U27" i="7"/>
  <c r="M13" i="3" s="1"/>
  <c r="V26" i="7"/>
  <c r="U23" i="7"/>
  <c r="Z21" i="7"/>
  <c r="R7" i="3" s="1"/>
  <c r="X24" i="7"/>
  <c r="P10" i="3" s="1"/>
  <c r="AA26" i="7"/>
  <c r="S12" i="3"/>
  <c r="AA25" i="7"/>
  <c r="S11" i="3" s="1"/>
  <c r="AA19" i="7"/>
  <c r="S5" i="3" s="1"/>
  <c r="T25" i="7"/>
  <c r="T11" i="3" s="1"/>
  <c r="U24" i="7"/>
  <c r="M10" i="3" s="1"/>
  <c r="AA21" i="7"/>
  <c r="AB21" i="7" s="1"/>
  <c r="T19" i="7"/>
  <c r="T5" i="3"/>
  <c r="T26" i="7"/>
  <c r="T12" i="3" s="1"/>
  <c r="V21" i="7"/>
  <c r="N7" i="3" s="1"/>
  <c r="W23" i="7"/>
  <c r="O9" i="3" s="1"/>
  <c r="Y24" i="7"/>
  <c r="Q10" i="3" s="1"/>
  <c r="AB16" i="7"/>
  <c r="T20" i="7"/>
  <c r="T6" i="3"/>
  <c r="T27" i="7"/>
  <c r="T13" i="3" s="1"/>
  <c r="V23" i="7"/>
  <c r="N9" i="3"/>
  <c r="X23" i="7"/>
  <c r="P9" i="3"/>
  <c r="Z24" i="7"/>
  <c r="R10" i="3"/>
  <c r="M8" i="3"/>
  <c r="X28" i="7"/>
  <c r="P14" i="3" s="1"/>
  <c r="Y27" i="7"/>
  <c r="Q13" i="3" s="1"/>
  <c r="Y26" i="7"/>
  <c r="Q12" i="3" s="1"/>
  <c r="X25" i="7"/>
  <c r="P11" i="3" s="1"/>
  <c r="T21" i="7"/>
  <c r="T7" i="3" s="1"/>
  <c r="T28" i="7"/>
  <c r="T14" i="3" s="1"/>
  <c r="V24" i="7"/>
  <c r="AB24" i="7" s="1"/>
  <c r="Y23" i="7"/>
  <c r="Q9" i="3" s="1"/>
  <c r="AA24" i="7"/>
  <c r="S10" i="3" s="1"/>
  <c r="W28" i="7"/>
  <c r="O14" i="3" s="1"/>
  <c r="X27" i="7"/>
  <c r="P13" i="3" s="1"/>
  <c r="V25" i="7"/>
  <c r="N11" i="3" s="1"/>
  <c r="T22" i="7"/>
  <c r="T8" i="3" s="1"/>
  <c r="T29" i="7"/>
  <c r="T15" i="3" s="1"/>
  <c r="W21" i="7"/>
  <c r="O7" i="3" s="1"/>
  <c r="Z23" i="7"/>
  <c r="R9" i="3" s="1"/>
  <c r="T23" i="7"/>
  <c r="T9" i="3" s="1"/>
  <c r="U21" i="7"/>
  <c r="M7" i="3" s="1"/>
  <c r="X21" i="7"/>
  <c r="P7" i="3"/>
  <c r="N18" i="3"/>
  <c r="AA27" i="1"/>
  <c r="H13" i="3" s="1"/>
  <c r="AB19" i="1"/>
  <c r="I5" i="3" s="1"/>
  <c r="X22" i="1"/>
  <c r="E8" i="3" s="1"/>
  <c r="AB22" i="1"/>
  <c r="I8" i="3" s="1"/>
  <c r="Y20" i="1"/>
  <c r="F6" i="3" s="1"/>
  <c r="AA18" i="1"/>
  <c r="H4" i="3" s="1"/>
  <c r="E18" i="3"/>
  <c r="AC16" i="1"/>
  <c r="X27" i="1"/>
  <c r="E13" i="3" s="1"/>
  <c r="W23" i="1"/>
  <c r="D9" i="3" s="1"/>
  <c r="AB18" i="7"/>
  <c r="AB19" i="7"/>
  <c r="AB22" i="7"/>
  <c r="AB20" i="7"/>
  <c r="AB28" i="7"/>
  <c r="M9" i="3"/>
  <c r="AB23" i="7"/>
  <c r="N12" i="3"/>
  <c r="U3" i="1" l="1"/>
  <c r="U4" i="1"/>
  <c r="U2" i="1"/>
  <c r="Y23" i="1"/>
  <c r="F9" i="3" s="1"/>
  <c r="X18" i="1"/>
  <c r="E4" i="3" s="1"/>
  <c r="W24" i="1"/>
  <c r="D10" i="3" s="1"/>
  <c r="V24" i="1"/>
  <c r="Y27" i="1"/>
  <c r="F13" i="3" s="1"/>
  <c r="X23" i="1"/>
  <c r="E9" i="3" s="1"/>
  <c r="Y18" i="1"/>
  <c r="F4" i="3" s="1"/>
  <c r="X25" i="1"/>
  <c r="E11" i="3" s="1"/>
  <c r="Y24" i="1"/>
  <c r="F10" i="3" s="1"/>
  <c r="Y25" i="1"/>
  <c r="F11" i="3" s="1"/>
  <c r="AA22" i="1"/>
  <c r="H8" i="3" s="1"/>
  <c r="AB26" i="1"/>
  <c r="I12" i="3" s="1"/>
  <c r="V29" i="1"/>
  <c r="Z22" i="1"/>
  <c r="G8" i="3" s="1"/>
  <c r="U27" i="1"/>
  <c r="J13" i="3" s="1"/>
  <c r="W29" i="1"/>
  <c r="D15" i="3" s="1"/>
  <c r="X20" i="1"/>
  <c r="E6" i="3" s="1"/>
  <c r="N10" i="3"/>
  <c r="S7" i="3"/>
  <c r="M15" i="3"/>
  <c r="R13" i="3"/>
  <c r="M11" i="3"/>
  <c r="M12" i="3"/>
  <c r="T4" i="3"/>
  <c r="T18" i="3" s="1"/>
  <c r="AA27" i="7"/>
  <c r="S13" i="3" s="1"/>
  <c r="W28" i="1"/>
  <c r="D14" i="3" s="1"/>
  <c r="X28" i="1"/>
  <c r="E14" i="3" s="1"/>
  <c r="AB20" i="1"/>
  <c r="I6" i="3" s="1"/>
  <c r="AB27" i="1"/>
  <c r="I13" i="3" s="1"/>
  <c r="U23" i="1"/>
  <c r="J9" i="3" s="1"/>
  <c r="V21" i="1"/>
  <c r="AB29" i="1"/>
  <c r="I15" i="3" s="1"/>
  <c r="V20" i="1"/>
  <c r="Z18" i="1"/>
  <c r="G4" i="3" s="1"/>
  <c r="Z25" i="1"/>
  <c r="G11" i="3" s="1"/>
  <c r="W19" i="1"/>
  <c r="D5" i="3" s="1"/>
  <c r="Y21" i="1"/>
  <c r="F7" i="3" s="1"/>
  <c r="U28" i="1"/>
  <c r="J14" i="3" s="1"/>
  <c r="Y26" i="1"/>
  <c r="F12" i="3" s="1"/>
  <c r="Y28" i="1"/>
  <c r="F14" i="3" s="1"/>
  <c r="U21" i="1"/>
  <c r="J7" i="3" s="1"/>
  <c r="Z28" i="1"/>
  <c r="G14" i="3" s="1"/>
  <c r="W27" i="1"/>
  <c r="D13" i="3" s="1"/>
  <c r="AB21" i="1"/>
  <c r="I7" i="3" s="1"/>
  <c r="U29" i="1"/>
  <c r="J15" i="3" s="1"/>
  <c r="AA19" i="1"/>
  <c r="H5" i="3" s="1"/>
  <c r="V19" i="1"/>
  <c r="Z27" i="1"/>
  <c r="G13" i="3" s="1"/>
  <c r="AA26" i="1"/>
  <c r="H12" i="3" s="1"/>
  <c r="Z23" i="1"/>
  <c r="G9" i="3" s="1"/>
  <c r="X19" i="1"/>
  <c r="E5" i="3" s="1"/>
  <c r="AA29" i="1"/>
  <c r="H15" i="3" s="1"/>
  <c r="X21" i="1"/>
  <c r="E7" i="3" s="1"/>
  <c r="V28" i="1"/>
  <c r="Y19" i="1"/>
  <c r="F5" i="3" s="1"/>
  <c r="Z20" i="1"/>
  <c r="G6" i="3" s="1"/>
  <c r="W18" i="1"/>
  <c r="D4" i="3" s="1"/>
  <c r="U19" i="1"/>
  <c r="J5" i="3" s="1"/>
  <c r="Z19" i="1"/>
  <c r="G5" i="3" s="1"/>
  <c r="U25" i="1"/>
  <c r="J11" i="3" s="1"/>
  <c r="V26" i="1"/>
  <c r="AA23" i="1"/>
  <c r="H9" i="3" s="1"/>
  <c r="Z21" i="1"/>
  <c r="G7" i="3" s="1"/>
  <c r="W20" i="1"/>
  <c r="D6" i="3" s="1"/>
  <c r="V27" i="1"/>
  <c r="V23" i="1"/>
  <c r="U24" i="1"/>
  <c r="J10" i="3" s="1"/>
  <c r="AA21" i="1"/>
  <c r="H7" i="3" s="1"/>
  <c r="AA25" i="1"/>
  <c r="H11" i="3" s="1"/>
  <c r="Y22" i="1"/>
  <c r="F8" i="3" s="1"/>
  <c r="U18" i="1"/>
  <c r="V18" i="1"/>
  <c r="U26" i="1"/>
  <c r="J12" i="3" s="1"/>
  <c r="W26" i="1"/>
  <c r="D12" i="3" s="1"/>
  <c r="V25" i="1"/>
  <c r="AA28" i="1"/>
  <c r="H14" i="3" s="1"/>
  <c r="Z24" i="1"/>
  <c r="G10" i="3" s="1"/>
  <c r="AB18" i="1"/>
  <c r="I4" i="3" s="1"/>
  <c r="W21" i="1"/>
  <c r="D7" i="3" s="1"/>
  <c r="Y29" i="1"/>
  <c r="F15" i="3" s="1"/>
  <c r="Z29" i="1"/>
  <c r="G15" i="3" s="1"/>
  <c r="AB24" i="1"/>
  <c r="I10" i="3" s="1"/>
  <c r="W22" i="1"/>
  <c r="D8" i="3" s="1"/>
  <c r="AB23" i="1"/>
  <c r="I9" i="3" s="1"/>
  <c r="AA24" i="1"/>
  <c r="H10" i="3" s="1"/>
  <c r="AB28" i="1"/>
  <c r="I14" i="3" s="1"/>
  <c r="Z26" i="1"/>
  <c r="G12" i="3" s="1"/>
  <c r="X26" i="1"/>
  <c r="E12" i="3" s="1"/>
  <c r="V22" i="1"/>
  <c r="X29" i="1"/>
  <c r="E15" i="3" s="1"/>
  <c r="U22" i="1"/>
  <c r="J8" i="3" s="1"/>
  <c r="U20" i="1"/>
  <c r="J6" i="3" s="1"/>
  <c r="X24" i="1"/>
  <c r="E10" i="3" s="1"/>
  <c r="AA20" i="1"/>
  <c r="H6" i="3" s="1"/>
  <c r="W25" i="1"/>
  <c r="D11" i="3" s="1"/>
  <c r="AC21" i="1" l="1"/>
  <c r="C7" i="3"/>
  <c r="C9" i="3"/>
  <c r="AC23" i="1"/>
  <c r="C14" i="3"/>
  <c r="AC28" i="1"/>
  <c r="C8" i="3"/>
  <c r="AC22" i="1"/>
  <c r="AC27" i="1"/>
  <c r="C13" i="3"/>
  <c r="C10" i="3"/>
  <c r="AC24" i="1"/>
  <c r="C15" i="3"/>
  <c r="AC29" i="1"/>
  <c r="C12" i="3"/>
  <c r="AC26" i="1"/>
  <c r="AC18" i="1"/>
  <c r="C4" i="3"/>
  <c r="AB27" i="7"/>
  <c r="AC25" i="1"/>
  <c r="C11" i="3"/>
  <c r="J4" i="3"/>
  <c r="J18" i="3" s="1"/>
  <c r="U16" i="1"/>
  <c r="U5" i="1" s="1"/>
  <c r="V2" i="1" s="1"/>
  <c r="F20" i="3" s="1"/>
  <c r="C5" i="3"/>
  <c r="AC19" i="1"/>
  <c r="AC20" i="1"/>
  <c r="C6" i="3"/>
</calcChain>
</file>

<file path=xl/sharedStrings.xml><?xml version="1.0" encoding="utf-8"?>
<sst xmlns="http://schemas.openxmlformats.org/spreadsheetml/2006/main" count="4056" uniqueCount="1887">
  <si>
    <t>Regulation 12(5)(d) Adversely affect the confidentiality of proceedings of any public authority</t>
  </si>
  <si>
    <t>Regulation 12(4)(c) Too general a manner</t>
  </si>
  <si>
    <t>Request
Reference</t>
  </si>
  <si>
    <t>Subject of the Information Requested</t>
  </si>
  <si>
    <t>S28: Relations within the UK</t>
  </si>
  <si>
    <t>S23: Security Matters</t>
  </si>
  <si>
    <t>Regulation 12(5)(f) Adversely affect the interests of the person who provided the information</t>
  </si>
  <si>
    <t>Information
Not Held</t>
  </si>
  <si>
    <t>Refused</t>
  </si>
  <si>
    <t>Additional Notes</t>
  </si>
  <si>
    <t>Exception(s)
Applicable</t>
  </si>
  <si>
    <t xml:space="preserve">S12: Exceed the Cost Limit </t>
  </si>
  <si>
    <t>S22: Intended for Future Publication</t>
  </si>
  <si>
    <t>Clarification Sought</t>
  </si>
  <si>
    <t>Requests</t>
  </si>
  <si>
    <t>Full</t>
  </si>
  <si>
    <t>Partial</t>
  </si>
  <si>
    <t xml:space="preserve">S40: Personal Information </t>
  </si>
  <si>
    <t>N/A</t>
  </si>
  <si>
    <t>TOTALS</t>
  </si>
  <si>
    <t>In Progress
/Clarification</t>
  </si>
  <si>
    <t>Request
Received
Date</t>
  </si>
  <si>
    <t>S34: Parliamentary Privilege</t>
  </si>
  <si>
    <t xml:space="preserve">S37: Communications with Her Majesty </t>
  </si>
  <si>
    <t>S29: The Economy</t>
  </si>
  <si>
    <t>S30: Investigations and Proceedings</t>
  </si>
  <si>
    <t>Review Request Date</t>
  </si>
  <si>
    <t>May</t>
  </si>
  <si>
    <t>Response
Sent
Date</t>
  </si>
  <si>
    <t>Within 20 days</t>
  </si>
  <si>
    <t>Not Held</t>
  </si>
  <si>
    <t>Full Year</t>
  </si>
  <si>
    <t xml:space="preserve">S41: Provided in Confidence </t>
  </si>
  <si>
    <t xml:space="preserve">S43: Commercial Interests </t>
  </si>
  <si>
    <t xml:space="preserve">S44: Prohibition on Disclosure </t>
  </si>
  <si>
    <t>Request
Refused</t>
  </si>
  <si>
    <t>January</t>
  </si>
  <si>
    <t>February</t>
  </si>
  <si>
    <t>March</t>
  </si>
  <si>
    <t>April</t>
  </si>
  <si>
    <t>June</t>
  </si>
  <si>
    <t>July</t>
  </si>
  <si>
    <t>August</t>
  </si>
  <si>
    <t>September</t>
  </si>
  <si>
    <t>October</t>
  </si>
  <si>
    <t>November</t>
  </si>
  <si>
    <t>December</t>
  </si>
  <si>
    <t>Total
Requests</t>
  </si>
  <si>
    <t>Month</t>
  </si>
  <si>
    <t>Request
Status</t>
  </si>
  <si>
    <t>Name</t>
  </si>
  <si>
    <t>Request Summary</t>
  </si>
  <si>
    <t>Refused Date</t>
  </si>
  <si>
    <t>Received</t>
  </si>
  <si>
    <t>Review Completion Date</t>
  </si>
  <si>
    <t>Decision</t>
  </si>
  <si>
    <t>S31: Law Enforcement</t>
  </si>
  <si>
    <t>S42: Legal Professional Privilege</t>
  </si>
  <si>
    <t>Day 1</t>
  </si>
  <si>
    <t>S38: Health and Safety</t>
  </si>
  <si>
    <t>S39: Environmental Information</t>
  </si>
  <si>
    <t>S32: Court Records</t>
  </si>
  <si>
    <t>S33: Audit Functions</t>
  </si>
  <si>
    <t>S25: Certificates under S23 &amp; S24</t>
  </si>
  <si>
    <t>S21: Accessible by Other Means</t>
  </si>
  <si>
    <t>S24: National Security</t>
  </si>
  <si>
    <t>Exemption(s)
Applicable</t>
  </si>
  <si>
    <t>Outside 20 days</t>
  </si>
  <si>
    <t>In Progress</t>
  </si>
  <si>
    <t>Request
Received
Period</t>
  </si>
  <si>
    <t>Day 20</t>
  </si>
  <si>
    <t>Response
Within
20 Days</t>
  </si>
  <si>
    <t>Complete</t>
  </si>
  <si>
    <t>Withdrawn</t>
  </si>
  <si>
    <t>Elapsed</t>
  </si>
  <si>
    <t>S35: Formulation of Government Policy</t>
  </si>
  <si>
    <t>S36: Effective Conduct of Public Affairs</t>
  </si>
  <si>
    <t>RESPONSE TYPE</t>
  </si>
  <si>
    <t>S26: Defence</t>
  </si>
  <si>
    <t>S27 International Relations</t>
  </si>
  <si>
    <t>Full
Disclosure</t>
  </si>
  <si>
    <t>Partial
Disclosure</t>
  </si>
  <si>
    <t xml:space="preserve">Regulation 12(3) Personal data </t>
  </si>
  <si>
    <t>Regulation 6(1)(b) Already publicly available</t>
  </si>
  <si>
    <t>Regulation 12(5)(b) Adversely affect the course of justice</t>
  </si>
  <si>
    <t>Response Type</t>
  </si>
  <si>
    <t>Response Time - 
Data Validation</t>
  </si>
  <si>
    <t>Request
Status - 
Data Validation</t>
  </si>
  <si>
    <t>Response Type - 
Data Validation</t>
  </si>
  <si>
    <t>Exemption Reference - 
Data Validation</t>
  </si>
  <si>
    <t>Lapsed</t>
  </si>
  <si>
    <t>Exception Reference - 
Data Validation</t>
  </si>
  <si>
    <t>Day 10</t>
  </si>
  <si>
    <t>Total minus N/A 
(for percentage formula)</t>
  </si>
  <si>
    <t>(Error check)</t>
  </si>
  <si>
    <t>S14(2): Repeated Request</t>
  </si>
  <si>
    <t xml:space="preserve">If a request has been sent for clarification but that clarification was never received, ensure the status is changed to "Elapsed" </t>
  </si>
  <si>
    <t>Compliance rate</t>
  </si>
  <si>
    <t>Regulation 12(4)(e) Disclosure of internal communications</t>
  </si>
  <si>
    <t>Regulation 12(4)(d) Materials in the course of completeion, unfinished documents and incomplete data</t>
  </si>
  <si>
    <t xml:space="preserve">Regulation 12(5) (e) Confidentiality of commercial or industrial information  </t>
  </si>
  <si>
    <t>Freedom of Information Requests</t>
  </si>
  <si>
    <t>Environmental Information Regulation Requests</t>
  </si>
  <si>
    <t>FoIs discharged within the statutory timetable</t>
  </si>
  <si>
    <t>EIRs discharged within the statutory timetable</t>
  </si>
  <si>
    <t>Date Received</t>
  </si>
  <si>
    <t>Request Received Month</t>
  </si>
  <si>
    <t>FOI/21/0001</t>
  </si>
  <si>
    <t>FOI/21/0002</t>
  </si>
  <si>
    <t>FOI/21/0003</t>
  </si>
  <si>
    <t>FOI/21/0004</t>
  </si>
  <si>
    <t>FOI/21/0005</t>
  </si>
  <si>
    <t>FOI/21/0006</t>
  </si>
  <si>
    <t>FOI/21/0007</t>
  </si>
  <si>
    <t>FOI/21/0008</t>
  </si>
  <si>
    <t>FOI/21/0009</t>
  </si>
  <si>
    <t>FOI/21/0010</t>
  </si>
  <si>
    <t>FOI/21/0011</t>
  </si>
  <si>
    <t>FOI/21/0012</t>
  </si>
  <si>
    <t>FOI/21/0013</t>
  </si>
  <si>
    <t>FOI/21/0014</t>
  </si>
  <si>
    <t>FOI/21/0015</t>
  </si>
  <si>
    <t>FOI/21/0016</t>
  </si>
  <si>
    <t>FOI/21/0017</t>
  </si>
  <si>
    <t>FOI/21/0018</t>
  </si>
  <si>
    <t>FOI/21/0019</t>
  </si>
  <si>
    <t>FOI/21/0020</t>
  </si>
  <si>
    <t>FOI/21/0021</t>
  </si>
  <si>
    <t>FOI/21/0022</t>
  </si>
  <si>
    <t>FOI/21/0023</t>
  </si>
  <si>
    <t>FOI/21/0024</t>
  </si>
  <si>
    <t>FOI/21/0025</t>
  </si>
  <si>
    <t>FOI/21/0026</t>
  </si>
  <si>
    <t>FOI/21/0027</t>
  </si>
  <si>
    <t>FOI/21/0028</t>
  </si>
  <si>
    <t>FOI/21/0029</t>
  </si>
  <si>
    <t>FOI/21/0030</t>
  </si>
  <si>
    <t>FOI/21/0031</t>
  </si>
  <si>
    <t>FOI/21/0032</t>
  </si>
  <si>
    <t>FOI/21/0033</t>
  </si>
  <si>
    <t>FOI/21/0034</t>
  </si>
  <si>
    <t>FOI/21/0035</t>
  </si>
  <si>
    <t>FOI/21/0036</t>
  </si>
  <si>
    <t>FOI/21/0037</t>
  </si>
  <si>
    <t>FOI/21/0038</t>
  </si>
  <si>
    <t>FOI/21/0039</t>
  </si>
  <si>
    <t>FOI/21/0040</t>
  </si>
  <si>
    <t>FOI/21/0041</t>
  </si>
  <si>
    <t>FOI/21/0042</t>
  </si>
  <si>
    <t>FOI/21/0043</t>
  </si>
  <si>
    <t>FOI/21/0044</t>
  </si>
  <si>
    <t>FOI/21/0045</t>
  </si>
  <si>
    <t>FOI/21/0046</t>
  </si>
  <si>
    <t>FOI/21/0047</t>
  </si>
  <si>
    <t>FOI/21/0048</t>
  </si>
  <si>
    <t>FOI/21/0049</t>
  </si>
  <si>
    <t>FOI/21/0050</t>
  </si>
  <si>
    <t>FOI/21/0051</t>
  </si>
  <si>
    <t>FOI/21/0052</t>
  </si>
  <si>
    <t>FOI/21/0053</t>
  </si>
  <si>
    <t>FOI/21/0054</t>
  </si>
  <si>
    <t>FOI/21/0055</t>
  </si>
  <si>
    <t>FOI/21/0056</t>
  </si>
  <si>
    <t>FOI/21/0057</t>
  </si>
  <si>
    <t>FOI/21/0058</t>
  </si>
  <si>
    <t>FOI/21/0059</t>
  </si>
  <si>
    <t>FOI/21/0060</t>
  </si>
  <si>
    <t>FOI/21/0061</t>
  </si>
  <si>
    <t>FOI/21/0062</t>
  </si>
  <si>
    <t>FOI/21/0063</t>
  </si>
  <si>
    <t>FOI/21/0064</t>
  </si>
  <si>
    <t>FOI/21/0065</t>
  </si>
  <si>
    <t>FOI/21/0066</t>
  </si>
  <si>
    <t>FOI/21/0067</t>
  </si>
  <si>
    <t>FOI/21/0068</t>
  </si>
  <si>
    <t>FOI/21/0069</t>
  </si>
  <si>
    <t>FOI/21/0070</t>
  </si>
  <si>
    <t>FOI/21/0071</t>
  </si>
  <si>
    <t>FOI/21/0072</t>
  </si>
  <si>
    <t>FOI/21/0073</t>
  </si>
  <si>
    <t>FOI/21/0074</t>
  </si>
  <si>
    <t>FOI/21/0075</t>
  </si>
  <si>
    <t>FOI/21/0076</t>
  </si>
  <si>
    <t>FOI/21/0077</t>
  </si>
  <si>
    <t>FOI/21/0078</t>
  </si>
  <si>
    <t>FOI/21/0079</t>
  </si>
  <si>
    <t>FOI/21/0080</t>
  </si>
  <si>
    <t>FOI/21/0081</t>
  </si>
  <si>
    <t>FOI/21/0082</t>
  </si>
  <si>
    <t>FOI/21/0083</t>
  </si>
  <si>
    <t>FOI/21/0084</t>
  </si>
  <si>
    <t>FOI/21/0085</t>
  </si>
  <si>
    <t>FOI/21/0086</t>
  </si>
  <si>
    <t>FOI/21/0087</t>
  </si>
  <si>
    <t>FOI/21/0088</t>
  </si>
  <si>
    <t>FOI/21/0089</t>
  </si>
  <si>
    <t>FOI/21/0090</t>
  </si>
  <si>
    <t>FOI/21/0091</t>
  </si>
  <si>
    <t>FOI/21/0092</t>
  </si>
  <si>
    <t>FOI/21/0093</t>
  </si>
  <si>
    <t>FOI/21/0094</t>
  </si>
  <si>
    <t>FOI/21/0095</t>
  </si>
  <si>
    <t>FOI/21/0096</t>
  </si>
  <si>
    <t>FOI/21/0097</t>
  </si>
  <si>
    <t>FOI/21/0098</t>
  </si>
  <si>
    <t>FOI/21/0099</t>
  </si>
  <si>
    <t>FOI/21/0100</t>
  </si>
  <si>
    <t>FOI/21/0101</t>
  </si>
  <si>
    <t>FOI/21/0102</t>
  </si>
  <si>
    <t>FOI/21/0103</t>
  </si>
  <si>
    <t>FOI/21/0104</t>
  </si>
  <si>
    <t>FOI/21/0105</t>
  </si>
  <si>
    <t>FOI/21/0106</t>
  </si>
  <si>
    <t>FOI/21/0107</t>
  </si>
  <si>
    <t>FOI/21/0108</t>
  </si>
  <si>
    <t>FOI/21/0109</t>
  </si>
  <si>
    <t>FOI/21/0110</t>
  </si>
  <si>
    <t>FOI/21/0111</t>
  </si>
  <si>
    <t>FOI/21/0112</t>
  </si>
  <si>
    <t>FOI/21/0113</t>
  </si>
  <si>
    <t>FOI/21/0114</t>
  </si>
  <si>
    <t>FOI/21/0115</t>
  </si>
  <si>
    <t>FOI/21/0116</t>
  </si>
  <si>
    <t>FOI/21/0117</t>
  </si>
  <si>
    <t>FOI/21/0118</t>
  </si>
  <si>
    <t>FOI/21/0119</t>
  </si>
  <si>
    <t>FOI/21/0120</t>
  </si>
  <si>
    <t>FOI/21/0121</t>
  </si>
  <si>
    <t>FOI/21/0122</t>
  </si>
  <si>
    <t>FOI/21/0123</t>
  </si>
  <si>
    <t>FOI/21/0124</t>
  </si>
  <si>
    <t>FOI/21/0125</t>
  </si>
  <si>
    <t>FOI/21/0126</t>
  </si>
  <si>
    <t>FOI/21/0127</t>
  </si>
  <si>
    <t>FOI/21/0128</t>
  </si>
  <si>
    <t>FOI/21/0129</t>
  </si>
  <si>
    <t>FOI/21/0130</t>
  </si>
  <si>
    <t>FOI/21/0131</t>
  </si>
  <si>
    <t>FOI/21/0132</t>
  </si>
  <si>
    <t>FOI/21/0133</t>
  </si>
  <si>
    <t>FOI/21/0134</t>
  </si>
  <si>
    <t>FOI/21/0135</t>
  </si>
  <si>
    <t>FOI/21/0136</t>
  </si>
  <si>
    <t>FOI/21/0137</t>
  </si>
  <si>
    <t>FOI/21/0138</t>
  </si>
  <si>
    <t>FOI/21/0139</t>
  </si>
  <si>
    <t>FOI/21/0140</t>
  </si>
  <si>
    <t>FOI/21/0141</t>
  </si>
  <si>
    <t>FOI/21/0142</t>
  </si>
  <si>
    <t>FOI/21/0143</t>
  </si>
  <si>
    <t>FOI/21/0144</t>
  </si>
  <si>
    <t>FOI/21/0145</t>
  </si>
  <si>
    <t>FOI/21/0146</t>
  </si>
  <si>
    <t>FOI/21/0147</t>
  </si>
  <si>
    <t>FOI/21/0148</t>
  </si>
  <si>
    <t>FOI/21/0149</t>
  </si>
  <si>
    <t>FOI/21/0150</t>
  </si>
  <si>
    <t>FOI/21/0151</t>
  </si>
  <si>
    <t>FOI/21/0152</t>
  </si>
  <si>
    <t>FOI/21/0153</t>
  </si>
  <si>
    <t>FOI/21/0154</t>
  </si>
  <si>
    <t>FOI/21/0155</t>
  </si>
  <si>
    <t>FOI/21/0156</t>
  </si>
  <si>
    <t>FOI/21/0157</t>
  </si>
  <si>
    <t>FOI/21/0158</t>
  </si>
  <si>
    <t>FOI/21/0159</t>
  </si>
  <si>
    <t>FOI/21/0160</t>
  </si>
  <si>
    <t>FOI/21/0161</t>
  </si>
  <si>
    <t>FOI/21/0162</t>
  </si>
  <si>
    <t>FOI/21/0163</t>
  </si>
  <si>
    <t>FOI/21/0164</t>
  </si>
  <si>
    <t>FOI/21/0165</t>
  </si>
  <si>
    <t>FOI/21/0166</t>
  </si>
  <si>
    <t>FOI/21/0167</t>
  </si>
  <si>
    <t>FOI/21/0168</t>
  </si>
  <si>
    <t>FOI/21/0169</t>
  </si>
  <si>
    <t>FOI/21/0170</t>
  </si>
  <si>
    <t>FOI/21/0171</t>
  </si>
  <si>
    <t>FOI/21/0172</t>
  </si>
  <si>
    <t>FOI/21/0173</t>
  </si>
  <si>
    <t>FOI/21/0174</t>
  </si>
  <si>
    <t>FOI/21/0175</t>
  </si>
  <si>
    <t>FOI/21/0176</t>
  </si>
  <si>
    <t>FOI/21/0177</t>
  </si>
  <si>
    <t>FOI/21/0178</t>
  </si>
  <si>
    <t>FOI/21/0179</t>
  </si>
  <si>
    <t>FOI/21/0180</t>
  </si>
  <si>
    <t>FOI/21/0181</t>
  </si>
  <si>
    <t>FOI/21/0182</t>
  </si>
  <si>
    <t>FOI/21/0183</t>
  </si>
  <si>
    <t>FOI/21/0184</t>
  </si>
  <si>
    <t>FOI/21/0185</t>
  </si>
  <si>
    <t>FOI/21/0186</t>
  </si>
  <si>
    <t>FOI/21/0187</t>
  </si>
  <si>
    <t>FOI/21/0188</t>
  </si>
  <si>
    <t>FOI/21/0189</t>
  </si>
  <si>
    <t>FOI/21/0190</t>
  </si>
  <si>
    <t>FOI/21/0191</t>
  </si>
  <si>
    <t>FOI/21/0192</t>
  </si>
  <si>
    <t>FOI/21/0193</t>
  </si>
  <si>
    <t>FOI/21/0194</t>
  </si>
  <si>
    <t>FOI/21/0195</t>
  </si>
  <si>
    <t>FOI/21/0196</t>
  </si>
  <si>
    <t>FOI/21/0197</t>
  </si>
  <si>
    <t>FOI/21/0198</t>
  </si>
  <si>
    <t>FOI/21/0199</t>
  </si>
  <si>
    <t>FOI/21/0200</t>
  </si>
  <si>
    <t>FOI/21/0201</t>
  </si>
  <si>
    <t>FOI/21/0202</t>
  </si>
  <si>
    <t>FOI/21/0203</t>
  </si>
  <si>
    <t>FOI/21/0204</t>
  </si>
  <si>
    <t>FOI/21/0205</t>
  </si>
  <si>
    <t>FOI/21/0206</t>
  </si>
  <si>
    <t>FOI/21/0207</t>
  </si>
  <si>
    <t>FOI/21/0208</t>
  </si>
  <si>
    <t>FOI/21/0209</t>
  </si>
  <si>
    <t>FOI/21/0210</t>
  </si>
  <si>
    <t>FOI/21/0211</t>
  </si>
  <si>
    <t>FOI/21/0212</t>
  </si>
  <si>
    <t>FOI/21/0213</t>
  </si>
  <si>
    <t>FOI/21/0214</t>
  </si>
  <si>
    <t>FOI/21/0215</t>
  </si>
  <si>
    <t>FOI/21/0216</t>
  </si>
  <si>
    <t>FOI/21/0217</t>
  </si>
  <si>
    <t>FOI/21/0218</t>
  </si>
  <si>
    <t>FOI/21/0219</t>
  </si>
  <si>
    <t>FOI/21/0220</t>
  </si>
  <si>
    <t>FOI/21/0221</t>
  </si>
  <si>
    <t>FOI/21/0222</t>
  </si>
  <si>
    <t>FOI/21/0223</t>
  </si>
  <si>
    <t>FOI/21/0224</t>
  </si>
  <si>
    <t>FOI/21/0225</t>
  </si>
  <si>
    <t>FOI/21/0226</t>
  </si>
  <si>
    <t>FOI/21/0227</t>
  </si>
  <si>
    <t>FOI/21/0228</t>
  </si>
  <si>
    <t>FOI/21/0229</t>
  </si>
  <si>
    <t>FOI/21/0230</t>
  </si>
  <si>
    <t>FOI/21/0231</t>
  </si>
  <si>
    <t>FOI/21/0232</t>
  </si>
  <si>
    <t>FOI/21/0233</t>
  </si>
  <si>
    <t>FOI/21/0234</t>
  </si>
  <si>
    <t>FOI/21/0235</t>
  </si>
  <si>
    <t>FOI/21/0236</t>
  </si>
  <si>
    <t>FOI/21/0237</t>
  </si>
  <si>
    <t>FOI/21/0238</t>
  </si>
  <si>
    <t>FOI/21/0239</t>
  </si>
  <si>
    <t>FOI/21/0240</t>
  </si>
  <si>
    <t>FOI/21/0241</t>
  </si>
  <si>
    <t>FOI/21/0242</t>
  </si>
  <si>
    <t>FOI/21/0243</t>
  </si>
  <si>
    <t>FOI/21/0244</t>
  </si>
  <si>
    <t>FOI/21/0245</t>
  </si>
  <si>
    <t>FOI/21/0246</t>
  </si>
  <si>
    <t>FOI/21/0247</t>
  </si>
  <si>
    <t>FOI/21/0248</t>
  </si>
  <si>
    <t>FOI/21/0249</t>
  </si>
  <si>
    <t>FOI/21/0250</t>
  </si>
  <si>
    <t>FOI/21/0251</t>
  </si>
  <si>
    <t>FOI/21/0252</t>
  </si>
  <si>
    <t>FOI/21/0253</t>
  </si>
  <si>
    <t>FOI/21/0254</t>
  </si>
  <si>
    <t>FOI/21/0255</t>
  </si>
  <si>
    <t>FOI/21/0256</t>
  </si>
  <si>
    <t>FOI/21/0257</t>
  </si>
  <si>
    <t>FOI/21/0258</t>
  </si>
  <si>
    <t>FOI/21/0259</t>
  </si>
  <si>
    <t>FOI/21/0260</t>
  </si>
  <si>
    <t>FOI/21/0261</t>
  </si>
  <si>
    <t>FOI/21/0262</t>
  </si>
  <si>
    <t>FOI/21/0263</t>
  </si>
  <si>
    <t>FOI/21/0264</t>
  </si>
  <si>
    <t>FOI/21/0265</t>
  </si>
  <si>
    <t>FOI/21/0266</t>
  </si>
  <si>
    <t>FOI/21/0267</t>
  </si>
  <si>
    <t>FOI/21/0268</t>
  </si>
  <si>
    <t>FOI/21/0269</t>
  </si>
  <si>
    <t>FOI/21/0270</t>
  </si>
  <si>
    <t>FOI/21/0271</t>
  </si>
  <si>
    <t>FOI/21/0272</t>
  </si>
  <si>
    <t>FOI/21/0273</t>
  </si>
  <si>
    <t>FOI/21/0274</t>
  </si>
  <si>
    <t>FOI/21/0275</t>
  </si>
  <si>
    <t>FOI/21/0276</t>
  </si>
  <si>
    <t>FOI/21/0277</t>
  </si>
  <si>
    <t>FOI/21/0278</t>
  </si>
  <si>
    <t>FOI/21/0279</t>
  </si>
  <si>
    <t>FOI/21/0280</t>
  </si>
  <si>
    <t>FOI/21/0281</t>
  </si>
  <si>
    <t>FOI/21/0282</t>
  </si>
  <si>
    <t>FOI/21/0283</t>
  </si>
  <si>
    <t>FOI/21/0284</t>
  </si>
  <si>
    <t>FOI/21/0285</t>
  </si>
  <si>
    <t>FOI/21/0286</t>
  </si>
  <si>
    <t>FOI/21/0287</t>
  </si>
  <si>
    <t>FOI/21/0288</t>
  </si>
  <si>
    <t>FOI/21/0289</t>
  </si>
  <si>
    <t>FOI/21/0290</t>
  </si>
  <si>
    <t>FOI/21/0291</t>
  </si>
  <si>
    <t>FOI/21/0292</t>
  </si>
  <si>
    <t>FOI/21/0293</t>
  </si>
  <si>
    <t>FOI/21/0294</t>
  </si>
  <si>
    <t>FOI/21/0295</t>
  </si>
  <si>
    <t>FOI/21/0296</t>
  </si>
  <si>
    <t>FOI/21/0297</t>
  </si>
  <si>
    <t>FOI/21/0298</t>
  </si>
  <si>
    <t>FOI/21/0299</t>
  </si>
  <si>
    <t>FOI/21/0300</t>
  </si>
  <si>
    <t>FOI/21/0301</t>
  </si>
  <si>
    <t>FOI/21/0302</t>
  </si>
  <si>
    <t>FOI/21/0303</t>
  </si>
  <si>
    <t>FOI/21/0304</t>
  </si>
  <si>
    <t>FOI/21/0305</t>
  </si>
  <si>
    <t>FOI/21/0306</t>
  </si>
  <si>
    <t>FOI/21/0307</t>
  </si>
  <si>
    <t>FOI/21/0308</t>
  </si>
  <si>
    <t>FOI/21/0309</t>
  </si>
  <si>
    <t>FOI/21/0310</t>
  </si>
  <si>
    <t>FOI/21/0311</t>
  </si>
  <si>
    <t>FOI/21/0312</t>
  </si>
  <si>
    <t>FOI/21/0313</t>
  </si>
  <si>
    <t>FOI/21/0314</t>
  </si>
  <si>
    <t>FOI/21/0315</t>
  </si>
  <si>
    <t>FOI/21/0316</t>
  </si>
  <si>
    <t>FOI/21/0317</t>
  </si>
  <si>
    <t>FOI/21/0318</t>
  </si>
  <si>
    <t>FOI/21/0319</t>
  </si>
  <si>
    <t>FOI/21/0320</t>
  </si>
  <si>
    <t>FOI/21/0321</t>
  </si>
  <si>
    <t>FOI/21/0322</t>
  </si>
  <si>
    <t>FOI/21/0323</t>
  </si>
  <si>
    <t>FOI/21/0324</t>
  </si>
  <si>
    <t>FOI/21/0325</t>
  </si>
  <si>
    <t>FOI/21/0326</t>
  </si>
  <si>
    <t>FOI/21/0327</t>
  </si>
  <si>
    <t>FOI/21/0328</t>
  </si>
  <si>
    <t>FOI/21/0329</t>
  </si>
  <si>
    <t>FOI/21/0330</t>
  </si>
  <si>
    <t>FOI/21/0331</t>
  </si>
  <si>
    <t>FOI/21/0332</t>
  </si>
  <si>
    <t>FOI/21/0333</t>
  </si>
  <si>
    <t>FOI/21/0334</t>
  </si>
  <si>
    <t>FOI/21/0335</t>
  </si>
  <si>
    <t>FOI/21/0336</t>
  </si>
  <si>
    <t>FOI/21/0337</t>
  </si>
  <si>
    <t>FOI/21/0338</t>
  </si>
  <si>
    <t>FOI/21/0339</t>
  </si>
  <si>
    <t>FOI/21/0340</t>
  </si>
  <si>
    <t>FOI/21/0341</t>
  </si>
  <si>
    <t>FOI/21/0342</t>
  </si>
  <si>
    <t>FOI/21/0343</t>
  </si>
  <si>
    <t>FOI/21/0344</t>
  </si>
  <si>
    <t>FOI/21/0345</t>
  </si>
  <si>
    <t>FOI/21/0346</t>
  </si>
  <si>
    <t>FOI/21/0347</t>
  </si>
  <si>
    <t>FOI/21/0348</t>
  </si>
  <si>
    <t>FOI/21/0349</t>
  </si>
  <si>
    <t>FOI/21/0350</t>
  </si>
  <si>
    <t>FOI/21/0351</t>
  </si>
  <si>
    <t>FOI/21/0352</t>
  </si>
  <si>
    <t>FOI/21/0353</t>
  </si>
  <si>
    <t>FOI/21/0354</t>
  </si>
  <si>
    <t>FOI/21/0355</t>
  </si>
  <si>
    <t>FOI/21/0356</t>
  </si>
  <si>
    <t>FOI/21/0357</t>
  </si>
  <si>
    <t>FOI/21/0358</t>
  </si>
  <si>
    <t>FOI/21/0359</t>
  </si>
  <si>
    <t>FOI/21/0360</t>
  </si>
  <si>
    <t>FOI/21/0361</t>
  </si>
  <si>
    <t>FOI/21/0362</t>
  </si>
  <si>
    <t>FOI/21/0363</t>
  </si>
  <si>
    <t>FOI/21/0364</t>
  </si>
  <si>
    <t>FOI/21/0365</t>
  </si>
  <si>
    <t>FOI/21/0366</t>
  </si>
  <si>
    <t>FOI/21/0367</t>
  </si>
  <si>
    <t>FOI/21/0368</t>
  </si>
  <si>
    <t>FOI/21/0369</t>
  </si>
  <si>
    <t>FOI/21/0370</t>
  </si>
  <si>
    <t>FOI/21/0371</t>
  </si>
  <si>
    <t>FOI/21/0372</t>
  </si>
  <si>
    <t>FOI/21/0373</t>
  </si>
  <si>
    <t>FOI/21/0374</t>
  </si>
  <si>
    <t>FOI/21/0375</t>
  </si>
  <si>
    <t>FOI/21/0376</t>
  </si>
  <si>
    <t>FOI/21/0377</t>
  </si>
  <si>
    <t>FOI/21/0378</t>
  </si>
  <si>
    <t>FOI/21/0379</t>
  </si>
  <si>
    <t>FOI/21/0380</t>
  </si>
  <si>
    <t>FOI/21/0381</t>
  </si>
  <si>
    <t>FOI/21/0382</t>
  </si>
  <si>
    <t>FOI/21/0383</t>
  </si>
  <si>
    <t>FOI/21/0384</t>
  </si>
  <si>
    <t>FOI/21/0385</t>
  </si>
  <si>
    <t>FOI/21/0386</t>
  </si>
  <si>
    <t>FOI/21/0387</t>
  </si>
  <si>
    <t>FOI/21/0388</t>
  </si>
  <si>
    <t>FOI/21/0389</t>
  </si>
  <si>
    <t>FOI/21/0390</t>
  </si>
  <si>
    <t>FOI/21/0391</t>
  </si>
  <si>
    <t>FOI/21/0392</t>
  </si>
  <si>
    <t>FOI/21/0393</t>
  </si>
  <si>
    <t>FOI/21/0394</t>
  </si>
  <si>
    <t>FOI/21/0395</t>
  </si>
  <si>
    <t>FOI/21/0396</t>
  </si>
  <si>
    <t>FOI/21/0397</t>
  </si>
  <si>
    <t>FOI/21/0398</t>
  </si>
  <si>
    <t>FOI/21/0399</t>
  </si>
  <si>
    <t>FOI/21/0400</t>
  </si>
  <si>
    <t>FOI/21/0401</t>
  </si>
  <si>
    <t>FOI/21/0402</t>
  </si>
  <si>
    <t>FOI/21/0403</t>
  </si>
  <si>
    <t>FOI/21/0404</t>
  </si>
  <si>
    <t>FOI/21/0405</t>
  </si>
  <si>
    <t>FOI/21/0406</t>
  </si>
  <si>
    <t>FOI/21/0407</t>
  </si>
  <si>
    <t>FOI/21/0408</t>
  </si>
  <si>
    <t>FOI/21/0409</t>
  </si>
  <si>
    <t>FOI/21/0410</t>
  </si>
  <si>
    <t>FOI/21/0411</t>
  </si>
  <si>
    <t>FOI/21/0412</t>
  </si>
  <si>
    <t>FOI/21/0413</t>
  </si>
  <si>
    <t>FOI/21/0414</t>
  </si>
  <si>
    <t>FOI/21/0415</t>
  </si>
  <si>
    <t>FOI/21/0416</t>
  </si>
  <si>
    <t>FOI/21/0417</t>
  </si>
  <si>
    <t>FOI/21/0418</t>
  </si>
  <si>
    <t>FOI/21/0419</t>
  </si>
  <si>
    <t>FOI/21/0420</t>
  </si>
  <si>
    <t>FOI/21/0421</t>
  </si>
  <si>
    <t>FOI/21/0422</t>
  </si>
  <si>
    <t>FOI/21/0423</t>
  </si>
  <si>
    <t>FOI/21/0424</t>
  </si>
  <si>
    <t>FOI/21/0425</t>
  </si>
  <si>
    <t>FOI/21/0426</t>
  </si>
  <si>
    <t>FOI/21/0427</t>
  </si>
  <si>
    <t>FOI/21/0428</t>
  </si>
  <si>
    <t>FOI/21/0429</t>
  </si>
  <si>
    <t>FOI/21/0430</t>
  </si>
  <si>
    <t>FOI/21/0431</t>
  </si>
  <si>
    <t>FOI/21/0432</t>
  </si>
  <si>
    <t>FOI/21/0433</t>
  </si>
  <si>
    <t>FOI/21/0434</t>
  </si>
  <si>
    <t>FOI/21/0435</t>
  </si>
  <si>
    <t>FOI/21/0436</t>
  </si>
  <si>
    <t>FOI/21/0437</t>
  </si>
  <si>
    <t>FOI/21/0438</t>
  </si>
  <si>
    <t>FOI/21/0439</t>
  </si>
  <si>
    <t>FOI/21/0440</t>
  </si>
  <si>
    <t>FOI/21/0441</t>
  </si>
  <si>
    <t>FOI/21/0442</t>
  </si>
  <si>
    <t>FOI/21/0443</t>
  </si>
  <si>
    <t>FOI/21/0444</t>
  </si>
  <si>
    <t>FOI/21/0445</t>
  </si>
  <si>
    <t>FOI/21/0446</t>
  </si>
  <si>
    <t>FOI/21/0447</t>
  </si>
  <si>
    <t>FOI/21/0448</t>
  </si>
  <si>
    <t>FOI/21/0449</t>
  </si>
  <si>
    <t>FOI/21/0450</t>
  </si>
  <si>
    <t>FOI/21/0451</t>
  </si>
  <si>
    <t>FOI/21/0452</t>
  </si>
  <si>
    <t>FOI/21/0453</t>
  </si>
  <si>
    <t>FOI/21/0454</t>
  </si>
  <si>
    <t>FOI/21/0455</t>
  </si>
  <si>
    <t>FOI/21/0456</t>
  </si>
  <si>
    <t>FOI/21/0457</t>
  </si>
  <si>
    <t>FOI/21/0458</t>
  </si>
  <si>
    <t>FOI/21/0459</t>
  </si>
  <si>
    <t>FOI/21/0460</t>
  </si>
  <si>
    <t>FOI/21/0461</t>
  </si>
  <si>
    <t>FOI/21/0462</t>
  </si>
  <si>
    <t>FOI/21/0463</t>
  </si>
  <si>
    <t>FOI/21/0464</t>
  </si>
  <si>
    <t>FOI/21/0465</t>
  </si>
  <si>
    <t>FOI/21/0466</t>
  </si>
  <si>
    <t>FOI/21/0467</t>
  </si>
  <si>
    <t>FOI/21/0468</t>
  </si>
  <si>
    <t>FOI/21/0469</t>
  </si>
  <si>
    <t>FOI/21/0470</t>
  </si>
  <si>
    <t>FOI/21/0471</t>
  </si>
  <si>
    <t>FOI/21/0472</t>
  </si>
  <si>
    <t>FOI/21/0473</t>
  </si>
  <si>
    <t>FOI/21/0474</t>
  </si>
  <si>
    <t>FOI/21/0475</t>
  </si>
  <si>
    <t>FOI/21/0476</t>
  </si>
  <si>
    <t>FOI/21/0477</t>
  </si>
  <si>
    <t>FOI/21/0478</t>
  </si>
  <si>
    <t>FOI/21/0479</t>
  </si>
  <si>
    <t>FOI/21/0480</t>
  </si>
  <si>
    <t>FOI/21/0481</t>
  </si>
  <si>
    <t>FOI/21/0482</t>
  </si>
  <si>
    <t>FOI/21/0483</t>
  </si>
  <si>
    <t>FOI/21/0484</t>
  </si>
  <si>
    <t>FOI/21/0485</t>
  </si>
  <si>
    <t>FOI/21/0486</t>
  </si>
  <si>
    <t>FOI/21/0487</t>
  </si>
  <si>
    <t>FOI/21/0488</t>
  </si>
  <si>
    <t>FOI/21/0489</t>
  </si>
  <si>
    <t>FOI/21/0490</t>
  </si>
  <si>
    <t>FOI/21/0491</t>
  </si>
  <si>
    <t>FOI/21/0492</t>
  </si>
  <si>
    <t>FOI/21/0493</t>
  </si>
  <si>
    <t>FOI/21/0494</t>
  </si>
  <si>
    <t>FOI/21/0495</t>
  </si>
  <si>
    <t>FOI/21/0496</t>
  </si>
  <si>
    <t>FOI/21/0497</t>
  </si>
  <si>
    <t>FOI/21/0498</t>
  </si>
  <si>
    <t>FOI/21/0499</t>
  </si>
  <si>
    <t>FOI/21/0500</t>
  </si>
  <si>
    <t>FOI/21/0501</t>
  </si>
  <si>
    <t>FOI/21/0502</t>
  </si>
  <si>
    <t>FOI/21/0503</t>
  </si>
  <si>
    <t>FOI/21/0504</t>
  </si>
  <si>
    <t>FOI/21/0505</t>
  </si>
  <si>
    <t>FOI/21/0506</t>
  </si>
  <si>
    <t>FOI/21/0507</t>
  </si>
  <si>
    <t>FOI/21/0508</t>
  </si>
  <si>
    <t>FOI/21/0509</t>
  </si>
  <si>
    <t>FOI/21/0510</t>
  </si>
  <si>
    <t>FOI/21/0511</t>
  </si>
  <si>
    <t>FOI/21/0512</t>
  </si>
  <si>
    <t>FOI/21/0513</t>
  </si>
  <si>
    <t>FOI/21/0514</t>
  </si>
  <si>
    <t>FOI/21/0515</t>
  </si>
  <si>
    <t>FOI/21/0516</t>
  </si>
  <si>
    <t>FOI/21/0517</t>
  </si>
  <si>
    <t>FOI/21/0518</t>
  </si>
  <si>
    <t>FOI/21/0519</t>
  </si>
  <si>
    <t>FOI/21/0520</t>
  </si>
  <si>
    <t>FOI/21/0521</t>
  </si>
  <si>
    <t>FOI/21/0522</t>
  </si>
  <si>
    <t>FOI/21/0523</t>
  </si>
  <si>
    <t>FOI/21/0524</t>
  </si>
  <si>
    <t>FOI/21/0525</t>
  </si>
  <si>
    <t>FOI/21/0526</t>
  </si>
  <si>
    <t>FOI/21/0527</t>
  </si>
  <si>
    <t>FOI/21/0528</t>
  </si>
  <si>
    <t>FOI/21/0529</t>
  </si>
  <si>
    <t>FOI/21/0530</t>
  </si>
  <si>
    <t>FOI/21/0531</t>
  </si>
  <si>
    <t>FOI/21/0532</t>
  </si>
  <si>
    <t>FOI/21/0533</t>
  </si>
  <si>
    <t>FOI/21/0534</t>
  </si>
  <si>
    <t>FOI/21/0535</t>
  </si>
  <si>
    <t>FOI/21/0536</t>
  </si>
  <si>
    <t>FOI/21/0537</t>
  </si>
  <si>
    <t>FOI/21/0538</t>
  </si>
  <si>
    <t>FOI/21/0539</t>
  </si>
  <si>
    <t>FOI/21/0540</t>
  </si>
  <si>
    <t>FOI/21/0541</t>
  </si>
  <si>
    <t>FOI/21/0542</t>
  </si>
  <si>
    <t>FOI/21/0543</t>
  </si>
  <si>
    <t>FOI/21/0544</t>
  </si>
  <si>
    <t>FOI/21/0545</t>
  </si>
  <si>
    <t>FOI/21/0546</t>
  </si>
  <si>
    <t>FOI/21/0547</t>
  </si>
  <si>
    <t>FOI/21/0548</t>
  </si>
  <si>
    <t>FOI/21/0549</t>
  </si>
  <si>
    <t>FOI/21/0550</t>
  </si>
  <si>
    <t>FOI/21/0551</t>
  </si>
  <si>
    <t>FOI/21/0552</t>
  </si>
  <si>
    <t>FOI/21/0553</t>
  </si>
  <si>
    <t>FOI/21/0554</t>
  </si>
  <si>
    <t>FOI/21/0555</t>
  </si>
  <si>
    <t>FOI/21/0556</t>
  </si>
  <si>
    <t>FOI/21/0557</t>
  </si>
  <si>
    <t>FOI/21/0558</t>
  </si>
  <si>
    <t>FOI/21/0559</t>
  </si>
  <si>
    <t>FOI/21/0560</t>
  </si>
  <si>
    <t>FOI/21/0561</t>
  </si>
  <si>
    <t>FOI/21/0562</t>
  </si>
  <si>
    <t>FOI/21/0563</t>
  </si>
  <si>
    <t>FOI/21/0564</t>
  </si>
  <si>
    <t>FOI/21/0565</t>
  </si>
  <si>
    <t>FOI/21/0566</t>
  </si>
  <si>
    <t>FOI/21/0567</t>
  </si>
  <si>
    <t>FOI/21/0568</t>
  </si>
  <si>
    <t>FOI/21/0569</t>
  </si>
  <si>
    <t>FOI/21/0570</t>
  </si>
  <si>
    <t>FOI/21/0571</t>
  </si>
  <si>
    <t>FOI/21/0572</t>
  </si>
  <si>
    <t>FOI/21/0573</t>
  </si>
  <si>
    <t>FOI/21/0574</t>
  </si>
  <si>
    <t>FOI/21/0575</t>
  </si>
  <si>
    <t>FOI/21/0576</t>
  </si>
  <si>
    <t>FOI/21/0577</t>
  </si>
  <si>
    <t>FOI/21/0578</t>
  </si>
  <si>
    <t>FOI/21/0579</t>
  </si>
  <si>
    <t>FOI/21/0580</t>
  </si>
  <si>
    <t>FOI/21/0581</t>
  </si>
  <si>
    <t>FOI/21/0582</t>
  </si>
  <si>
    <t>FOI/21/0583</t>
  </si>
  <si>
    <t>FOI/21/0584</t>
  </si>
  <si>
    <t>FOI/21/0585</t>
  </si>
  <si>
    <t>FOI/21/0586</t>
  </si>
  <si>
    <t>FOI/21/0587</t>
  </si>
  <si>
    <t>FOI/21/0588</t>
  </si>
  <si>
    <t>FOI/21/0589</t>
  </si>
  <si>
    <t>FOI/21/0590</t>
  </si>
  <si>
    <t>FOI/21/0591</t>
  </si>
  <si>
    <t>FOI/21/0592</t>
  </si>
  <si>
    <t>FOI/21/0593</t>
  </si>
  <si>
    <t>FOI/21/0594</t>
  </si>
  <si>
    <t>FOI/21/0595</t>
  </si>
  <si>
    <t>FOI/21/0596</t>
  </si>
  <si>
    <t>FOI/21/0597</t>
  </si>
  <si>
    <t>FOI/21/0598</t>
  </si>
  <si>
    <t>FOI/21/0599</t>
  </si>
  <si>
    <t>FOI/21/0600</t>
  </si>
  <si>
    <t>FOI/21/0601</t>
  </si>
  <si>
    <t>FOI/21/0602</t>
  </si>
  <si>
    <t>FOI/21/0603</t>
  </si>
  <si>
    <t>FOI/21/0604</t>
  </si>
  <si>
    <t>FOI/21/0605</t>
  </si>
  <si>
    <t>FOI/21/0606</t>
  </si>
  <si>
    <t>FOI/21/0607</t>
  </si>
  <si>
    <t>FOI/21/0608</t>
  </si>
  <si>
    <t>FOI/21/0609</t>
  </si>
  <si>
    <t>FOI/21/0610</t>
  </si>
  <si>
    <t>FOI/21/0611</t>
  </si>
  <si>
    <t>FOI/21/0612</t>
  </si>
  <si>
    <t>FOI/21/0613</t>
  </si>
  <si>
    <t>FOI/21/0614</t>
  </si>
  <si>
    <t>FOI/21/0615</t>
  </si>
  <si>
    <t>FOI/21/0616</t>
  </si>
  <si>
    <t>FOI/21/0617</t>
  </si>
  <si>
    <t>FOI/21/0618</t>
  </si>
  <si>
    <t>FOI/21/0619</t>
  </si>
  <si>
    <t>FOI/21/0620</t>
  </si>
  <si>
    <t>FOI/21/0621</t>
  </si>
  <si>
    <t>FOI/21/0622</t>
  </si>
  <si>
    <t>FOI/21/0623</t>
  </si>
  <si>
    <t>FOI/21/0624</t>
  </si>
  <si>
    <t>FOI/21/0625</t>
  </si>
  <si>
    <t>FOI/21/0626</t>
  </si>
  <si>
    <t>FOI/21/0627</t>
  </si>
  <si>
    <t>FOI/21/0628</t>
  </si>
  <si>
    <t>FOI/21/0629</t>
  </si>
  <si>
    <t>FOI/21/0630</t>
  </si>
  <si>
    <t>FOI/21/0631</t>
  </si>
  <si>
    <t>FOI/21/0632</t>
  </si>
  <si>
    <t>FOI/21/0633</t>
  </si>
  <si>
    <t>FOI/21/0634</t>
  </si>
  <si>
    <t>FOI/21/0635</t>
  </si>
  <si>
    <t>FOI/21/0636</t>
  </si>
  <si>
    <t>FOI/21/0637</t>
  </si>
  <si>
    <t>FOI/21/0638</t>
  </si>
  <si>
    <t>FOI/21/0639</t>
  </si>
  <si>
    <t>FOI/21/0640</t>
  </si>
  <si>
    <t>FOI/21/0641</t>
  </si>
  <si>
    <t>FOI/21/0642</t>
  </si>
  <si>
    <t>FOI/21/0643</t>
  </si>
  <si>
    <t>FOI/21/0644</t>
  </si>
  <si>
    <t>FOI/21/0645</t>
  </si>
  <si>
    <t>FOI/21/0646</t>
  </si>
  <si>
    <t>FOI/21/0647</t>
  </si>
  <si>
    <t>FOI/21/0648</t>
  </si>
  <si>
    <t>FOI/21/0649</t>
  </si>
  <si>
    <t>FOI/21/0650</t>
  </si>
  <si>
    <t>FOI/21/0651</t>
  </si>
  <si>
    <t>FOI/21/0652</t>
  </si>
  <si>
    <t>FOI/21/0653</t>
  </si>
  <si>
    <t>FOI/21/0654</t>
  </si>
  <si>
    <t>FOI/21/0655</t>
  </si>
  <si>
    <t>FOI/21/0656</t>
  </si>
  <si>
    <t>FOI/21/0657</t>
  </si>
  <si>
    <t>FOI/21/0658</t>
  </si>
  <si>
    <t>FOI/21/0659</t>
  </si>
  <si>
    <t>FOI/21/0660</t>
  </si>
  <si>
    <t>FOI/21/0661</t>
  </si>
  <si>
    <t>FOI/21/0662</t>
  </si>
  <si>
    <t>FOI/21/0663</t>
  </si>
  <si>
    <t>FOI/21/0664</t>
  </si>
  <si>
    <t>FOI/21/0665</t>
  </si>
  <si>
    <t>FOI/21/0666</t>
  </si>
  <si>
    <t>FOI/21/0667</t>
  </si>
  <si>
    <t>FOI/21/0668</t>
  </si>
  <si>
    <t>FOI/21/0669</t>
  </si>
  <si>
    <t>FOI/21/0670</t>
  </si>
  <si>
    <t>FOI/21/0671</t>
  </si>
  <si>
    <t>FOI/21/0672</t>
  </si>
  <si>
    <t>FOI/21/0673</t>
  </si>
  <si>
    <t>FOI/21/0674</t>
  </si>
  <si>
    <t>FOI/21/0675</t>
  </si>
  <si>
    <t>FOI/21/0676</t>
  </si>
  <si>
    <t>FOI/21/0677</t>
  </si>
  <si>
    <t>FOI/21/0678</t>
  </si>
  <si>
    <t>FOI/21/0679</t>
  </si>
  <si>
    <t>FOI/21/0680</t>
  </si>
  <si>
    <t>FOI/21/0681</t>
  </si>
  <si>
    <t>FOI/21/0682</t>
  </si>
  <si>
    <t>FOI/21/0683</t>
  </si>
  <si>
    <t>FOI/21/0684</t>
  </si>
  <si>
    <t>FOI/21/0685</t>
  </si>
  <si>
    <t>FOI/21/0686</t>
  </si>
  <si>
    <t>FOI/21/0687</t>
  </si>
  <si>
    <t>FOI/21/0688</t>
  </si>
  <si>
    <t>FOI/21/0689</t>
  </si>
  <si>
    <t>FOI/21/0690</t>
  </si>
  <si>
    <t>FOI/21/0691</t>
  </si>
  <si>
    <t>FOI/21/0692</t>
  </si>
  <si>
    <t>FOI/21/0693</t>
  </si>
  <si>
    <t>FOI/21/0694</t>
  </si>
  <si>
    <t>FOI/21/0695</t>
  </si>
  <si>
    <t>FOI/21/0696</t>
  </si>
  <si>
    <t>FOI/21/0697</t>
  </si>
  <si>
    <t>FOI/21/0698</t>
  </si>
  <si>
    <t>FOI/21/0699</t>
  </si>
  <si>
    <t>FOI/21/0700</t>
  </si>
  <si>
    <t>FOI/21/0701</t>
  </si>
  <si>
    <t>FOI/21/0702</t>
  </si>
  <si>
    <t>FOI/21/0703</t>
  </si>
  <si>
    <t>FOI/21/0704</t>
  </si>
  <si>
    <t>FOI/21/0705</t>
  </si>
  <si>
    <t>FOI/21/0706</t>
  </si>
  <si>
    <t>FOI/21/0707</t>
  </si>
  <si>
    <t>FOI/21/0708</t>
  </si>
  <si>
    <t>FOI/21/0709</t>
  </si>
  <si>
    <t>FOI/21/0710</t>
  </si>
  <si>
    <t>FOI/21/0711</t>
  </si>
  <si>
    <t>FOI/21/0712</t>
  </si>
  <si>
    <t>FOI/21/0713</t>
  </si>
  <si>
    <t>FOI/21/0714</t>
  </si>
  <si>
    <t>FOI/21/0715</t>
  </si>
  <si>
    <t>FOI/21/0716</t>
  </si>
  <si>
    <t>FOI/21/0717</t>
  </si>
  <si>
    <t>FOI/21/0718</t>
  </si>
  <si>
    <t>FOI/21/0719</t>
  </si>
  <si>
    <t>FOI/21/0720</t>
  </si>
  <si>
    <t>FOI/21/0721</t>
  </si>
  <si>
    <t>FOI/21/0722</t>
  </si>
  <si>
    <t>FOI/21/0723</t>
  </si>
  <si>
    <t>FOI/21/0724</t>
  </si>
  <si>
    <t>FOI/21/0725</t>
  </si>
  <si>
    <t>FOI/21/0726</t>
  </si>
  <si>
    <t>FOI/21/0727</t>
  </si>
  <si>
    <t>FOI/21/0728</t>
  </si>
  <si>
    <t>FOI/21/0729</t>
  </si>
  <si>
    <t>FOI/21/0730</t>
  </si>
  <si>
    <t>FOI/21/0731</t>
  </si>
  <si>
    <t>FOI/21/0732</t>
  </si>
  <si>
    <t>FOI/21/0733</t>
  </si>
  <si>
    <t>FOI/21/0734</t>
  </si>
  <si>
    <t>FOI/21/0735</t>
  </si>
  <si>
    <t>FOI/21/0736</t>
  </si>
  <si>
    <t>FOI/21/0737</t>
  </si>
  <si>
    <t>FOI/21/0738</t>
  </si>
  <si>
    <t>FOI/21/0739</t>
  </si>
  <si>
    <t>FOI/21/0740</t>
  </si>
  <si>
    <t>FOI/21/0741</t>
  </si>
  <si>
    <t>FOI/21/0742</t>
  </si>
  <si>
    <t>FOI/21/0743</t>
  </si>
  <si>
    <t>FOI/21/0744</t>
  </si>
  <si>
    <t>FOI/21/0745</t>
  </si>
  <si>
    <t>FOI/21/0746</t>
  </si>
  <si>
    <t>FOI/21/0747</t>
  </si>
  <si>
    <t>FOI/21/0748</t>
  </si>
  <si>
    <t>FOI/21/0749</t>
  </si>
  <si>
    <t>FOI/21/0750</t>
  </si>
  <si>
    <t>FOI/21/0751</t>
  </si>
  <si>
    <t>FOI/21/0752</t>
  </si>
  <si>
    <t>FOI/21/0753</t>
  </si>
  <si>
    <t>FOI/21/0754</t>
  </si>
  <si>
    <t>FOI/21/0755</t>
  </si>
  <si>
    <t>FOI/21/0756</t>
  </si>
  <si>
    <t>FOI/21/0757</t>
  </si>
  <si>
    <t>FOI/21/0758</t>
  </si>
  <si>
    <t>FOI/21/0759</t>
  </si>
  <si>
    <t>FOI/21/0760</t>
  </si>
  <si>
    <t>FOI/21/0761</t>
  </si>
  <si>
    <t>FOI/21/0762</t>
  </si>
  <si>
    <t>FOI/21/0763</t>
  </si>
  <si>
    <t>FOI/21/0764</t>
  </si>
  <si>
    <t>FOI/21/0765</t>
  </si>
  <si>
    <t>FOI/21/0766</t>
  </si>
  <si>
    <t>FOI/21/0767</t>
  </si>
  <si>
    <t>FOI/21/0768</t>
  </si>
  <si>
    <t>FOI/21/0769</t>
  </si>
  <si>
    <t>FOI/21/0770</t>
  </si>
  <si>
    <t>FOI/21/0771</t>
  </si>
  <si>
    <t>FOI/21/0772</t>
  </si>
  <si>
    <t>FOI/21/0773</t>
  </si>
  <si>
    <t>FOI/21/0774</t>
  </si>
  <si>
    <t>FOI/21/0775</t>
  </si>
  <si>
    <t>FOI/21/0776</t>
  </si>
  <si>
    <t>FOI/21/0777</t>
  </si>
  <si>
    <t>FOI/21/0778</t>
  </si>
  <si>
    <t>FOI/21/0779</t>
  </si>
  <si>
    <t>FOI/21/0780</t>
  </si>
  <si>
    <t>FOI/21/0781</t>
  </si>
  <si>
    <t>FOI/21/0782</t>
  </si>
  <si>
    <t>FOI/21/0783</t>
  </si>
  <si>
    <t>FOI/21/0784</t>
  </si>
  <si>
    <t>FOI/21/0785</t>
  </si>
  <si>
    <t>FOI/21/0786</t>
  </si>
  <si>
    <t>FOI/21/0787</t>
  </si>
  <si>
    <t>FOI/21/0788</t>
  </si>
  <si>
    <t>FOI/21/0789</t>
  </si>
  <si>
    <t>FOI/21/0790</t>
  </si>
  <si>
    <t>FOI/21/0791</t>
  </si>
  <si>
    <t>FOI/21/0792</t>
  </si>
  <si>
    <t>FOI/21/0793</t>
  </si>
  <si>
    <t>FOI/21/0794</t>
  </si>
  <si>
    <t>FOI/21/0795</t>
  </si>
  <si>
    <t>FOI/21/0796</t>
  </si>
  <si>
    <t>FOI/21/0797</t>
  </si>
  <si>
    <t>FOI/21/0798</t>
  </si>
  <si>
    <t>FOI/21/0799</t>
  </si>
  <si>
    <t>FOI/21/0800</t>
  </si>
  <si>
    <t>FOI/21/0801</t>
  </si>
  <si>
    <t>FOI/21/0802</t>
  </si>
  <si>
    <t>FOI/21/0803</t>
  </si>
  <si>
    <t>FOI/21/0804</t>
  </si>
  <si>
    <t>FOI/21/0805</t>
  </si>
  <si>
    <t>FOI/21/0806</t>
  </si>
  <si>
    <t>FOI/21/0807</t>
  </si>
  <si>
    <t>FOI/21/0808</t>
  </si>
  <si>
    <t>FOI/21/0809</t>
  </si>
  <si>
    <t>FOI/21/0810</t>
  </si>
  <si>
    <t>FOI/21/0811</t>
  </si>
  <si>
    <t>FOI/21/0812</t>
  </si>
  <si>
    <t>FOI/21/0813</t>
  </si>
  <si>
    <t>FOI/21/0814</t>
  </si>
  <si>
    <t>FOI/21/0815</t>
  </si>
  <si>
    <t>FOI/21/0816</t>
  </si>
  <si>
    <t>FOI/21/0817</t>
  </si>
  <si>
    <t>FOI/21/0818</t>
  </si>
  <si>
    <t>FOI/21/0819</t>
  </si>
  <si>
    <t>FOI/21/0820</t>
  </si>
  <si>
    <t>FOI/21/0821</t>
  </si>
  <si>
    <t>FOI/21/0822</t>
  </si>
  <si>
    <t>FOI/21/0823</t>
  </si>
  <si>
    <t>FOI/21/0824</t>
  </si>
  <si>
    <t>FOI/21/0825</t>
  </si>
  <si>
    <t>FOI/21/0826</t>
  </si>
  <si>
    <t>FOI/21/0827</t>
  </si>
  <si>
    <t>FOI/21/0828</t>
  </si>
  <si>
    <t>FOI/21/0829</t>
  </si>
  <si>
    <t>FOI/21/0830</t>
  </si>
  <si>
    <t>FOI/21/0831</t>
  </si>
  <si>
    <t>FOI/21/0832</t>
  </si>
  <si>
    <t>FOI/21/0833</t>
  </si>
  <si>
    <t>FOI/21/0834</t>
  </si>
  <si>
    <t>FOI/21/0835</t>
  </si>
  <si>
    <t>FOI/21/0836</t>
  </si>
  <si>
    <t>FOI/21/0837</t>
  </si>
  <si>
    <t>FOI/21/0838</t>
  </si>
  <si>
    <t>FOI/21/0839</t>
  </si>
  <si>
    <t>FOI/21/0840</t>
  </si>
  <si>
    <t>FOI/21/0841</t>
  </si>
  <si>
    <t>FOI/21/0842</t>
  </si>
  <si>
    <t>FOI/21/0843</t>
  </si>
  <si>
    <t>FOI/21/0844</t>
  </si>
  <si>
    <t>FOI/21/0845</t>
  </si>
  <si>
    <t>FOI/21/0846</t>
  </si>
  <si>
    <t>FOI/21/0847</t>
  </si>
  <si>
    <t>FOI/21/0848</t>
  </si>
  <si>
    <t>FOI/21/0849</t>
  </si>
  <si>
    <t>FOI/21/0850</t>
  </si>
  <si>
    <t>FOI/21/0851</t>
  </si>
  <si>
    <t>FOI/21/0852</t>
  </si>
  <si>
    <t>FOI/21/0853</t>
  </si>
  <si>
    <t>FOI/21/0854</t>
  </si>
  <si>
    <t>FOI/21/0855</t>
  </si>
  <si>
    <t>EIR/21/0001</t>
  </si>
  <si>
    <t>EIR/21/0002</t>
  </si>
  <si>
    <t>EIR/21/0003</t>
  </si>
  <si>
    <t>EIR/21/0004</t>
  </si>
  <si>
    <t>EIR/21/0005</t>
  </si>
  <si>
    <t>EIR/21/0006</t>
  </si>
  <si>
    <t>EIR/21/0007</t>
  </si>
  <si>
    <t>EIR/21/0008</t>
  </si>
  <si>
    <t>EIR/21/0009</t>
  </si>
  <si>
    <t>EIR/21/0010</t>
  </si>
  <si>
    <t>EIR/21/0011</t>
  </si>
  <si>
    <t>EIR/21/0012</t>
  </si>
  <si>
    <t>EIR/21/0013</t>
  </si>
  <si>
    <t>EIR/21/0014</t>
  </si>
  <si>
    <t>EIR/21/0015</t>
  </si>
  <si>
    <t>EIR/21/0016</t>
  </si>
  <si>
    <t>EIR/21/0017</t>
  </si>
  <si>
    <t>Supported living support providers</t>
  </si>
  <si>
    <t>Children taken into care where proximity to a dog was cited as a factor in the care proceedings</t>
  </si>
  <si>
    <t>Litter fines</t>
  </si>
  <si>
    <t>Council tax, business rates and parking debts</t>
  </si>
  <si>
    <t>Business rates</t>
  </si>
  <si>
    <t>Income from parking fines</t>
  </si>
  <si>
    <t>Reports of potholes and filled potholes (two emails combined</t>
  </si>
  <si>
    <t>Info on website platforms for local communities to access local events, clubs, sometimes referred to as ‘Community Information Directory’ (CID)</t>
  </si>
  <si>
    <t>Fines, prosecutions etc re littering</t>
  </si>
  <si>
    <t>information regarding the council's Climate Action plan</t>
  </si>
  <si>
    <t>Stats ref Archway pupil referral unit.</t>
  </si>
  <si>
    <t>How many children under 18 has the authority placed in unregulated accommodation in the last 2 full years (2019-2020)</t>
  </si>
  <si>
    <t>Would like to know more about your L&amp;D/HR systems, specifically used for training staff, whether that be for basic compliance or the upskilling of skills</t>
  </si>
  <si>
    <t>Clarification - Pending</t>
  </si>
  <si>
    <t>Full Disclosure</t>
  </si>
  <si>
    <t>Partial Disclosure</t>
  </si>
  <si>
    <t>Information Not Held</t>
  </si>
  <si>
    <t>The rate of confirmed coronavirus cases amongst school staff for each week in November and December</t>
  </si>
  <si>
    <t>Recording of children at home education as of 7th Jan 2021</t>
  </si>
  <si>
    <t>Update on WAN, analogue, contracts for phone/network lines within authority</t>
  </si>
  <si>
    <t xml:space="preserve">A list of all registered Physiotherapists, Chiropractors, Tattoo Parlors, Cosmetic Clinics and Drug Rehabilitation Centres. </t>
  </si>
  <si>
    <t>Potholes claims, compensation and  potholes in 2020</t>
  </si>
  <si>
    <t>Racsim and school bullying incidents in the last 6 school years recorded</t>
  </si>
  <si>
    <t xml:space="preserve">S106 and other developer contributions data </t>
  </si>
  <si>
    <t>Care home fees 20/21 for over 65s</t>
  </si>
  <si>
    <t>complete</t>
  </si>
  <si>
    <t>refused</t>
  </si>
  <si>
    <t>Home education questions, including ECHPs for home children, any support for Elective Home Education (EHE)? Jobs for Education welfare officers since sept 2017</t>
  </si>
  <si>
    <t>Yes</t>
  </si>
  <si>
    <t>Is the web domain "tryal.ai" currently blocked by your Local Authority IT system?
Does this block affect schools and education centres within your local authority?
What is the process to apply for the block to be removed?</t>
  </si>
  <si>
    <t>Electric vehcile charging points and grants for the on street residential charge scheme questions</t>
  </si>
  <si>
    <t>Disabled Facilities Grant (DFG) funded home adaptations for tenants of housing associations and private landlords between 1 April 2019 and 31 March 2020.</t>
  </si>
  <si>
    <t>Procurement of Road Markings on Highways and how to register interest</t>
  </si>
  <si>
    <t>15//1/2021</t>
  </si>
  <si>
    <t>How many staff have had Covid vaccinations , broken down by patient facing and none with reasons if non patient facing had these before the others.  Upto 18/01/2021</t>
  </si>
  <si>
    <t>Properties that currently have an empty rate charge levied</t>
  </si>
  <si>
    <t>Directors and childrens care contact details</t>
  </si>
  <si>
    <t>20/01/20201</t>
  </si>
  <si>
    <t>EV fleet information</t>
  </si>
  <si>
    <t>Number of young carers 17 year and under in the last 5 financial years</t>
  </si>
  <si>
    <t>Any byelaws and/or policies relating to the use off UAVs (Unmanned Aerial Vehicles) from your land, and if so can you please either provide a copy or the link to their location on a website</t>
  </si>
  <si>
    <t>Number of Missing Looked after children since 23rd March (1st Lockdown) and how many have been sexually abused/exploited or criminally exploited while missing from care on multiple occassions</t>
  </si>
  <si>
    <t>Contractual and supply chain arrangements for payments/merchant services</t>
  </si>
  <si>
    <t>JAN</t>
  </si>
  <si>
    <t>0047</t>
  </si>
  <si>
    <t>Public funerals</t>
  </si>
  <si>
    <t>Survey on enforcement of sections 4 (unnecessary suffering) and 9 (duty of a person responsible for an animal to ensure its welfare) of the Animal Welfare Act 2006</t>
  </si>
  <si>
    <t>How many statutory nuisance complaints were made (including noise complaints, artificial light, rubbish build-up etc.) in 2019 and 2020 in your area? With a monthly breakdown</t>
  </si>
  <si>
    <t>Local Restrictions Support Grant (LRSG) questions on funding, how much awarded up to 26th January 2021 and what buisinesses outside the hospitality and leisure industries</t>
  </si>
  <si>
    <t>20/01/2021</t>
  </si>
  <si>
    <t>28/01/2021</t>
  </si>
  <si>
    <t>Road verge information and budget</t>
  </si>
  <si>
    <t>Support exempt accommodation and housing benefit information</t>
  </si>
  <si>
    <t>The name of each Care Provider currently approved under the local authorities Supported Living Framework Agreement.</t>
  </si>
  <si>
    <t>No</t>
  </si>
  <si>
    <t>Information on urban design skills / resources within local planning authorities nationally, and how they have changed since our last survey in 2017</t>
  </si>
  <si>
    <t>FEB</t>
  </si>
  <si>
    <t>Overall marketing spends for 2019/20</t>
  </si>
  <si>
    <t>Puppy trade -last 3 years for illegal importation of puppies and breach of Rabies order 1974</t>
  </si>
  <si>
    <t>Council’s plans to introduce RFID tags on residents’ bins/recycling containers</t>
  </si>
  <si>
    <t>How many times did Children’s Services department use CHIS legislation in 2019 and 2020?</t>
  </si>
  <si>
    <t>How many times did Children’s Services department use RIPA legislation in 2019 and 2020?</t>
  </si>
  <si>
    <t>Empty commercial properties since 2010</t>
  </si>
  <si>
    <t>Children in care self-harming, committed/attempted suicide, PTSD from 03/2019- 04/2020</t>
  </si>
  <si>
    <t>Homecare spends for the last 5 financial years</t>
  </si>
  <si>
    <t>Whether environmental offences are published with names of offenders and if shared with other organisations</t>
  </si>
  <si>
    <t>Sexual health services funding for the last 2 years</t>
  </si>
  <si>
    <t>Disclose any e-mail communications regarding the Planning application ref:  R/2020/0787/RS the development of the former Nags Head Public house in Lazenby made by Council officials between each other or from Council officials to the applicant</t>
  </si>
  <si>
    <t>Procurement of hygiene and washroom services</t>
  </si>
  <si>
    <t>Information about street works - potential claim for damage to their property</t>
  </si>
  <si>
    <t>Details of a meeting between old Cleveland county council representatives about the criticism by the Independent Inquiry into Child Sexual Abuse (IICSA) re Castle School</t>
  </si>
  <si>
    <t>Missed bin collections stats</t>
  </si>
  <si>
    <t>Number of enforcement notices since November 2019 - October 2020, including FPN, CPNs, CPWs, PSPOs, Covid offences</t>
  </si>
  <si>
    <t>Questions referring to cemeteries and graveyards owned/run/managed by the council.</t>
  </si>
  <si>
    <t>The number of over 65s for live in care and placements including costs</t>
  </si>
  <si>
    <t>Information regarding the self-isolation payments administered by councils.</t>
  </si>
  <si>
    <t>Structure and spend on temp/interim staff/any recruitment agencies used in last 12 months</t>
  </si>
  <si>
    <t>"pothole defects repairs/reports last 5 years</t>
  </si>
  <si>
    <t>Adult safeguarding concerns/referrals under S42 of care act since Feb 2020 - dec 2020</t>
  </si>
  <si>
    <t>How many council staff are memberrs of the freemasons</t>
  </si>
  <si>
    <t>Council data security questions</t>
  </si>
  <si>
    <t>Business Rates - full list</t>
  </si>
  <si>
    <t>The numbers of children placed in unregulated settings broken down on a calendar year basis for each of the past five years, according to how many were in independent living and in semi-independent living settings not subject to children’s homes regulations.</t>
  </si>
  <si>
    <t>How many requests/money has been given out by the council in Test and Trace Support payments in total between 28 September 2020 and 15 January 2021.</t>
  </si>
  <si>
    <t>Questions about union 'Check off' within payroll</t>
  </si>
  <si>
    <t>Communications contracts and Contact centre information</t>
  </si>
  <si>
    <t>COVID-19 19 workplace complaints to work in the office from March 2020 - Jan 21</t>
  </si>
  <si>
    <t>Number of applications approved and paid, Rejected, and pending made to your local authority for the £500 Test and Trace Support Payment between 28 September 2020 and 21 January 2021</t>
  </si>
  <si>
    <t xml:space="preserve">A comprehensive list of all roads under your control in which the speed limit has been permanently raised that was not for the purpose of becoming a dual carriageway?' Accurate description of when the changes occurred and where specifically the changes occurred
</t>
  </si>
  <si>
    <t>The number of residents in care for last 3 years and costs, numbers of domestic properties paying council tax in 2019,20 and expected 2021, COVID-19 grant support spend, impact of covid to budget and reasoning for any rates increase</t>
  </si>
  <si>
    <t>Contact details for Fleet engineer/Transport Manager/Workshop Manager.</t>
  </si>
  <si>
    <t>How many charities have applied for the Coronavirus Local Authority Discretionary Grants Fund to date, and what the total amount of the awarded grants is for those charities?</t>
  </si>
  <si>
    <t>Test and Trace support payments</t>
  </si>
  <si>
    <t xml:space="preserve">If the cilmate change strategy in 2019 has since been published and where I could find a copy? I would also like to get in touch with the council Climate Change Task group </t>
  </si>
  <si>
    <t>Data held on Mental Health (non-nursing) and Learning Disability services, covering both those in residential care (“Community”) and supported living settings for adults</t>
  </si>
  <si>
    <t>Information about reablement services</t>
  </si>
  <si>
    <t>Treatment of exempt information at council meetings</t>
  </si>
  <si>
    <t>Investment made by the Home Office into your district under the Safer Streets Fund</t>
  </si>
  <si>
    <t>Fees and costs associated with Travellers sites cleaning up/removing and legal fees for last 2 years</t>
  </si>
  <si>
    <t>Flood risk information</t>
  </si>
  <si>
    <t>Selective Licensing Scheme questions</t>
  </si>
  <si>
    <t>how many civil Penalty notices from 2018 and 2019 for selective Licensing Scheme properties</t>
  </si>
  <si>
    <t>Supported living accommodation for 2018/19 questions</t>
  </si>
  <si>
    <t>Full time employees in planning department and planning applications 2010/11 and 2019/20</t>
  </si>
  <si>
    <t>Social care staff - agency spend</t>
  </si>
  <si>
    <t>Information held regarding disabled children and young people, includes information regarding EHCP requests, Section 17, and short breaks service</t>
  </si>
  <si>
    <t>Outsourcing of Council tax functions</t>
  </si>
  <si>
    <t>Childcare services information and LAC info</t>
  </si>
  <si>
    <t>Details of all invoices paid from April 1st, 2019 – March 31st, 2020 where the payment date is greater than 30 days after the invoice date</t>
  </si>
  <si>
    <t>Printing costs for the financial years 2018-19, 2019-20 and 2020-21 to date</t>
  </si>
  <si>
    <t>Climate energy questions</t>
  </si>
  <si>
    <t>Vehicles in councils fleet information</t>
  </si>
  <si>
    <t>Questions on how different Local Authorities approach Collision Investigation and Prevention (CIP) and what processes and policies are in place to support this</t>
  </si>
  <si>
    <t>The number of child safeguarding referrals you have received, per week, per referrer (school, police, healthcare, private citizen, other) from WC 15/6/2020 to WC 24/1/2021</t>
  </si>
  <si>
    <t>Nursing and care homes fees for people over 65</t>
  </si>
  <si>
    <t>The total number of contracts issued by the Council to Hikvision, through the company itself or one of its UK distributors (including ADI Global Distribution Ltd., COP Security, DVS Ltd., Dynamic CCTV Ltd., Euro cables Belfast Ltd., Fortus UK Ltd., Mayflex UK Ltd., Norbain SD Ltd.), since January 2019. The value of any such contract awarded</t>
  </si>
  <si>
    <t xml:space="preserve">Number of initial requests for new EHC plans (education, health, and care plans) monthly (Jan-2018 to Jan-2021) </t>
  </si>
  <si>
    <t>If the road that runs through Teesville allotments has had a prohibition of driving order introduced on part of it in the past to prevent access by motorised vehicles and what was the date that if the order was made?</t>
  </si>
  <si>
    <t>Prosecution cases and expenditure for owners of privately rented properties in years 2018 and 2019?</t>
  </si>
  <si>
    <t xml:space="preserve">How many allotment garden plots there are at Teesville allotments and how many allotment garden tenants there are there </t>
  </si>
  <si>
    <t xml:space="preserve">If before planning permission was given to build the supermarkets on the Trunk Road South Bank to both ALDI and TESCO holding tanks were built underneath them or if not what provision has been  made to prevent localised flooding in the future? </t>
  </si>
  <si>
    <t>Information about the council’s Technology Enabled Care Service (to include Telecare and Community Alarm Services)</t>
  </si>
  <si>
    <t>Business rates advisers/contract and dates</t>
  </si>
  <si>
    <t>Social care support for individuals with a learning disability or Mental Health fee range and 1 - 1 support hours</t>
  </si>
  <si>
    <t>Property management contract information</t>
  </si>
  <si>
    <t>Commissioning of placements to assess parenting competence for the last 3 financial years information</t>
  </si>
  <si>
    <t>The Land Area of Teesvill allotments</t>
  </si>
  <si>
    <t xml:space="preserve">How many tenants there is at Teesvill pigeon park allotments </t>
  </si>
  <si>
    <t>Leisure and Sport Community Assets transfers over the last 25 years</t>
  </si>
  <si>
    <t>In the 2020 calendar year could you please state how many street litter bin sites you had responsibility for that were removed from service for good.</t>
  </si>
  <si>
    <t xml:space="preserve">Completion Notices served on commercial properties served under schedule 4A to the Local Government Finance Act 1988. </t>
  </si>
  <si>
    <t>How many alternative education providers you use, how many of these offer GCSE qualifications and how many of these are approved AQA or Edexcel GCSE EXAM CENTRES</t>
  </si>
  <si>
    <t>By month (from March 2020 to January 2021 inclusive, or to the latest month for which data is available), how many individuals have been supported under the Everyone In scheme?</t>
  </si>
  <si>
    <t>Outsourced passenger contracts for Transport</t>
  </si>
  <si>
    <t>Business rates credit balances</t>
  </si>
  <si>
    <t>The authority's housing waiting list questions</t>
  </si>
  <si>
    <t>Training and development costs for IT for last 2 financial years</t>
  </si>
  <si>
    <t>All correspondence ref the 2014 Redcar faces project</t>
  </si>
  <si>
    <t>The number of domestic noise, nuisance or anti-social behaviour complaints made against neighbours between January 1st, 2016 – December 31st, 2020 and nature or reason of each one</t>
  </si>
  <si>
    <t xml:space="preserve">All the businesses that have been fined since lockdown began. </t>
  </si>
  <si>
    <t>Grant programmes</t>
  </si>
  <si>
    <t>The total number of noise complaints relating to vehicle noise, received by the council in the last year (2020).</t>
  </si>
  <si>
    <t>Between the dates of 1st Jan 2020 and 1st of February 2021 how many safeguarding referrals* have been received from the following organisations "Department for Work &amp; Pensions", "Centre for Health &amp; Disability Assessments also known as Maximus", "ATOS also known as Independent Assessment Services" and "Capita"?
*Adult Safeguarding Referrals only</t>
  </si>
  <si>
    <t>Lateral flow tests questions for local area</t>
  </si>
  <si>
    <t>Information on key contacts within your procurement, IT Procurement and IT Project management departments.</t>
  </si>
  <si>
    <t>Business Rates</t>
  </si>
  <si>
    <t>The authority’s prediction of the number of required placements over next 12 months, for adults with LD, MH and ASD in the following service types:
Supported Living and Residential Care</t>
  </si>
  <si>
    <t>Local authority Emergency Assistance Grant for Food and Essential Supplies</t>
  </si>
  <si>
    <t>pothole information for the last 3 years</t>
  </si>
  <si>
    <t>How many rods perches or poles are measured in each allotment plot  at Teesvill allotments  
Please can you tell me how many tenants at Teesvill allotments have half Alloment and how many have a full allotment. At Teesvill allotments a tenant may have a allotment at A or B</t>
  </si>
  <si>
    <t>Funding given to music events since 2016</t>
  </si>
  <si>
    <t>Home care information for adults for the last 3 years</t>
  </si>
  <si>
    <t>Blue Badge misuse 2019 - 20</t>
  </si>
  <si>
    <t>Enforcement agents duty to disclose under contract</t>
  </si>
  <si>
    <t>Business rates list</t>
  </si>
  <si>
    <t xml:space="preserve">the Conservation Areas for Redcar and Cleveland in an electronic format as a polygon layer for use within GIS (e.g. ESRI .SHP format is a common standard for electronic data). </t>
  </si>
  <si>
    <t xml:space="preserve">Farm animal welfare inspections/visits did your Local Authority carry out in 2010 and 2020? </t>
  </si>
  <si>
    <t>Information about printer/MDF contracts in the authority</t>
  </si>
  <si>
    <t>Average cost for financial years 2019 and 2020 for adults and children transport services</t>
  </si>
  <si>
    <t>Anonymised raw data for the protected characteristics of age-group, gender and ethnicity for successful and unsuccessful job applicants to all roles at Local Government Officer level (or equivalent) at your council over the period ranging from 01/01/2016 - 31/12/2020.</t>
  </si>
  <si>
    <t>Temporary Accommodation - Nightly Rates</t>
  </si>
  <si>
    <t>Survey of local authorities about the Animal Welfare (Licensing of Activities Involving Animals) (England) Regulations 2018</t>
  </si>
  <si>
    <t>Looked after children questions for the last 5 years</t>
  </si>
  <si>
    <t>Business Rates info</t>
  </si>
  <si>
    <t>Info about communication services in the council - post room costs etc..</t>
  </si>
  <si>
    <t>Local offer for care leavers</t>
  </si>
  <si>
    <t>Public Health funerals</t>
  </si>
  <si>
    <t>Empty properties for the last 20 financial years /council tax rates/squatting in council owned properties.</t>
  </si>
  <si>
    <t>Information regarding agreements the Council have with Telecommunications Operators for apparatus installed upon Council property</t>
  </si>
  <si>
    <t>Local Authority Planning and Historic England files relating to any work carried out on the Arcade building grade 2*, tramway, replacement of roof huts on Saltburn foreshore within the last 15 years. Files and communication between the council and its current owner of Saltburn Mortuary Grade 2</t>
  </si>
  <si>
    <t>% of male applicants that were white and were successful over the last 5 years</t>
  </si>
  <si>
    <t>Any data and documentation the council holds relating to Hong Kong people gaining (or attempting to gain) residency in your council's jurisdiction under the BNO visa resettlement scheme</t>
  </si>
  <si>
    <t>Home education questions for vulnerable children</t>
  </si>
  <si>
    <t xml:space="preserve">Information regarding residential family centres. </t>
  </si>
  <si>
    <t>Accommodation under the ‘Everyone In’, ‘Protect’ and ‘Protect Plus’s initiatives questions</t>
  </si>
  <si>
    <t>Discrimination of workers aged over 50 questions</t>
  </si>
  <si>
    <t>How many residents were housed at the council’s expense in 2017, 2018, 2019, 2020 and currently in 2021.
Please supply a list of council remuneration by position, gross salary and expenses claimed for 2020.
% increase for each position proposed for 2021</t>
  </si>
  <si>
    <t>The EU Settlement Scheme (EUSS) and children in the LAs care questions</t>
  </si>
  <si>
    <t>Council Tax Budget 2021/22</t>
  </si>
  <si>
    <t>Road maintenance on the A173 between Guisborough and Skelton</t>
  </si>
  <si>
    <t>What percentage of carers have had the Covid 19 vaccine in each of the care / nursing homes run by the Redcar and Cleveland Council?</t>
  </si>
  <si>
    <t>School admissions info for year 7 this year</t>
  </si>
  <si>
    <t>Electronic software tools questions</t>
  </si>
  <si>
    <t>For the previous 24 months, the contract mobile phone bills claimed under expenses</t>
  </si>
  <si>
    <t>Any complaints for lazenby allotments</t>
  </si>
  <si>
    <t>Digital services questions</t>
  </si>
  <si>
    <t>National Offer Day for Secondary Schools 2021 questions about placements/oversubscriptions</t>
  </si>
  <si>
    <t>Contract for training providers from september2020</t>
  </si>
  <si>
    <t>Energy consumption and light bulbs info</t>
  </si>
  <si>
    <t>Use of data analytics, predictive analytics or algorithmic automated systems for decision-making in Children's Services</t>
  </si>
  <si>
    <t>Parking tickets for 2020 and stats for where and costs</t>
  </si>
  <si>
    <t>Frameworks for language services (face to face interpreting spoken and non-spoken, telephone and video interpreting and translation)</t>
  </si>
  <si>
    <t>The number of total deaths notified to the council amongst home care (domiciliary care) service users, by the day or month of notification (whichever is easier), between 01 April 2017 and 28 February 2021</t>
  </si>
  <si>
    <t>Lighting questions regarding filament, halogen bulbs and energy usage</t>
  </si>
  <si>
    <t>Occupational Therapy Services</t>
  </si>
  <si>
    <t xml:space="preserve">1)     The number of children in local schools who were receiving free school meals on the 27th of January 2021.
2)     The number of children in local schools who were receiving free school meals on the 1st of October 2020. </t>
  </si>
  <si>
    <t>Average rent for Housing Benefits claims where the claimant resides in exempt supported accommodation and is of working age?</t>
  </si>
  <si>
    <t>their ‘Everyone In’ rough sleeping strategy since the Covid-19 pandemic began. However, we know that not all of the 33,000 people were funded by the Ministry of Housing, Communities &amp; Local Government, particularly if they had ‘No Recourse to Public Funds’ (NRPF) conditions attached to their immigration status. Local authorities have picked up the bill for providing accommodation to those with NRPF and RAMP is seeking to find out exactly how many people fall into this category.</t>
  </si>
  <si>
    <t>How many unaccompanied asylum-seeking children (UASC) has your council volunteered to support since 2018-2020</t>
  </si>
  <si>
    <t>Climate change questions</t>
  </si>
  <si>
    <t>What provisions for Ex-Offenders, Re-settlement and Offender Management (Adult &amp; Youth Offending), substance Misuse outreach, Mentoring for Adolescents, Children in Care and/or Children on the Edge of Care and Mentoring for Individuals with Emotional, Health and Well-being Support Needs</t>
  </si>
  <si>
    <t>If any Covid-related benefit payment or grant has been disbursed by your authority to any local Hunts</t>
  </si>
  <si>
    <t>Sustrans questions from the last 3 years regarding staff, expenditure and cash funding</t>
  </si>
  <si>
    <t>Domestic violence incidents since Jan 2018 involving a women and child</t>
  </si>
  <si>
    <t>Business grants fraud investigations</t>
  </si>
  <si>
    <t>Noise complaints for construction work from March 2018 to end of Feb 2021</t>
  </si>
  <si>
    <t>How long does the process of EHC plans usually take from initial application to granting? The waiting time in February 2020 and 2021, with Month-by-Month breakdown of waiting times for Feb 20 and 21.</t>
  </si>
  <si>
    <t xml:space="preserve">Questions on a) Photocopiers/MFDs (Multi-Functional Devise) </t>
  </si>
  <si>
    <t>Public toilets revenue</t>
  </si>
  <si>
    <t>High needs block budget, schools grant budget in 20/21 ECHPs issued in 20/21 and applications and any new ones issued.</t>
  </si>
  <si>
    <t>policy and practice documents concerning housing affordability assessments</t>
  </si>
  <si>
    <t>Questions about RIPA legislation for the last 3 calender years</t>
  </si>
  <si>
    <t xml:space="preserve">For all Assets of Community Value (ACV) nominations the council have received (i.e. successful, pending, withdrawn &amp; unsuccessful)
Received between 1st April 2020 to date </t>
  </si>
  <si>
    <t>Questions on special school provisions</t>
  </si>
  <si>
    <t>In relation to the budget, spend and contract arrangements for children living in commissioned children's homes.</t>
  </si>
  <si>
    <t xml:space="preserve">In relation to your Local Authority provision of supported accommodation for children and young people aged 16-24.
</t>
  </si>
  <si>
    <t>Active Travel funding for the last 3 years</t>
  </si>
  <si>
    <t>Rewilding policies</t>
  </si>
  <si>
    <t>Smoke complaints for the last 5 years</t>
  </si>
  <si>
    <t>Questions abot IT services/ digital stratery over the last year</t>
  </si>
  <si>
    <t>Adult learning disability placements</t>
  </si>
  <si>
    <t xml:space="preserve">What questions were used in the interview for the Monitoring Officer/Head of Legal/Deputy Head of Legal roles?
Please inform me of the guided/model answers for the above interview?
Please inform me about what the interview comprised i.e. interview and presentation? psychometric testing?
Was an external organisation instructed to carry out the above process?ional Devise) </t>
  </si>
  <si>
    <t>MAY</t>
  </si>
  <si>
    <t>Whistleblowing for 2019 and 2020 and processes and training for this</t>
  </si>
  <si>
    <t xml:space="preserve">When tendering for contracts for digital systems across the Local Authority, which procurement portal do you use? </t>
  </si>
  <si>
    <t>public health funerals</t>
  </si>
  <si>
    <t>Website software for developing and publishing online forms</t>
  </si>
  <si>
    <t>social care case management, joint funding agreements and deferred CHC Assessments</t>
  </si>
  <si>
    <t>Conflict of Interest in relation to Client Finance/Appointeeship and the possibility that social care charges are unlawful</t>
  </si>
  <si>
    <t xml:space="preserve">estimate of the annual costs to the Council of controlling the five injurious species specified by the 1959 Weeds Act (Jacobaea vulgaris, Rumex obtusifolius, Rumex crispus, Cirsium arvense, and Cirsium vulgare)? 
 </t>
  </si>
  <si>
    <t>Air Conditioning systems in your buildings / offices questions</t>
  </si>
  <si>
    <t>Looked After Children Moving Placements</t>
  </si>
  <si>
    <t>Spending on certain care homes</t>
  </si>
  <si>
    <t>Communications &amp; Services</t>
  </si>
  <si>
    <t>FOI of information on her late Mother</t>
  </si>
  <si>
    <t xml:space="preserve">information on contract providers for Framework of Training Providers </t>
  </si>
  <si>
    <t>The number of representations and complaints received under the Children Act 1989 statutory procedure from looked after children living in unregulated accommodation between 1 January 2019 and 31 December 2020</t>
  </si>
  <si>
    <t>Pothole information for the last 2 years, including compensation and costs to repair potholes</t>
  </si>
  <si>
    <t>The number of acid tar sites/lagoons in the area</t>
  </si>
  <si>
    <t>Applications to remove listed buildings since May 2020</t>
  </si>
  <si>
    <t>Lists or reports relating to buildings, locations, structures associated with BLM, slavery, racism etc.</t>
  </si>
  <si>
    <t>Coronavirus business grants</t>
  </si>
  <si>
    <t xml:space="preserve">Member details regarding the Domestic Abuse Local Partnership Board </t>
  </si>
  <si>
    <t>Information regarding unaccompanied under-age asylum seekers (UUAS)</t>
  </si>
  <si>
    <t>Information regarding age testing of asylum seekers</t>
  </si>
  <si>
    <t>Outsourcing of parking services</t>
  </si>
  <si>
    <t>Telephone maintenance contract</t>
  </si>
  <si>
    <t>Homelessness Team queries, ie numbers, managers, subcontracted</t>
  </si>
  <si>
    <t>Querying the work carried out by Skelton ward councillors</t>
  </si>
  <si>
    <t>Querying how Covid-19 has affected the health visiting teams since September 2020</t>
  </si>
  <si>
    <t>Planning applications for dropped kerbs</t>
  </si>
  <si>
    <t>What were the prosecutorial outcomes of all of the 13 operations (i.e did they lead to arrests/fines/convictions etc)?</t>
  </si>
  <si>
    <t>Information request regarding publication and consultation of care home LA fees for 2020-2022</t>
  </si>
  <si>
    <t>Social Housing</t>
  </si>
  <si>
    <t>Street lighting questions for 2018 and 2021</t>
  </si>
  <si>
    <t>IT Management</t>
  </si>
  <si>
    <t>In house and external enforcement debt contracts/caseloads for last 3 financial years</t>
  </si>
  <si>
    <t>Information regarding the placing of lockable bollards on the Pier Car park at Saltburn</t>
  </si>
  <si>
    <t>numbers of planning permission applications - approved, rejected for residential and commercial properties for calender years 2019 and 2020</t>
  </si>
  <si>
    <t>A fleet list of all road vehicles currently operated by the Council that are owned, leased and hired. Please include any vehicles that are operated by companies controlled by the Council</t>
  </si>
  <si>
    <t>Selective housing schemes</t>
  </si>
  <si>
    <t>For 2019 and 2020, we would appreciate a list of all the new properties
constructed within the local authority</t>
  </si>
  <si>
    <t>questions on proposed orders in Cowbar</t>
  </si>
  <si>
    <t>The number of pupils in attendance at Normanby Primary School on 9 March 2020 and on 9 March 2021.
The times and dates Council Officers have attended Oakland’s Road, Normanby to monitor experimental parking restrictions during the month of March 2021 and  number of warnings and or penalty charge notices issued during this period.</t>
  </si>
  <si>
    <t>I am trying to find out how much the council pays care companies they use for milage</t>
  </si>
  <si>
    <t>Eston Sports Academy - Essential installation of Mechanical Heating Plant - who applied for the contracts - successful or not</t>
  </si>
  <si>
    <t>Absent fines for schools, revenue and unpaid fine from March 2019 - April 2021</t>
  </si>
  <si>
    <t>nitrates and phosphates , a list of all the Natura 2000 sites that sit within, or partially within, the local authority's boundary?how many planning applications are currently stuck or frozen in your planning system?
Would you please tell me how many homes this equates to?</t>
  </si>
  <si>
    <t>Questions that relate to the Everyone In programme, which aimed to move rough sleepers in accommodation and support them (as part of the COVID-19 response):</t>
  </si>
  <si>
    <t>Refuse collection operations costs and missed bins</t>
  </si>
  <si>
    <t xml:space="preserve">Please provide details of the number of home educated children as of 12th April 2021. </t>
  </si>
  <si>
    <t>Please provide me with copies of statutory notices that were advertised in the media in relation to any proposed parking restrictions relating to Oakland’s Road, Normanby between March 2020 and March 2021.
Please also provide details of the staggered start/finish times operated by Normanby Primary School since September 2020 to date.</t>
  </si>
  <si>
    <t>Stafff numbers, IT laptops. IT numbers and IT wage bill</t>
  </si>
  <si>
    <t>Discretionary Housing Payments (DHPs) and rent guarantees</t>
  </si>
  <si>
    <t>Cyber security questions</t>
  </si>
  <si>
    <t>copys of any and all agreements entered into between the authority and the company Earnd (UK company registration number 11391391), between 31 May 2018 and 31 March 2021.</t>
  </si>
  <si>
    <t>deprivation of libertys questions for Childrens</t>
  </si>
  <si>
    <t>Council rents, homelessness and DHP questions</t>
  </si>
  <si>
    <t>APRIL</t>
  </si>
  <si>
    <t>Littering and Fly tipping questions</t>
  </si>
  <si>
    <t>Adult care sleep in shifts questions</t>
  </si>
  <si>
    <t>Digital inclusion polices relating to children in care and care leavers</t>
  </si>
  <si>
    <t>School Primary Admissions</t>
  </si>
  <si>
    <t>Energy companies owned by authority</t>
  </si>
  <si>
    <t>Qualified social workers working on the 1st April 20201 - childrens and Adults</t>
  </si>
  <si>
    <t>Re pay increase, please confirm any increase in salary, bonus or expenses awarded in the last year and when this was awarded, I understand there has been an increase within the last 12 months with a figure of 5k being talked about for the leader?</t>
  </si>
  <si>
    <t>What is the value of each commercial property held, the forecast yield for each commercial property held and actual yield for the commercial property held for years 20/2021</t>
  </si>
  <si>
    <t xml:space="preserve">•	A month-to-month breakdown of the number of successful adoptions that have happened through your council starting from January 2018- April 2021? By successful adoptions, I mean prospective adoptive parent(s) becoming the legal guardian of a child. 
•	Could you also provide an ethnic breakdown of the successfully adopted children, by month, starting from January 2018- April 2021? </t>
  </si>
  <si>
    <t>Information regarding adult neurological and mental health services</t>
  </si>
  <si>
    <t>Questions on the proposed parking restrictions at cowbar lane and carpark</t>
  </si>
  <si>
    <t>Foster care fees 2021</t>
  </si>
  <si>
    <t>RIPA questions</t>
  </si>
  <si>
    <t>Primary School subscription/admission questions from offer day</t>
  </si>
  <si>
    <t>0165</t>
  </si>
  <si>
    <t>26/04/2021</t>
  </si>
  <si>
    <t>29/03/2021</t>
  </si>
  <si>
    <t>Test and trace support scheme</t>
  </si>
  <si>
    <t>How many racist a.) verbal b.) physical incidents have been reported by school pupils involving other pupils or teachers in each of the following years: 2016, 2017, 2018, 2019 and 2020?</t>
  </si>
  <si>
    <t>Number of objections to proposed changes in Cowbar lane</t>
  </si>
  <si>
    <t>Full list of all main contractors, consultants, sub-contractors &amp; suppliers (including postal address/postcode and office telephone number details which are already in the public domain) that are or have been involved on the Cleveland Ironstone Mining Museum - Extension</t>
  </si>
  <si>
    <t>Households accommodated by your authority in bed and breakfast hotels (e.g., privately managed, meal(s) provided, shared facilities) or other nightly paid, privately managed accommodation with shared facilities, as of 31st March 2020/21</t>
  </si>
  <si>
    <t>The name of each development affected by Section 38 (Highways Act 1980) which remains unadopted</t>
  </si>
  <si>
    <t>Referrals to Multi agency safeguarding Hub for the last financial 4 years regarding sexual abuse in children under 18</t>
  </si>
  <si>
    <t>Details of NHS spend on staff Occupational Health and Wellbeing between 2015 and 2019 and then 2020.</t>
  </si>
  <si>
    <t>The name, address and contact details for Redcar &amp; Cleveland Borough Council’s Auditors appointed under Part 3 of the Local Audit and Accountability Act 2014</t>
  </si>
  <si>
    <t>The number of school pupils who have been expelled or suspended for sexual misconduct in your local education authority area over a five-year period.</t>
  </si>
  <si>
    <t>Social housing and vulnerable adults over the last year</t>
  </si>
  <si>
    <t>Number of times grass verges are mown per year</t>
  </si>
  <si>
    <t>Questions on surveillance operations in the council</t>
  </si>
  <si>
    <t>The organisational structure charts (including names, job tile and contact details) for the Education/Children’s directorate covering the following job titles:
Director, assistant director, Head of Service, Service Manager.</t>
  </si>
  <si>
    <t>How much money has been spent on consultancy fees relating to housing- by your housing department from 2015 -  2021 (so far)?</t>
  </si>
  <si>
    <t xml:space="preserve">How much the council has spent on instructing solicitors/barristers for Special Educational Needs first tier tribunals, upper tribunals and judicial reviews in each year since 2013/14. </t>
  </si>
  <si>
    <t>Disabled Facilities Grant budget questions and MND</t>
  </si>
  <si>
    <t>Details about old technology and what is currently happening with the old technology at your organisation:</t>
  </si>
  <si>
    <t>Procurement status and plans for eBrokerage, and/or Visit Charge Processing solutions in 2021 through 2022</t>
  </si>
  <si>
    <t>any young people aged 16-24 who approached you, including those who were part of a household or couple and were not the main applicant, during the financial year 2020-2021 because they were homeless or at risk of homelessness</t>
  </si>
  <si>
    <t>last 4 years nuber of referrals made to childrens services to include ethnicity and any assesments under s17 of the children act 1989</t>
  </si>
  <si>
    <t>info on workforce noise exposure when collecting recycling waste</t>
  </si>
  <si>
    <t xml:space="preserve">Whether Redcar &amp; Cleveland Borough Council  has  submitted to the National Lottery Heritage Fund the “Completion and Final Payment Report’, with all required evidence, in respect of National Lottery Heritage Fund Project TH-14-02224 Skelton Townscape Heritage Project before the Grant Expiry Date for said Project of 30th April 2021,
</t>
  </si>
  <si>
    <t>Missing children questions</t>
  </si>
  <si>
    <t>Children Missing from Education since sep 2019 - may 2021</t>
  </si>
  <si>
    <t>Public Toilets questions</t>
  </si>
  <si>
    <t xml:space="preserve">How many Domestic Homicide Reviews (DHRs) did each Community Safety Partnership (CSP) conduct between 1 Jan 17 to 31 Dec 19? 
2) Are all the DHRs available on each CSP website? If so, please provide website address. 
3) If no to question 2 above, how can each DHR be accessed? 
</t>
  </si>
  <si>
    <t>1)	How many children newly registered as EHE in September 2019 in your council? 
2)	How many children newly registered as EHE in September 2020 in your council?</t>
  </si>
  <si>
    <t xml:space="preserve">care and education for children with special educational needs (SEN). </t>
  </si>
  <si>
    <t xml:space="preserve">Information regarding Looked After Children </t>
  </si>
  <si>
    <t xml:space="preserve">NATIONAL LOTTERY HERITAGE FUND PROJECT TH-14-02224 SKELTON TOWNSCAPE HERITAGE PROJECT - CLAIMS
</t>
  </si>
  <si>
    <t>hot food takeaway “exclusion zone” around schools question</t>
  </si>
  <si>
    <t>if the Council currently has or has plans in place for a job brokerage scheme, What employment support services do you provide?</t>
  </si>
  <si>
    <t>Adult care questions</t>
  </si>
  <si>
    <t>Evition Notices</t>
  </si>
  <si>
    <t>Breaches of Covid 19 restrictions in council run care homes</t>
  </si>
  <si>
    <t>Can the council planning department please document for me where they measure the height of an outbuilding (CLASS E) when it is a) within 2 meters of a boundary &amp; b) on a sloping ground.</t>
  </si>
  <si>
    <t>Fixed penalty notices for Parked in a designated disabled person’s parking place without displaying a valid disabled person’s badge in the prescribed manner (both on and off-street, PCN codes 40 and 87).</t>
  </si>
  <si>
    <t>How many warden/assisted living schemes the council has provided funding for, for the last 5 years</t>
  </si>
  <si>
    <t xml:space="preserve">Children missing from education (CME). Children in Need (CIN). Pre and post pandemic? </t>
  </si>
  <si>
    <t>Planning applications -  reference numbers are L1224/75/UN and L0396/74UN. These documents relate to 215 High Street, Marske by the Sea</t>
  </si>
  <si>
    <t>Name, Email, Phone number of your Quality Manager
Name, Email, Phone number of your Health and Safety Manager
Name, Email, Phone number of your IT systems Manager
Name, Email, Phone number of your Energy Manager
Name, Email, Phone number of your Environmental Manager
Current ISO certifications held and recertification dates
Who are the current certification bodies for the above-mentioned certificates?</t>
  </si>
  <si>
    <t>Historical tender evaluations info -Public Sector Tendering - ISO accreditations</t>
  </si>
  <si>
    <t>Under the Freedom of Information Act, I would like to request a copy of the lease granted by Redcar &amp; Cleveland Borough Council to Guisborough Town Football Club in relation to disposal of land at King George V Playing Fields. I look forward to your response.</t>
  </si>
  <si>
    <t>Training budget for Adult and social workers 2019/2020</t>
  </si>
  <si>
    <t xml:space="preserve">A copy of the recording of the meeting which took place on 5th May 2021,between Regulatory Committee, Planning Officers, and Councillors in relation to Flatts Lane Countryside Park - Scheme (houses).And FOI papers on Archaeologist' - Professor Stephen Sherlock, in relation to (flatts lane planning app) from the start of the ongoing development </t>
  </si>
  <si>
    <t>Climate change questions from the Councils climate emergency declaration in March 2019</t>
  </si>
  <si>
    <t>All communications between RCBC Development Services Manager and Skelton Ward Members  (i.e. Councillors Lee Homes, Craig Homes, Cliff Foggo &amp; Julie Craig) and Bellway Homes (Durham) Ltd and their appointed agents (i.e. ELG Town Planning, Darlington and others) relating to Bellway’s amended housing layout plans for Site ‘A’ at Skelton on Church Hill Land off Bowland Road.  Planning application reference number R/2021/0110/VC, between the 1st April 2021 and 11th May 2021.</t>
  </si>
  <si>
    <t>Hybrid &amp; Public Cloud Strategy</t>
  </si>
  <si>
    <t>Security/Lone Worker Information</t>
  </si>
  <si>
    <t>Public funerals info</t>
  </si>
  <si>
    <t>what “non-traditional” mass house building projects have been built in your borough in the past, including those from the inter-war years and the post war years</t>
  </si>
  <si>
    <t>Please provide a copy of the information that the council was required to submit under The Non-Domestic Rating (Compilation and Alteration of Lists) (England) Regulations 2020 by 15th January 2021</t>
  </si>
  <si>
    <t>R/2020/0827/FFM S106 agreementAlso could you provide the minutes of the meeting held in relation to the above planning application on 05/05/21.</t>
  </si>
  <si>
    <t xml:space="preserve">the collection of party political subscriptions from councillors allowances in 2019-2021 
</t>
  </si>
  <si>
    <t xml:space="preserve">Information in relation to disabled children’s occupational therapy (OT) services </t>
  </si>
  <si>
    <t>During 2016 until present how many times have the council been called or alerted by HM Coastguard to items on the beach that require removal by the council and average response times</t>
  </si>
  <si>
    <t>Budget allocation to coastal manager - spends and overspend, income</t>
  </si>
  <si>
    <t>Please can you provide the number of council meetings attended by Cllr Lee Holmes during 2020/2021 including the total possible of meetings.</t>
  </si>
  <si>
    <t>Please provide me with details of current (2021) salaries of all Redcar and Cleveland council employees who hold the most senior management levels</t>
  </si>
  <si>
    <t>library questions about service and stats for last 5 years</t>
  </si>
  <si>
    <t>what the postholders are who personally support the CEO in his/her work eg PA, executive support officer, business manager, admin support or similar. please can I also have job descriptions and salary levels</t>
  </si>
  <si>
    <t>digital team questions</t>
  </si>
  <si>
    <t>I would like some information as to why there are now 4 bays in Saltburn beach car park that are now designated for business use? Why is this? is it permanent? Which business requested this and how does it work? Have they paid an annual fee or a one off fee? How much did they pay? is it designed for their staff to use and if so, how have they managed previously? I would like to know all relevant information relating to this and which particular businesses requested this and can use this</t>
  </si>
  <si>
    <t xml:space="preserve">details of your current awarded Lift Maintenance and Stair Lift Maintenance Contracts within the council authority. How many lift units are on these contracts and what date does your current agreement end and who is responsible in the Council for running each contract </t>
  </si>
  <si>
    <t>In the last financial year (2020/21) how much money did you pay to students, who attended school under your authority's responsibility, as compensation for personal injuries?</t>
  </si>
  <si>
    <t>Childcare Survey for 2021</t>
  </si>
  <si>
    <t xml:space="preserve">What hourly rate (£ per hour) does your council currently (financial year 2020/2021) pay to external providers of: 
1.	Homecare Services 
2.	Supported Living Services </t>
  </si>
  <si>
    <t>Cowbar TRO questions</t>
  </si>
  <si>
    <t>Subsidence repairs, structural repairs, flooded properties, floodpreservation measures in last 5 years</t>
  </si>
  <si>
    <t>Farm animal welfare ivestigations and complaints for 2020</t>
  </si>
  <si>
    <t>School numbers for the last 3 school years</t>
  </si>
  <si>
    <t>how many chartered ecologists the council has employed over the last three years between May 2018 to May 2021?</t>
  </si>
  <si>
    <t>teaching staff employed with convictions of sexual offences either past or present</t>
  </si>
  <si>
    <t>Welfare assistance</t>
  </si>
  <si>
    <t>Hosting contracts with 3rd party providers</t>
  </si>
  <si>
    <t>0317</t>
  </si>
  <si>
    <t>20/05/2021</t>
  </si>
  <si>
    <t>Funeral and Cremations for the last 5 years</t>
  </si>
  <si>
    <t xml:space="preserve">Questions regarding proposed works  on LAND NORTH OF HOB HILL CAR PARK HOB
HILL LANE SALTBURN planning ref. R/2020/0260/F3 </t>
  </si>
  <si>
    <t>Numbers of burials and cremations in the Redcar &amp; Cleveland region for the years 2013 through 2020?</t>
  </si>
  <si>
    <t>Fleet services transport info - petrol/diesel costs, contracts, CEO name</t>
  </si>
  <si>
    <t>2306/2021</t>
  </si>
  <si>
    <t>Apprenticeships: levy contribution + spend questions</t>
  </si>
  <si>
    <t>Full list of sweepers owned/leased by the council (under 4tonne GVW) including make and model and costs, contracts etc..</t>
  </si>
  <si>
    <t>Electronic signing tools and primary software, staff info, head of services.</t>
  </si>
  <si>
    <t>Information about the new community enforcement officers.  What powers do they have.</t>
  </si>
  <si>
    <t>Dear Redcar and Cleveland Borough Council, please supply the total number of burials and cremations in DBC from start 2o15 to End Dec 2020 listed separately and annually.</t>
  </si>
  <si>
    <t>I would like to know how many other assisted waste residents have not had their general waste and or Re-cycling not collected from 1st January 2021</t>
  </si>
  <si>
    <t xml:space="preserve">farm welfare offences for 2019 and 2020. </t>
  </si>
  <si>
    <t>Council tax questions for 2019-2020</t>
  </si>
  <si>
    <t>over 65s residential questions</t>
  </si>
  <si>
    <t xml:space="preserve">Statistics on outcomes for children placed in parent-and-child fostering placements in the last ten years. </t>
  </si>
  <si>
    <t>Flly Tipping/dumped waste questions</t>
  </si>
  <si>
    <t>Elective Home Education figures from Sept 2018 - April 2021</t>
  </si>
  <si>
    <t>The total amount of cremations and burials in the redcar and cleveland borough council jurisdiction from January 2015 to December 2020 listed separately and annually.</t>
  </si>
  <si>
    <t>Public funerals questions</t>
  </si>
  <si>
    <t>Community Equipment Services within your LA</t>
  </si>
  <si>
    <t>data around your temporary agency Labour usage between the dates of 06 April 2020 and 05 April 2021</t>
  </si>
  <si>
    <t>Request for numbers of burials and cremations in the Council's jurisdiction, 2015 - 2020 inclusive</t>
  </si>
  <si>
    <t>pupil premium funding</t>
  </si>
  <si>
    <t xml:space="preserve">
Please advise the number of burials and cremations, annually, broken down by burials and cremations from January 2015 to December 2020 (or the last full month of data) in the R&amp;C Council jurisdiction.</t>
  </si>
  <si>
    <t>Questions about council tax households and homelessness</t>
  </si>
  <si>
    <t>JUNE</t>
  </si>
  <si>
    <t>Councilliours HR Policies</t>
  </si>
  <si>
    <t>last financial year 2020/21 how many incidents did your authority record where refuse collectors were physically assaulted by members of the public while carrying out council duties?</t>
  </si>
  <si>
    <t>Planning officers employed and budgets since 2011</t>
  </si>
  <si>
    <t>Planning info on land since 1990</t>
  </si>
  <si>
    <t>Information about a stolen digger in 2016 - insurance claims and phone calls made to members of staff from another member of staff</t>
  </si>
  <si>
    <t>Missing from Education for last 3 acadimic years</t>
  </si>
  <si>
    <t>ownership of land and deeds for Redcar golf club and land near york rd and fishermans crossing redcar.</t>
  </si>
  <si>
    <t>Prevent programme projects since May 2020</t>
  </si>
  <si>
    <t>Recycling Questions</t>
  </si>
  <si>
    <t>What payments, if any, you made to Stonewall (officially Stonewall Equality Limited) in the financial years 2019/21 and current year</t>
  </si>
  <si>
    <t>Enforcement in the private rented sector</t>
  </si>
  <si>
    <t>I am searching for any reports, research or policy documents produced by your council into individuals living in squalid conditions, or classed as having Diogenes Syndrome or extreme self-neglect.</t>
  </si>
  <si>
    <t>the subsidence repairs related to both privately and council owned properties. Could I also please have the information related to subsidence repairs on any other structural that your council holds the information on? i.e. non-residential properties.</t>
  </si>
  <si>
    <t>Copies of oringinal covenant for title number CE69137 which refers to land north and south of mandale road, Acklam - any transfer deed prior to 1983</t>
  </si>
  <si>
    <t>Please can you inform me of the Transitions Team Manager and advise on the age range of the people you support within this team.</t>
  </si>
  <si>
    <t>Library questions for the last 10 years and 5 financial years</t>
  </si>
  <si>
    <t>Next Steps Accommodation Programme questions</t>
  </si>
  <si>
    <t>Please can you provide me with the name and contact details of the person responsible for the licensing of Houses in Multiple Occupation (HMO).</t>
  </si>
  <si>
    <t>I am requesting a full copy of the PFI contract for Bydales school Marske between between IML, RCBC and Robertsons.
I am particularly interested in ground maintenance but would like the full contract by email.</t>
  </si>
  <si>
    <t>how Connected and Autonomous Vehicles could impact the local road network questions/opinions</t>
  </si>
  <si>
    <t>Prices paid for homecare services questions</t>
  </si>
  <si>
    <t>Alcohol addiction treatment questions</t>
  </si>
  <si>
    <t xml:space="preserve">I am looking for the population of Redcar proper by single year of age and gender. </t>
  </si>
  <si>
    <t>Ofsted Inspections of EHE Department</t>
  </si>
  <si>
    <t>update on your current and historic LOBO loan portfolio.</t>
  </si>
  <si>
    <t>Business rates credits</t>
  </si>
  <si>
    <t>Unaccompanied Child Refugees questions (UASC)</t>
  </si>
  <si>
    <t>Annual figures of burials and cremations within the borough for the years 2015-2020 inclusive</t>
  </si>
  <si>
    <t>Youth Service Information Request</t>
  </si>
  <si>
    <t xml:space="preserve">What is the standard fee to be paid by the council for elderly persons placed within independent sector care homes during the financial year 2021/2022 for Elderly Residential Care, Elderly Dementia Residential Care, including NHS Funded Nursing Care payment </t>
  </si>
  <si>
    <t>Noise complaints for last 3 years</t>
  </si>
  <si>
    <t>Exempt accomodation questions</t>
  </si>
  <si>
    <t>Elective home education membership</t>
  </si>
  <si>
    <t>Needs assessments, mental capacity, Deprivation of liberty safeguards for 1st Feb - 1st Dec 2019 &amp; 2020</t>
  </si>
  <si>
    <t>Compulsory Purchase Orders (CPO) /Enforced Sales arranged by the council in the last 5 years.Properties within your Council under Exemption F tax code</t>
  </si>
  <si>
    <t>The number of asylum seekers (single and Family) funded by the Home Office under its COMPASS contract with G4S Care and Justice Services (UK) Limited from January 2014 to date</t>
  </si>
  <si>
    <t>The total number of missing children identified in your authority for 2020. How many individual children do these cases relate to? How many of these were looked after children?</t>
  </si>
  <si>
    <t>Key software applications the council uses</t>
  </si>
  <si>
    <t xml:space="preserve">Criminal prosecutions against private landlords and general enforcement activity in the private rented sector. </t>
  </si>
  <si>
    <t>Provide geographical data in relation to the adopted highways, parks and open spaces that are owned/managed by Redcar and Cleveland Borough Council</t>
  </si>
  <si>
    <t>How many applications have you issued in the Court of Protection for declarations and/or decisions relating to capacity/best interests in respect of internet and social media?</t>
  </si>
  <si>
    <t>24/06/2021</t>
  </si>
  <si>
    <t>Are any of the following ride-hailing service providers operating in your Local Authority? Uber, OLA and Bolt</t>
  </si>
  <si>
    <t>ICT expenditure 2019/20-2020/21 -Fixed line devices/services, Security equipment, networking services/equipment, Mobility services, mobile devices</t>
  </si>
  <si>
    <t>Information on the first 20 children taken into care in 2021 - age and sex and reasons</t>
  </si>
  <si>
    <t>Questions on how many children and young people were recorded as being electively home educated (EHE) in your local authority area from March 2021</t>
  </si>
  <si>
    <t>Buisness Rates</t>
  </si>
  <si>
    <t>urgent or emergency repairs to council housing stock</t>
  </si>
  <si>
    <t>Mobile telephony services questions</t>
  </si>
  <si>
    <t>Local Plan on Affordable Housing</t>
  </si>
  <si>
    <t>Information on an officers appointment as a director of a charity company</t>
  </si>
  <si>
    <t>Childrens playgrounds managed by the council from 2001 - 2021, which were closed down, sold off, were new and proposed for closure</t>
  </si>
  <si>
    <t>The internal plans and strategy documents around ICT -  ICT/IM&amp;T/IS Strategy, ICT Org Chart, ICT Annual or Business Plan, ICT Capital Programme/budget</t>
  </si>
  <si>
    <t>Minimum Income Guarantee (MIG) rates used by the local authority in the financial assessment of residents for adult social care charging purposes for financial years 2019-2020 and 2021-2022</t>
  </si>
  <si>
    <t xml:space="preserve">Details of any regulation 17 (31st March 2017) certificates currently in place in your business rates hereditament database </t>
  </si>
  <si>
    <t>The Total Early Years Funding Formula (EYFF) hourly rate effective from 1 April 21 for all Pre-Schools and Day Nurseries  that are in your area. This is the rate for 3 and 4-year-old children and includes factors such as Base Rate and Deprivation.</t>
  </si>
  <si>
    <t>Looked After Children and Care Leavers &amp; the EUSS questions</t>
  </si>
  <si>
    <t>Predicted funding gap for end of financial years 22/23 and 23/24</t>
  </si>
  <si>
    <t xml:space="preserve">2021-22 weekly foster care allowances for all age bands, NOT including any fee/reward element for foster carers. 
Any allowances that ALL foster carers can claim in addition to their weekly allowance, e.g. holiday allowance or mileage. 
Your 2021-22 weekly allowances for former foster carers looking after young people in 18+ Staying Put arrangements, broken down by year 1, year 2, and year 3 if necessary. </t>
  </si>
  <si>
    <t xml:space="preserve">A copy of any and all assessments made by the authority as to whether it should enter into an agreement with the company Earnd (UK company registration number 11391391), between 31 May 2018 and 31 March 2021.
</t>
  </si>
  <si>
    <t>Traffic survey resulfs from an area in TS6</t>
  </si>
  <si>
    <t>How many fee-charging public toilets there were in your region in both the 2019/2020 tax year and the 2020/2021 tax year.</t>
  </si>
  <si>
    <t>How much each primary, Secondary and SEND school in the LEA has spendt on supply teaching or TA cover from sep 20 - july 21.</t>
  </si>
  <si>
    <t>NO</t>
  </si>
  <si>
    <t>photographic requests for children who are electively home educated and how these are stored</t>
  </si>
  <si>
    <t>IT officer responsible directly to Chief exec</t>
  </si>
  <si>
    <t xml:space="preserve">Info on Taxi &amp; PHV licensing </t>
  </si>
  <si>
    <t>recycling questions on househouse plastic and paper</t>
  </si>
  <si>
    <t>Playgrounds, outdoor fitness areas, multi use games the council has for last 3 years</t>
  </si>
  <si>
    <t>S14 Care charges</t>
  </si>
  <si>
    <t>East Cleveland Alleyway Resurfacing</t>
  </si>
  <si>
    <t>Electronic equipment manufactured by Hikvision and contracts within last 5 years</t>
  </si>
  <si>
    <t>Buisness Rates credits</t>
  </si>
  <si>
    <t>The project agreement via email between the governors of Bydales school and the council from 2005. Please also supply any documentation related to sums paid by Redcar and Cleveland BC to Outwood Trust and in the opposite direction in a spreadsheet via email all payments since 2014).</t>
  </si>
  <si>
    <t>Please could you tell me if you have implemented any policies since 8 December that benefit owners of green number plates (yes or no). If the answer is yes, please could you list the names of the policies/measures</t>
  </si>
  <si>
    <t>the use of the Local Green Space designation</t>
  </si>
  <si>
    <t>JULY</t>
  </si>
  <si>
    <t>Data on statutory overcrowding</t>
  </si>
  <si>
    <t xml:space="preserve">finding out any data or landscape reviews that were performed in the years between 2005 and 2010 about Redcar beach. This is to use it as a comparison of before and after the Redcar seawall and the Teeside wind farm was created. It would be greatly convenient if you also had any data/geological reviews of Redcar beach after 2012 for the same reasons.
 </t>
  </si>
  <si>
    <t>Local welfare assistance/provision direct grants/loans to households/individuals spend/aplications 20/21, Coronaviris Emergency Assistant grant for Food (DEFRA) and Covid Winter Grant scheme</t>
  </si>
  <si>
    <t>Could you supply me with a list of properties registered under the Places of Worship Registration Act 1855 in the area and also state if these properties are exempt from council tax</t>
  </si>
  <si>
    <t>Primate Licensing questions</t>
  </si>
  <si>
    <t>A full list of all main contractors, consultants, sub-contractors &amp; suppliers (including postal address/postcode and office telephone number details that are or have been involved on the Regent Cinema Picture House, redcar</t>
  </si>
  <si>
    <t>Home to school transport software questions</t>
  </si>
  <si>
    <t xml:space="preserve">What support is available for children with multi-sensory impairment in the area the Local Authority </t>
  </si>
  <si>
    <t>Business rates credits and SBRR that qualify that havent applied</t>
  </si>
  <si>
    <t xml:space="preserve">Potential call-off contracts awarded by Redcar &amp; Cleveland Council, and details of the framework agreement they were awarded from. </t>
  </si>
  <si>
    <t>Weed control questions</t>
  </si>
  <si>
    <t xml:space="preserve"> Subsistence payments to families with No Recourse to Public Funds seeking access to support under section 17 of the Children Act 1989</t>
  </si>
  <si>
    <t>Job descriptions of emloyment lead</t>
  </si>
  <si>
    <t>Details of your contacts with Stonewall</t>
  </si>
  <si>
    <t>16/07/2021</t>
  </si>
  <si>
    <t>19/06/2021</t>
  </si>
  <si>
    <t>337</t>
  </si>
  <si>
    <t>Request in relation to the council's children services department and its use of a tool called the Graded Care Profile to assess neglect</t>
  </si>
  <si>
    <t>IT, telephone and broadband contracts information</t>
  </si>
  <si>
    <t>Teachers and stress releated absenses</t>
  </si>
  <si>
    <t xml:space="preserve">Financial Information re the Discretionary Social Fund </t>
  </si>
  <si>
    <t>management plan for Ash trees and specifics as to Ash dieback</t>
  </si>
  <si>
    <t>Are staff that are "pinged" via the NHS Covid App still working from home?</t>
  </si>
  <si>
    <t>0424</t>
  </si>
  <si>
    <t>23/07/2021</t>
  </si>
  <si>
    <t>Children in care questions over last 10 years for mental Health</t>
  </si>
  <si>
    <t>Regarding how many ENCTS bus passes are in use and then further broken down by type</t>
  </si>
  <si>
    <t xml:space="preserve">Information with regard to the Domestic Abuse Local Partnership Board </t>
  </si>
  <si>
    <t>Contact details for - The Housing Commissioner, the Housing team looking after Homelessness and the Supported Living Team looking after housing for those who are vulnerable and with mental health issues</t>
  </si>
  <si>
    <t>Local land searches for the last 3 years and how many are processed, and time taken to complete these requests</t>
  </si>
  <si>
    <t>New food businesses registered since 6th April 2020 and 5th 2021 and inspected by Environmental health Officers and which ones still haven’t within 28 days</t>
  </si>
  <si>
    <t>A list of businesses who since March 2020 to the present date have been awarded all different types of supports grants (covid grants)</t>
  </si>
  <si>
    <t>Information on children’s continence services in the Council</t>
  </si>
  <si>
    <t>Information on a property in Guisborough - Building plans, what land it was built on i.e. farmland etc, Age of property, Who built the house (company/contractor)</t>
  </si>
  <si>
    <t>Any relevant information, including emails, meeting notes and letters, regarding the proposed plans for Manor Farm (Kirkleatham, Redcar, TS105NL) and how the council are planning on using public funding to support this. Please cc me in all future emails regarding the property</t>
  </si>
  <si>
    <t>Public funeral questions on burial and cremations</t>
  </si>
  <si>
    <t xml:space="preserve">Information regarding user engagement and your use of open source and open standards for your digital services? </t>
  </si>
  <si>
    <r>
      <t xml:space="preserve">Immigration/asylum seekers being housed at </t>
    </r>
    <r>
      <rPr>
        <i/>
        <sz val="12"/>
        <rFont val="Arial"/>
        <family val="2"/>
      </rPr>
      <t>Redacted</t>
    </r>
    <r>
      <rPr>
        <sz val="12"/>
        <rFont val="Arial"/>
        <family val="2"/>
      </rPr>
      <t>, Saltburn</t>
    </r>
  </si>
  <si>
    <t>Information about the number of asylum seeking children (UASCs) the council has had in its care between 1 January 2016 and 31 December 2020 inclusive</t>
  </si>
  <si>
    <t>Breeding Licences</t>
  </si>
  <si>
    <t>Contact details for Education,Procurement, IT, MIS, Digital Transformation</t>
  </si>
  <si>
    <t>Bailiff audits related to Business Rates</t>
  </si>
  <si>
    <t>Website design, cookie policy questions</t>
  </si>
  <si>
    <t>How many LAC have run away or disappeared  or have died from any cause in your area each calendar year for the past 10 years.</t>
  </si>
  <si>
    <t>Business Rates credits</t>
  </si>
  <si>
    <t>Information you have pertaining to care provision for adults (aged 18-64)</t>
  </si>
  <si>
    <t>PAT testing (electrical equipment testing) questions</t>
  </si>
  <si>
    <t>According to the Council: "The Council cannot be involved in social media exchanges" but a FoI request showed, from a document entitled ‘Cowbar Lane &amp; Car Park TROs March 2021 Responses’, that comment number 107 was ‘Facebook statement to critics from lead resident supporting the proposals'.  Please could you tell me who drew up the document in question and who decided to include that Facebook post as one of the responses if, as was said, the council does not involve itself with social media?</t>
  </si>
  <si>
    <t>A copy of the completed assurance data return template file that your council sent to the Department for Education for the HNPCA and a copy of the published Special Provision Capital Fund local regarding Special Educational Needs &amp; Disability – High Needs Provision Capital Allocation &amp; Special Provision Capital Funding Allocation</t>
  </si>
  <si>
    <t>Pupil managed moves or negotiated transfers for 2013/14 - 2016/17 academic years?</t>
  </si>
  <si>
    <t>An electronic copy of the full tender documentation that was recently made available to potential providers in respect of this year's procurement exercise titled 'Provision of Extra Care Support' at Barnaby House,  Jubilee Court, St Germains, and The Dunes).</t>
  </si>
  <si>
    <t>A list of all recipients of the Small Business Grant Fund, A list of all recipients of the Retail, Hospitality and Leisure Grant Fund and A list of all rent deferrals agreed by the council during 2020/21, including Name, dates and grant amounts</t>
  </si>
  <si>
    <t>Lift Maintenance Contract information</t>
  </si>
  <si>
    <t>Questions regarding to enforcement activities against the private rented sector (PRS) in the local authority</t>
  </si>
  <si>
    <t>whether the council has stopped accepting cash payments from all areas</t>
  </si>
  <si>
    <t xml:space="preserve">The latest version of your Statement of Intent for LA Flexible Eligibility and a list of all Registered Installers that are able to install Energy Company Obligation measures under the Council’s Flexible Energy scheme </t>
  </si>
  <si>
    <t>Standards for employers of social workers in England</t>
  </si>
  <si>
    <t>electric vehicle chargers £/K</t>
  </si>
  <si>
    <t>How local authorities address antisemitism</t>
  </si>
  <si>
    <t>bulky waste and recycling questions for May 2019  - April 2021</t>
  </si>
  <si>
    <t xml:space="preserve"> No Cycle signs long Marine Parade  and lower prom in Saltburn - questions on these</t>
  </si>
  <si>
    <t>Please kindly email the contact details of the person/s responsible for purchasing Mobile devices and IT equipment for your council.</t>
  </si>
  <si>
    <t>how many families are being provided with accommodation under section 17 of the Children Act 1989.</t>
  </si>
  <si>
    <t xml:space="preserve">Applications for planning permission for residential properties were received/have been received for a) extensions, b) basements, c) loft conversions, d) conservatories and e) other in 2019, 2021 and 2021 </t>
  </si>
  <si>
    <t>Free school meals questions</t>
  </si>
  <si>
    <t xml:space="preserve">Names of tenderers who put forward bids/shortlisted in evaluation process and their ranking-Short Breaks Framework for Disabled Children and Young People – Awarded 19th March 2021
 </t>
  </si>
  <si>
    <t xml:space="preserve">How households receive waste collection services within the Council area and how many missed collections for a) household, b) recycling or c) garden waste have there been in each month of the last two years? </t>
  </si>
  <si>
    <t xml:space="preserve">How many times have you issues a council wide communication about delays to refuse collection services as a result of a shortage of drivers in each month of the last two years? </t>
  </si>
  <si>
    <t>Afghan Locally Employed Staff Relocation Scheme</t>
  </si>
  <si>
    <t>Free Public toilets 2019 - 2021</t>
  </si>
  <si>
    <t>Children in care questions since march 2020</t>
  </si>
  <si>
    <t>Case Management systems for Childrens and Adult services</t>
  </si>
  <si>
    <t>The EU Settlement Scheme for looked after children and care leavers from 2019 - 2021 questions</t>
  </si>
  <si>
    <t>Children's Safeguarding - Alleged Abductions by Close Family Member's 2018 - 2021 questions</t>
  </si>
  <si>
    <t>12/08/2021</t>
  </si>
  <si>
    <t xml:space="preserve">I would like to see the minutes of the meeting from May this year where Cllr Julie Craig agreed to make Saltburn beach car park short stay and double the price from £2 for 2hrs, to £4 for 2hrs. </t>
  </si>
  <si>
    <t>School admissions and investigations on suspicion of offences under the Tenant Fees Act 2019</t>
  </si>
  <si>
    <t xml:space="preserve">Any information you have available in written or electronic format in data spreadsheet or Word/text document, regarding procurement and/or tender results decided by the authority, relating to the Social Value (Public Services) Act 2012 </t>
  </si>
  <si>
    <t>Number of Lockup domestic garages owned by the council</t>
  </si>
  <si>
    <t>Cilmate change questions</t>
  </si>
  <si>
    <t>Questions on the Easington Cenotaph over the last 6 years</t>
  </si>
  <si>
    <t xml:space="preserve">Anonymised information relating to public electric vehicle (EV) charging points provided by Redcar and Cleveland </t>
  </si>
  <si>
    <t>Length of cycle lane and planned installation of lanes in next 3 years</t>
  </si>
  <si>
    <t>Selective licensing scheme for landlords.</t>
  </si>
  <si>
    <t>The name and contact details (email address and phone number), of the person responsible for managing markets and street trading/traders'.</t>
  </si>
  <si>
    <t>Planning applications/Appeals, residential units in 2017-2020</t>
  </si>
  <si>
    <t>0511</t>
  </si>
  <si>
    <t>13/08/2021</t>
  </si>
  <si>
    <t>Contract information on corporate software/Enterprse applications</t>
  </si>
  <si>
    <t>Dog Breeding licences</t>
  </si>
  <si>
    <t>Electronic copy of any policies, procedures or guidance that you issue to staff in relation to the management of electronic files/records within your Organisation?</t>
  </si>
  <si>
    <t xml:space="preserve">Hi,
Under the Freedom of Information Act, please provide me with an electronic copy of any Data Protection Impact Assessments (DPIA’s) undertaken for the operation of Drones, Dash Cams, or Body-Worn Cameras within your Organisation.
</t>
  </si>
  <si>
    <t>Allotments and Bonfires</t>
  </si>
  <si>
    <t>Blue badge and parking questions</t>
  </si>
  <si>
    <t>Public Funerals</t>
  </si>
  <si>
    <t>Minutes of a meeting from councilours and the PCC about face recognition tech</t>
  </si>
  <si>
    <t>Grants/loans made to compainies fro the last 3 years</t>
  </si>
  <si>
    <t>A) A list of empty, vacant or derelict properties in the area, both commercial and residential 
B) The duration for how long each property has been empty</t>
  </si>
  <si>
    <t>prepaid card services funds</t>
  </si>
  <si>
    <t>Empty properties</t>
  </si>
  <si>
    <t>Does the Local Authority supply any form of Meals on Wheels service either 1) directly or 2) via a third party and if so could you please provide respective contact details.</t>
  </si>
  <si>
    <t xml:space="preserve">The number of staff in your agency who currently hold roles under the Proceeds of Crime Act 2002 (such as Financial Intelligence Officers (FIOs) and Accredited Financial Investigators (AFIs). </t>
  </si>
  <si>
    <t>Could you please tell me how much your council has spent on covid marshals and hired as of 22 August 2021?</t>
  </si>
  <si>
    <t>AUG</t>
  </si>
  <si>
    <t>Spatial planning questions</t>
  </si>
  <si>
    <t>Provide me with a list of properties currently receiving retail relief?</t>
  </si>
  <si>
    <t>Parking spaces questions - Blue badges, child and parents</t>
  </si>
  <si>
    <t>Costs for Festival of Thrift since 2013 - 2019</t>
  </si>
  <si>
    <t>Council Tax Arrears and Discretionary Housing payments for 2017 - 2021 calender years</t>
  </si>
  <si>
    <t>Apprentiships for the last 4 years questions</t>
  </si>
  <si>
    <t>COVID-19 signs around the borough displaying messages such as "don't make us ask, just wear a mask".when such signage was ordered/purchased</t>
  </si>
  <si>
    <t>IT Infrastructure questions</t>
  </si>
  <si>
    <t xml:space="preserve">Building control activities in your area </t>
  </si>
  <si>
    <t>Households/residents refered to baliffs over council tax arrears for the last 6 years</t>
  </si>
  <si>
    <t>in each of the last five years how many social workers has the council employed through an agency? And what was the total amount charged by each agency to the council for the cost of these contracted social workers over the same period?</t>
  </si>
  <si>
    <t>How many packages/providers of live-in care did you commission for the financial year 2020-2021, Average weekly price for live in care</t>
  </si>
  <si>
    <t>Details of cost of fence around easington war memorial, mins/docs of this decision, letter sent by John sampson to Cllr Lanigan praising the volunteer warden at the site</t>
  </si>
  <si>
    <t>I am requesting a list containing the names of each Care Provider currently approved under the Local Authorities’ Supported Living Framework Agreement.</t>
  </si>
  <si>
    <t xml:space="preserve">For each of the years 2010 and 2020, how many investigations under section 47 of the Children Act 1989 involved any of these terms in the referral: 
Fabricated or Induced Illness or FII 
Munchausen Syndrome by Proxy or MSbP 
Perplexing Presentation or PP 
Factitious Disorder Imposed on Another or FDIoA 
Snomed Code System Concept Code: 95637005 </t>
  </si>
  <si>
    <t>Details of Officer for assistive technology, finance, Occupational therapy</t>
  </si>
  <si>
    <t>5g and LED questions</t>
  </si>
  <si>
    <t>A list of licensed animal boarders (kennels/catteries/home boarders) and their licence expiry date?</t>
  </si>
  <si>
    <t>Council Tax disregard</t>
  </si>
  <si>
    <t>Fly tipping at Flatts Lane for last 5 years and prosecutions</t>
  </si>
  <si>
    <t>Questions regarding your local authority’s provision for Auditory Processing Disorder</t>
  </si>
  <si>
    <t>Learning management for Health and Social care questions</t>
  </si>
  <si>
    <t xml:space="preserve">Referral pathways between Children’s Social Care and Early Help Services.
</t>
  </si>
  <si>
    <t>Invoice processing, staff time and cost</t>
  </si>
  <si>
    <t>Staff recuitment</t>
  </si>
  <si>
    <t>Automated processes and copy of your latest digital transformation / strategy document?</t>
  </si>
  <si>
    <t>Can you let me know how much you spent on the following types of work in both 2015 and 2020 - ProClass Procurement Classification and UNSPCSC system</t>
  </si>
  <si>
    <t>How many times your council has carried out enforcement action 
against Section 95 Home Office accommodation in the past five years</t>
  </si>
  <si>
    <t>Potholes and road defects for last 3 years</t>
  </si>
  <si>
    <t>IT ransonware incidents and Office 365</t>
  </si>
  <si>
    <t>How IT is measured in Councils</t>
  </si>
  <si>
    <t xml:space="preserve">What percentage of waste was recycle between January 1st 2021 and June 30th 2021 at your Local Household Waste Recycling Centres? Please provide a percentage per month for both time periods. 
How many Local Household Waste Recycling Centres are you responsible for? </t>
  </si>
  <si>
    <t>how many independent (fee-paying) schools there are in your area which are also charities (and therefore qualify for mandatory business-rates tax relief).
b) the amount of business rates these same schools paid collectively in financial year 2019/20.</t>
  </si>
  <si>
    <t>Do you procure traffic management through the NEPO225 traffic management framework?</t>
  </si>
  <si>
    <t xml:space="preserve">In 2019, how many investigations under section 47 of the Children Act 1989 involved any of these terms in the referral: 
Fabricated or Induced Illness or FII 
Munchausen Syndrome by Proxy or MSbP 
Perplexing Presentation or PP 
Factitious Disorder Imposed on Another or FDIoA 
Snomed Code System Concept Code: 95637005 
How many of those investigations led to a child protection plan, and how many resulted in no further action being taken? </t>
  </si>
  <si>
    <t>Please can you provide me with the name of the current educational placement (school) of any young people, 16 years of age and under, with educational health care (EHCP) plans or statements, placed in independent or non-maintained provision?</t>
  </si>
  <si>
    <t>Frameworks to supply traffic management</t>
  </si>
  <si>
    <t>Direct payments</t>
  </si>
  <si>
    <t xml:space="preserve">fly tipping that have been reported to you that covers Flatts Lane,Normanby and or the road side vicinity </t>
  </si>
  <si>
    <t>Migrant unaccompanied minors</t>
  </si>
  <si>
    <t>Looked after children figures as it 03/09/2021</t>
  </si>
  <si>
    <t>Applicant Tracking System (ATS) reuitment questions</t>
  </si>
  <si>
    <t>Dogs questions</t>
  </si>
  <si>
    <t>how many children within your authority were (i) given a fixed period exclusion, and (ii) permanently excluded from school because of their involvement with a weapon of any description in the 2020/21 academic year, with information ref it</t>
  </si>
  <si>
    <t>vacancies for Year groups Reception to Year 11, and waiting list information for Ofsted Outstanding secondary schools as of sept 7th 2021</t>
  </si>
  <si>
    <t>a) Number of young people aged 11 to 16 that were not in education because of mental health or anxiety during: last 3 acadaminc years b) Average length of persistent absences for those young people during the same periods.</t>
  </si>
  <si>
    <t xml:space="preserve"> Children and adults removed by social services due to poor housing conditions</t>
  </si>
  <si>
    <t>Priority needs for Housing</t>
  </si>
  <si>
    <t>Cost of Procuring and Installing Public Bin</t>
  </si>
  <si>
    <t>Adult Mental Health Residential Care</t>
  </si>
  <si>
    <t xml:space="preserve">municipal truck fleets </t>
  </si>
  <si>
    <t xml:space="preserve">A copy of a blank contract management plan used by your procurement team to manage procurement led contracts? 
Could I also please have a copy of the 21/22 22/23 23/24 contract management plan register and or procurement contract work plan </t>
  </si>
  <si>
    <t>10/09/2021</t>
  </si>
  <si>
    <t>Email bounce back</t>
  </si>
  <si>
    <t>disability equipment for children from april 2019 - March 2021</t>
  </si>
  <si>
    <t>Monioring officer and contract questions</t>
  </si>
  <si>
    <t>authority has paid fees to any of your suppliers of Adult or Children care plus standard rated VAT (at 20%) at any time within the last six months?</t>
  </si>
  <si>
    <t>Waste bins info</t>
  </si>
  <si>
    <t xml:space="preserve">For an excel spreadsheet of all current educational establishments (primary schools, secondary schools, sixth forms, colleges, universities, and private schools) in your local authority area, including contact email addresses for those educational establishments. </t>
  </si>
  <si>
    <t>DFG grants</t>
  </si>
  <si>
    <t>Care packages for the last 4 years</t>
  </si>
  <si>
    <t>Public facilities open from sept 12 and sept 21</t>
  </si>
  <si>
    <t>housing for children/homelessness</t>
  </si>
  <si>
    <t>staff you have employed on "zero hours contract".</t>
  </si>
  <si>
    <t>Confidential waste contract information</t>
  </si>
  <si>
    <t>information regarding tender process to Cygnet Law</t>
  </si>
  <si>
    <t>Council’s registration service costs and income for 2018/20</t>
  </si>
  <si>
    <t>The number of street works and road works carried out by the council for both the 2019/20 and 2020/21 financial years.</t>
  </si>
  <si>
    <t>Regarding the War Memorial, Easington and budgets/teams involved in its upkeep/Fencing</t>
  </si>
  <si>
    <t>Library Statistics for 20/21</t>
  </si>
  <si>
    <t>office and waste services contract questions</t>
  </si>
  <si>
    <t>Elective home education question</t>
  </si>
  <si>
    <t>5g masts information in the area</t>
  </si>
  <si>
    <t>Information on Dorman Long</t>
  </si>
  <si>
    <t>Since 2016 has there been any payments made to the council from Festival of Thrift organisers towards use of land or buildings owned by the council?</t>
  </si>
  <si>
    <t>Info on additional restrictions grant</t>
  </si>
  <si>
    <t>The total number of people who are (knowingly to the council) overpaying on their council tax and the total monetary figure of these unclaimed amounts between January 2016 and January 2021</t>
  </si>
  <si>
    <t>Fleet list</t>
  </si>
  <si>
    <t>Domiciliary care fees 2021</t>
  </si>
  <si>
    <t>Car park charges for 1 hour in 2010,2015 and 2020</t>
  </si>
  <si>
    <t>the number of potholes reported in the council's area in the last three years (2018, 2019, and 2020).</t>
  </si>
  <si>
    <t>last 3 financial years, the number of landlords prosected by the council, complaints about private rented propertys, and civil penalty notices issued to Landlord or letting agent and fine amount</t>
  </si>
  <si>
    <t>Council Tax procesutions</t>
  </si>
  <si>
    <t>It contacts details</t>
  </si>
  <si>
    <t>If the council offered higher fees to care homes if they accepted Covid patients from hospital at any point since March 2020?</t>
  </si>
  <si>
    <t>Electric Vehicle (EV) Charging Points</t>
  </si>
  <si>
    <t>IT technology questions</t>
  </si>
  <si>
    <t>Would it be possible for you to find me the document that designated the Household Waste Recycling Facility at Dunsdale as a non working at height site.</t>
  </si>
  <si>
    <t>for last 3 finanicail years - local authority's income for traded services to educational settings</t>
  </si>
  <si>
    <t>Community Asset information of Morton Carr Field</t>
  </si>
  <si>
    <t>Children in care questions</t>
  </si>
  <si>
    <t>2020/21 financial year - number of settlements and total amount compensation to teachers or teaching assistants for injuries sustained at schools or outside them.</t>
  </si>
  <si>
    <t>Cilmatechange information and local transport plan</t>
  </si>
  <si>
    <t>Trucks and recycling centre access</t>
  </si>
  <si>
    <t xml:space="preserve">Highways questions
</t>
  </si>
  <si>
    <t xml:space="preserve">Is this the same person that has made previous complaints regarding a property in Loftus. </t>
  </si>
  <si>
    <t>Allotment questions</t>
  </si>
  <si>
    <t>full disclosure</t>
  </si>
  <si>
    <t>Animal Activities Licensing</t>
  </si>
  <si>
    <t>Older persons social services questions</t>
  </si>
  <si>
    <t>For each of the financial quarters since January 2020, how many 
•	children under the age of 18, and 
•	young people aged between 18 and 24 (inclusive)
Fit into the following categories:
•	EU national (except Irish citizens)
•	Unaccompanied asylum-seeking child (UASC)
•	Other non-British national</t>
  </si>
  <si>
    <t>Credit balances business rates</t>
  </si>
  <si>
    <t xml:space="preserve">private hire vehicle and hackney carriage that has been licensed by your council between 1st of September 2020 and 1st of October 2021
</t>
  </si>
  <si>
    <t>Looked after children from Jan 2018 - dec 2020 questions</t>
  </si>
  <si>
    <t>Any Entries added or updates on the Public Register for Contaminated land under Part IIA of the Environmental Protection Act (1990) since January 2017.</t>
  </si>
  <si>
    <t>OCT</t>
  </si>
  <si>
    <t>Speed cameras whereabouts</t>
  </si>
  <si>
    <t>30th September regulatory minutes and names of the members and their jobs titles for those who took part in the vote/decision making for planning application R/2021/0690/FF.</t>
  </si>
  <si>
    <t>mental health and secure estate available to vulnerable young people across England, Wales, and Scotland</t>
  </si>
  <si>
    <t>Planning performance aggreements</t>
  </si>
  <si>
    <t>How much money has the council allocated in its budget to tackle climate change.
In percentage terms, how much is that of your budget? Last 4 financial tears</t>
  </si>
  <si>
    <t>a list of all of your suppliers and providers registered with your council across Adult Social Care</t>
  </si>
  <si>
    <t>Can i please have a list of all licensed Tattooists, Semi Permanent skin colouring, Skin piercing and electrolysis premises within your area</t>
  </si>
  <si>
    <t>School places and forecasts for 2020 -21</t>
  </si>
  <si>
    <t>Details of the number of electively home educated children within your authority area as at 1st October 2021</t>
  </si>
  <si>
    <t>Provide information on what this case was:
https://www.judiciary.uk/publications/smx-dmx-v-islington-borough-council-middlesborough-council-redcar-cleveland-council/
What the outcome was
How much you spent on it.</t>
  </si>
  <si>
    <t>Business rates info</t>
  </si>
  <si>
    <t>School uniform grants</t>
  </si>
  <si>
    <t>Potholes and spend since 2017</t>
  </si>
  <si>
    <t>Adult services questions/ assesments, BIA asaentments</t>
  </si>
  <si>
    <t>Empty commerical properties last 5 years</t>
  </si>
  <si>
    <t>Could you place supply the stand alone price paid to purchase what was formally known as M&amp;S. Could you also provide any additional costs in purchasing the said property</t>
  </si>
  <si>
    <t>information regarding the number of smuggled dogs seized at UK borders:</t>
  </si>
  <si>
    <t>Info about creation of north yorkshire and Redcar and Cleveland and if any royal charter</t>
  </si>
  <si>
    <t xml:space="preserve"> the Current Business Expense Management Process </t>
  </si>
  <si>
    <t>Provision for adults with learning disabilities 2019 - 2021</t>
  </si>
  <si>
    <t>Allotment info on current and waiting lists for last 3 years</t>
  </si>
  <si>
    <t>Looked after children for 2018 - 2020</t>
  </si>
  <si>
    <t xml:space="preserve">community information videos which are accessible to British Sign Language users or the Deaf Community in general? And communication support for Deaf Employees? </t>
  </si>
  <si>
    <t>Road damages compensation for last 4 years</t>
  </si>
  <si>
    <t xml:space="preserve">me with information about the number of contracts between social care providers and the council that have been withdrawn from or handed back by the provider in each of the calendar years 2019, 2020, and 2021 to date. </t>
  </si>
  <si>
    <t>Adult care and charging reviews</t>
  </si>
  <si>
    <t>Advocacy for people with a learning disability or autism</t>
  </si>
  <si>
    <t xml:space="preserve">How many noise complaints did the council receive against student houses from 1st September 2021 to 1st October 2021? </t>
  </si>
  <si>
    <t>some figures as to how much waste leaves Redcar &amp; Cleveland Such as:
non recyclable waste  sent to land fill,  recyclable  waste including,  metals,  glass,  plastics,  paper and  card  board  and compostable waste including  garden  waste  and uncooked  food waste.</t>
  </si>
  <si>
    <t>Further questions on the FOI 0653 answer</t>
  </si>
  <si>
    <t>Bus lanes flow in the authority and additional plans within the last 5 years</t>
  </si>
  <si>
    <t>I would like to find out how many fines were given by your council to your residents for not recycling properly or failing to recycle at all? 
What is the total of all fines given to residents? For last 5 financial years</t>
  </si>
  <si>
    <t>regarding Taxi licensing</t>
  </si>
  <si>
    <t>contact details for Public Health, ICT and Accounts</t>
  </si>
  <si>
    <t>Licensed Caravan parks in Redcar and Cleveland</t>
  </si>
  <si>
    <t>Business Rates Credits</t>
  </si>
  <si>
    <t>Number of tribunials for education from 2014 - 2021</t>
  </si>
  <si>
    <t>Housing stock questions on transfers</t>
  </si>
  <si>
    <t>Information on Football banning orders</t>
  </si>
  <si>
    <t>How many bin collection employees have left this financial year (from April 2021)? Broken down by month.</t>
  </si>
  <si>
    <t>Green waste disposal questions</t>
  </si>
  <si>
    <t>education health and care plans since 2015</t>
  </si>
  <si>
    <t xml:space="preserve">
How many missed bin collections did the council experience in the past financial year (2020 to 2021).
How many missed bin collections complaints has the council received in the past financial year? (2020-2021).
Is the bin collection company council or a private company?</t>
  </si>
  <si>
    <t>Can you share with me information about what happens with the bins/recycling that is collected? 
Is recycling delivered to a dedicated place to process recycling? Is recycling taken to the same place as general waste? 
If you could explain, that would be great</t>
  </si>
  <si>
    <t>Garden Waste Collections information</t>
  </si>
  <si>
    <t>Directors of the Couuncil</t>
  </si>
  <si>
    <t>details of the council's 'cautionary contacts list' (CCL) or similar database.</t>
  </si>
  <si>
    <t xml:space="preserve">As part of the NHS Long Term Plan, from April 2021, each region will be served by an Integrated Care System (ICS). Each ICS combines regional bodies such as Local Authorities, CCGs and Health Trusts. 
As a result, we are keen to understand who the Technical and Business lead for the ICS is within your Local Authority? </t>
  </si>
  <si>
    <t>Since 1.1.2019 which street or road works in your area overran by the longest period? Please state (i) where the works were, (ii) who was fined, (iii) when they were scheduled to start and finish, (iv) when they actually finished and what the value of the fine was?</t>
  </si>
  <si>
    <t>questions concerning respite/short stay for WAA and 65+.</t>
  </si>
  <si>
    <t xml:space="preserve">a breakdown of domiciliary care package spend in two age categories of 18 - 64 and 65+ by gender &amp; by unpaid carer gender.  For 6 financial years. </t>
  </si>
  <si>
    <t>Please provide the details specified in (1) - (3) below concerning training courses provided by your authority (whether ‘in-house’ or externally funded) that specifically addressed the obligations of your authority under the Human Rights Act 1998. This request is limited to those courses that have been provided since April 2018 for your staff members (including agency staff) who were involved in the assessment of ‘children in need’ support services under section 17 Children Act 1989</t>
  </si>
  <si>
    <t>electric charging infastruture</t>
  </si>
  <si>
    <t xml:space="preserve">A list of the names and addresses of Organisations currently which hold Blue Badge parking permits issued by the Council. </t>
  </si>
  <si>
    <t>Fleet details</t>
  </si>
  <si>
    <t>Homelessness questions from jan 2021- august 2021</t>
  </si>
  <si>
    <t xml:space="preserve">childrens social services paperwork sharing </t>
  </si>
  <si>
    <t>total cost to the council over each of the last five financial years (2021/22; 2020/21; 2019/20; 2018/19; 2017/18) for the following:
1.	Recorded messages on the council's telephone services (including a brief description of what was recorded)
2.	On-hold music used on the council's telephone services (including details of song names and artists)</t>
  </si>
  <si>
    <t>How many PCR tests from the Council's area 1 September 2021-15 October 2021 inclusive have been sent to the laboratory in Wolverhampton run by Immensa? How many of these test returned a positive result and how many negative? (I assume the remainder inconclusive - if not, please reveal what they were/how many were what result?) How many of the negative PCR had reported having a positive lateral flow before seeking the PCR test?
If you are using an attachment, please preferably disclose by PDF.</t>
  </si>
  <si>
    <t>1.	A list of vehicles owned or leased to the council. Please include; registration mark, make &amp; model and body type.
2.	Identify which vehicles are owned and which are leased.
3.	Number of miles driven over the last 12 month period.
4.	Name, position and email address of the staff responsible for these vehicles.
5.	The estimated amount of spend (£) on diesel/petrol per annum and the cost split between owned and leased vehicles.</t>
  </si>
  <si>
    <t>prevent funding from 2006</t>
  </si>
  <si>
    <t>Fostering questions fees and residential fees</t>
  </si>
  <si>
    <t>APP and Chatbot services</t>
  </si>
  <si>
    <t>fee rates which are being paid by your council to support older people (65+) in independent sector care homes</t>
  </si>
  <si>
    <t>Education Psychologists employed, vacanies, school pupils on waiting list to see one and schools that use council employed ones</t>
  </si>
  <si>
    <t>Christmas Market road closures/parking fines, spaces and parking revenue</t>
  </si>
  <si>
    <t>Agency social workers adults and Children</t>
  </si>
  <si>
    <t>Transport owned by the council</t>
  </si>
  <si>
    <t>Flood Defence grants/Strategy</t>
  </si>
  <si>
    <t>NOV</t>
  </si>
  <si>
    <t>a list of all current and proposed Road and Traffic Schemes within the Council's jurisdiction</t>
  </si>
  <si>
    <t>Can you please tell me the number of unmet/unfulfilled care packages currently assessed as required by the council but not being delivered by a provider?
Also whether these can be broken down into those which relate to individuals currently within hospitals and those within the community?
Is it also possible to give me that same number from one year and from two years ago?</t>
  </si>
  <si>
    <t>domestic abuse and childrens social services</t>
  </si>
  <si>
    <t xml:space="preserve">The request is actually for:
71, WESTGATE, GUISBOROUGH, TS14 6AF
BA Ref: 4307961
Account Number: 551860638
Safeway Stores Ltd
Period: 25/02/15 to 08/04/18 </t>
  </si>
  <si>
    <t>Council building/housing stock installed double glazing, loft insulation, solar panels in last 12 months</t>
  </si>
  <si>
    <t>Funding from the soft drinks industry levy in the last 3 financial years and how much.  What was it spend on and what programmes that levy money was provided from?</t>
  </si>
  <si>
    <t>The types of software and applications that may be in use in your organisation</t>
  </si>
  <si>
    <t>latest update on the progress of awarding contracts for the energy from waste project.   Specifically who is still in the running and when the contracts will finally be awarded.
Best Regards</t>
  </si>
  <si>
    <t>0707</t>
  </si>
  <si>
    <t>02/11/2021</t>
  </si>
  <si>
    <t>Emptry commerical propertys</t>
  </si>
  <si>
    <t>1. Provide the number of teaching assistant apprentices advertised for/employed across local authority schools in 2018-19, 2019-20, 2020-21
2. Provide the rate of pay per hour for teaching assistant apprentices in 2018-19, 2019-20, 2020-21</t>
  </si>
  <si>
    <t>Local school attendance and fine in the last 12 months</t>
  </si>
  <si>
    <t xml:space="preserve">Please can you email me a list of businesses that qualify for Charitable Rates Relief but haven't applied for it.  </t>
  </si>
  <si>
    <t>Council tax credit balances</t>
  </si>
  <si>
    <t>provison of services - Laundry equipment, fire, HVAC, catering, spend and how these are tendered</t>
  </si>
  <si>
    <t>a list of all the double mini roundabouts in the area managed by this council</t>
  </si>
  <si>
    <t>School after clubs settings and s47 referals and any abuse</t>
  </si>
  <si>
    <t xml:space="preserve">Afghanistan Resettlement programmes ARAP + ACRS </t>
  </si>
  <si>
    <t xml:space="preserve">I would like to know how many fines have been issued to persons who failed to clear up their dog’s mess deposits (dog poo) in the last 5 years. 
Feel free to breakdown figures for each financial year starting with 2016 and up to date for this financial year.
Also, please kindly confirm how many FTE Dog Wardens the council employees.
</t>
  </si>
  <si>
    <t>Regarding your health visiting teams for Redcar and Cleveland Borough Council on the 1st of February 2016, 2017, 2018 AND 2019:
1.     How many FTE health visitors were employed in your health visiting teams? (Both with and without caseload). Please provide this information broken down by NHS pay band. 
2.     How many FTE clinical staff (who are NOT coded as health visitors) were employed in your health visiting teams? (Both with and without caseload). Please provide this information broken down by NHS pay band.</t>
  </si>
  <si>
    <t>Apprentiship questions</t>
  </si>
  <si>
    <t>Potholes and cost/settlesments for last 5 years</t>
  </si>
  <si>
    <t>Request for Saltburn Chalet Building Structural and Building Surveys</t>
  </si>
  <si>
    <t>Care homes costs</t>
  </si>
  <si>
    <t xml:space="preserve">information in relation to the Education service provision of your Local Authority </t>
  </si>
  <si>
    <t>transport services within the council</t>
  </si>
  <si>
    <t>Redcar and Cleveland Council spend of Floral Displays and Floral Units whether that be contracted or purchased</t>
  </si>
  <si>
    <t>Breakdown of any periods of empty rate charges and empty property relief for the below hereditament (along with ratepayers) from 01/04/2017             •      TURNERS MILL, GREENSTONES ROAD, REDCAR, CLEVELAND, TS10 2RA - BA Reference: 4538300001N</t>
  </si>
  <si>
    <t>0416</t>
  </si>
  <si>
    <t>10/11/2021</t>
  </si>
  <si>
    <t>Council House repairs</t>
  </si>
  <si>
    <t>China trade delegations over the last 5 years and What contracts have been awarded by the Local Authority to Beijing Construction Engineering Group International over the last 10 years</t>
  </si>
  <si>
    <t>Documents on asset of community value for the Lingdale - TS12 3EX Nomination Date: 09/11/2015
Decision Date: 04/01/2016</t>
  </si>
  <si>
    <t>Documents on asset of community value for Westmorland Day Centre - TS10 4BQNomination Date: 09/11/2018
Decision Date: 17/12/2018</t>
  </si>
  <si>
    <t>How many people on Council Housing waiting list in the last 5 financial years</t>
  </si>
  <si>
    <t>questions on Return Home Interviews and Post-missing support services</t>
  </si>
  <si>
    <t>Schools database of education services roles</t>
  </si>
  <si>
    <t>Brands of cars fined via parking/speeding fines and any others</t>
  </si>
  <si>
    <t>Planning information on Supported Housing Village, Kirkleatham Green, Kirkleatham Lane, Redcar</t>
  </si>
  <si>
    <t>Please can I receive information on policies and procedures in schools surrounding Covid. I am to believe some schools have huge covid issues and have done very little in protecting the spread of infection, having face to face parents evenings and whole school assemblies etc</t>
  </si>
  <si>
    <t>applications for shops into residential homs, new home applications, office spaces into residential homes for 2016 - 2021 or monthly breackdown for 2020-21</t>
  </si>
  <si>
    <t>Malicious emails blocked, opened by staff, links clicked by staff and ransomware attacks bloocked or successful from 2018 to present day</t>
  </si>
  <si>
    <t xml:space="preserve">Energy information on gas/electricity/water and contracts </t>
  </si>
  <si>
    <t>Fleet info</t>
  </si>
  <si>
    <t>Iformation on the tipping of waste on Cleveland Golf Course</t>
  </si>
  <si>
    <t>Empty private property questions</t>
  </si>
  <si>
    <t>Information about children not in education</t>
  </si>
  <si>
    <t>Council tax rates and collection/uncollection rates in 2020/21 and current collected/uncollected 2021/22</t>
  </si>
  <si>
    <t>School breakfast provision</t>
  </si>
  <si>
    <t>Household Support fund information from sep 30th - November 17th</t>
  </si>
  <si>
    <t>17/11/2021</t>
  </si>
  <si>
    <t>Mercedes Benz All-Terrain &amp; Truck’s you have purchased/contracts</t>
  </si>
  <si>
    <t xml:space="preserve">commissioner for adult social care and their contact details </t>
  </si>
  <si>
    <t>Traffic wardens cost, numbers and amount of fines issued January 1st 2020 and July 31st 2020?</t>
  </si>
  <si>
    <t>Idle vehicles (reports and fines) from 1st January 2019- present</t>
  </si>
  <si>
    <t>children’s services from financial years 2018/19 - 20/21 or the most recent 3 years available, from looking at the publicly available information provided by the Department of Education and Ofsted</t>
  </si>
  <si>
    <t>•	Do you have a joint S117 policy in place? If yes, can we have a copy?
•	Does this have a funding tool attached? And if yes, can we have a copy?
•	Do you have a LA specific policy? If yes can we have a copy?
•	Are you planning to review your current policy?</t>
  </si>
  <si>
    <t>Schools software provider procurement</t>
  </si>
  <si>
    <t>community led housing</t>
  </si>
  <si>
    <t>local authority funding for free early years entitlement</t>
  </si>
  <si>
    <t>road bridges in borough</t>
  </si>
  <si>
    <t>Coronavirus Local Restrictions Support Grants and the Restart Grants provided in 2020/2021 for travel and holiday let agencys</t>
  </si>
  <si>
    <t>In relation to King George V Playing Fields in Guisborough, please could you provide details of the current Covenant and Deed of Dedication on the land from Fields in Trust. Also, if you could provide information in relation to whether the Covenant has been changed in the past 2 years and details of Fields in Trust approving a licence agreement between Guisborough Town Football Club and RCBC.</t>
  </si>
  <si>
    <t>Policy(s) relating to absence from work for an employee participating in Medical Research for healthy Volunteers or Patients that are receiving treatment as part of a Clinical Trial.</t>
  </si>
  <si>
    <t>information regarding the amount of  properties in Saltburn that have been converted to holiday lets from 1.4.19</t>
  </si>
  <si>
    <t>six questions relating to so-called ‘signing on’ payments for new foster carers joining your foster care service</t>
  </si>
  <si>
    <t xml:space="preserve">How many phone calls and online contacts did your local authority receive about anti-social behaviour from 1st October 2020 to 30th September 2021?   </t>
  </si>
  <si>
    <t>Rate reliefs for Saltburn Leisure Centre and Redcar and Cleveland Leisure and Community Heart</t>
  </si>
  <si>
    <t>Questions about the private rented sector and enforcement</t>
  </si>
  <si>
    <t xml:space="preserve">amount of money that has been committed under Section 106 Planning Obligations but not spent for the following years: 2017/18, 2018/19, 2019/2020 (and, if available, 2020/21). </t>
  </si>
  <si>
    <t xml:space="preserve">on going harasment through the freedom of information act. </t>
  </si>
  <si>
    <t>receive the contact details for the person(s) who are responsible for your reablement care services. If this service is outsourced to any external providers, is it also possible to have a list of your approved providers please?</t>
  </si>
  <si>
    <t>Tempory accomodation questions</t>
  </si>
  <si>
    <t>adult home care packages</t>
  </si>
  <si>
    <t>1. The total number of CCTV cameras currently operated by the council 2. The total amount spent on the installation and maintenance of CCTV cameras in the 2020 calendar year</t>
  </si>
  <si>
    <t>Could you please provide a list of council owned land and buildings that have been sold since January 1, 2010, up to the present day.
The data should include the address of the asset, the sale price, the date it was sold, the name of the buyer, the date it was originally acquired by the council and how much the council originally paid for it.</t>
  </si>
  <si>
    <t>top 10 library books for last 5 years</t>
  </si>
  <si>
    <t xml:space="preserve">How many instances between 2020 and December 2021 has Redcar and Cleveland Council used external consultants to chase government funding for levelling up projects? </t>
  </si>
  <si>
    <t>I would like to know, under the FoI act, if your virtual school has ever raised a request for tuition with NTP Tutoring Partners through the NTP Tuition Hub. If so, how many children have you requested tutoring support for in total since the NTP began?</t>
  </si>
  <si>
    <t>Income received for all other sites on the golf course since 2011. Income received by Redcar council for tipping landfil waste on RC Golf club since 2011 and Income received to RC golf club for tipping on R Golf Course and surrounding area since 2011</t>
  </si>
  <si>
    <t>Claims/Complaints for damp/mould rented homes</t>
  </si>
  <si>
    <t>Weight Management services for Adults and Children</t>
  </si>
  <si>
    <t>Facilities Management questions</t>
  </si>
  <si>
    <t>Questions about Cyber attack in February 2020</t>
  </si>
  <si>
    <t>Questions on fake branded football kits for trading standards</t>
  </si>
  <si>
    <t>Voluntary social care fees</t>
  </si>
  <si>
    <t>Schools contact details</t>
  </si>
  <si>
    <t>Photographs and consent at school policies</t>
  </si>
  <si>
    <t xml:space="preserve">How many children, who were known to your social services department, died or admitted to hospital with malnourishment between 1st January 2017 – 30th November 2021? </t>
  </si>
  <si>
    <t>Trading standards questions on face masks</t>
  </si>
  <si>
    <t>ASB stats</t>
  </si>
  <si>
    <t>HMOs and complaints in last 3 years</t>
  </si>
  <si>
    <t>Software suppliers and contract end dates for these</t>
  </si>
  <si>
    <t>Pupil absence data on SEND and Ethnic background  from Autumn 2018 - present</t>
  </si>
  <si>
    <t>your Assessed and supported year in employment (ASYE) and social worker positions for Children Social Care staff</t>
  </si>
  <si>
    <t>details of what current/live contracts exist for the provision of drainage and/or drainage related services</t>
  </si>
  <si>
    <t>For each year 2016 to 2020 inclusive, please provide:
•	The number of licensed dog breeders in your Local Authority
•	The total number of breeding bitches owned by these breeders
Also Greyhounds and Tracks</t>
  </si>
  <si>
    <t>0728</t>
  </si>
  <si>
    <t>26/11/2021</t>
  </si>
  <si>
    <t>10/12/2021</t>
  </si>
  <si>
    <t>How many referrals to children’s social care at your LA were made by schools / a member of staff from a school in the past two years?
How many of those referrals in the past two years made by schools / a member of staff from a schools led to no further action?</t>
  </si>
  <si>
    <t>SEND Local Offer Website</t>
  </si>
  <si>
    <t xml:space="preserve">The number of at risk children known to your local authority in the past five years (December 13 2017 to December 13 2021) </t>
  </si>
  <si>
    <t xml:space="preserve">How much money is given per child on Free School Meals for FSM over the 2021 Christmas holidays in your council? Please give the figure per week. </t>
  </si>
  <si>
    <t>State special school information</t>
  </si>
  <si>
    <t>Bulidings owned by authority that have asbestos</t>
  </si>
  <si>
    <t>Adilt care questions</t>
  </si>
  <si>
    <t>DEC</t>
  </si>
  <si>
    <t>IT Security stragegy questions</t>
  </si>
  <si>
    <t xml:space="preserve"> SEN school placements and tribunals</t>
  </si>
  <si>
    <t>Tribunals for pupils for last 6 academic years</t>
  </si>
  <si>
    <t>Details on learning disabilities team contacts</t>
  </si>
  <si>
    <t>Childrens Home providers</t>
  </si>
  <si>
    <t>Supported Living and Residential Care settings info</t>
  </si>
  <si>
    <t>Unused / Derelict Properties</t>
  </si>
  <si>
    <t>Self-Isolation Support Grant in the local authority of Redcar and Cleveland during the Covid pandemic.</t>
  </si>
  <si>
    <t>on how much funding the council received from the government’s extra £65million funding announced for vulnerable renters in October</t>
  </si>
  <si>
    <t>Noise complaints for dogs barking. Policies and procedures and staff names/job titles for that area and number of prosecutions.</t>
  </si>
  <si>
    <t>How many homes it has allocated as part of its local plan to be built in medium and high-risk flood-zones?</t>
  </si>
  <si>
    <t>How many referrals to children’s social care at your LA were made by schools / a member of staff from a school in the past four years? Please can I have this information presented with a breakdown of year?</t>
  </si>
  <si>
    <t>FPNS for littering in 2021 that were paid, failed to pay</t>
  </si>
  <si>
    <t>the name of the Director/Assistant Director or person with responsibility for public Health</t>
  </si>
  <si>
    <t>Regulatory Minutes from 10/06/2021</t>
  </si>
  <si>
    <t>Specialist Language Provisions for children and young people with Developmental Language Disorder questions</t>
  </si>
  <si>
    <t xml:space="preserve">referals to children services from Jan 2017 - Dec 2021 and who by and how many cases
</t>
  </si>
  <si>
    <t>•The amount of spend that was spent on "Professional Services", "Professional Fees", "Consultancy" or work that may be similar to those listed in the last 12 months.
• The Actual spend value each Supplier i for the roles listed above in the last 12 months.</t>
  </si>
  <si>
    <t>Anti Bribery and corruption training questions</t>
  </si>
  <si>
    <t>Last 5 years parking fines figures</t>
  </si>
  <si>
    <t>If the council has adopted the socio-economic duty (Section 1 of the Equality Act 2010)</t>
  </si>
  <si>
    <t>A copy of your Council's asset register for Council owned land and buildings</t>
  </si>
  <si>
    <t>The details of any exit/severance/compensation payments made to outgoing directors of children’s services (DCS) or equivalent positions for the past five years: December 22 2016 to December 22 2021 broken down by the date, month and year and the name of the recipient.</t>
  </si>
  <si>
    <t>0782</t>
  </si>
  <si>
    <t>23/12/2021</t>
  </si>
  <si>
    <t>convictions since 2017 for HMO Licensing Enforcement</t>
  </si>
  <si>
    <t>Child Safeguarding Practice Reviews or Child Practice Reviews were initiated from Jan 2017 - Dec 2021 and who by and how many cases</t>
  </si>
  <si>
    <t>0338</t>
  </si>
  <si>
    <t>Canceled/Elapsed</t>
  </si>
  <si>
    <t>IT Applications and Software</t>
  </si>
  <si>
    <t>the Traffic Regulation Order for the Westgate Market Day Restrictions please. The one that is to stop vehicles parking in the area used by Guisborough Market so that the stall holders can set up unhindered. I am told it has been in place since 2003.</t>
  </si>
  <si>
    <t>Budget for 22/23 on sexual health serivces.  21/22 budget and spend for last 3 years</t>
  </si>
  <si>
    <t>questions on S206(2) Housing Act 1996 on temporary accommodation</t>
  </si>
  <si>
    <t>Reports regarding a child/young person at risk of been abused, and how many resulted in families been observed in a day centre or on child protection lists from 2010 - 2021</t>
  </si>
  <si>
    <t xml:space="preserve">Is the Council, or has the Council ever been, signed up to the Rough Sleeping Support Service? and since January 1st 2018, how many non-British homeless people have been referred by the Council to the Home Office, under the Rough Sleeping Support Service? </t>
  </si>
  <si>
    <t>17/01/2022</t>
  </si>
  <si>
    <t>Feb</t>
  </si>
  <si>
    <t>yes</t>
  </si>
  <si>
    <t xml:space="preserve">Breakdown of any periods of empty rate charges and empty property relief for the below hereditament (along with ratepayers) for the 2019/20 financial year:
Mermaid Hotel 78 Redcar Road Marske-by-the-sea Redcar, TS11 6EX - BA Reference: 4161707813N </t>
  </si>
  <si>
    <t>RCBC Development Services Manager and Skelton Ward Members and Bellway Homes (Durham) Ltd and their appointed agents (i.e. ELG Town Planning, Darlington and others).
Information to be provided relates to Bellway’s amended housing layout plans for Site ‘A’ at Skelton on Church Hill Land off Bowland Road.  Planning application reference number R/2021/0110/VC 11th May 2021 and 1st June 2021.</t>
  </si>
  <si>
    <t>Could I please have a copy of the minutes taken on the review(s) and any plan of action by the Council after the conclusion of a sewer investigation completed after a Flooding event 21st Jan 2021 at Brotton Road, Carlin How, TS134DY. Carried out by the Sewer Flooding Team at NWL.</t>
  </si>
  <si>
    <t>Care leavers questions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</si>
</sst>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5" x14ac:knownFonts="1">
    <font>
      <sz val="10"/>
      <name val="Arial"/>
    </font>
    <font>
      <sz val="8"/>
      <name val="Arial"/>
      <family val="2"/>
    </font>
    <font>
      <b/>
      <sz val="10"/>
      <name val="Arial"/>
      <family val="2"/>
    </font>
    <font>
      <b/>
      <sz val="12"/>
      <name val="Arial"/>
      <family val="2"/>
    </font>
    <font>
      <b/>
      <sz val="12"/>
      <name val="Arial"/>
      <family val="2"/>
    </font>
    <font>
      <b/>
      <sz val="8"/>
      <name val="Arial"/>
      <family val="2"/>
    </font>
    <font>
      <sz val="8"/>
      <name val="Arial"/>
      <family val="2"/>
    </font>
    <font>
      <sz val="12"/>
      <name val="Arial"/>
      <family val="2"/>
    </font>
    <font>
      <sz val="14"/>
      <name val="Arial"/>
      <family val="2"/>
    </font>
    <font>
      <sz val="10"/>
      <name val="Arial"/>
      <family val="2"/>
    </font>
    <font>
      <b/>
      <sz val="11"/>
      <name val="Arial"/>
      <family val="2"/>
    </font>
    <font>
      <sz val="11"/>
      <name val="Arial"/>
      <family val="2"/>
    </font>
    <font>
      <sz val="8"/>
      <name val="Arial"/>
      <family val="2"/>
    </font>
    <font>
      <i/>
      <sz val="12"/>
      <name val="Arial"/>
      <family val="2"/>
    </font>
    <font>
      <sz val="12"/>
      <color theme="1"/>
      <name val="Arial"/>
      <family val="2"/>
    </font>
  </fonts>
  <fills count="16">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43"/>
        <bgColor indexed="64"/>
      </patternFill>
    </fill>
    <fill>
      <patternFill patternType="solid">
        <fgColor indexed="47"/>
        <bgColor indexed="64"/>
      </patternFill>
    </fill>
    <fill>
      <patternFill patternType="solid">
        <fgColor indexed="41"/>
        <bgColor indexed="64"/>
      </patternFill>
    </fill>
    <fill>
      <patternFill patternType="solid">
        <fgColor indexed="15"/>
        <bgColor indexed="64"/>
      </patternFill>
    </fill>
    <fill>
      <patternFill patternType="solid">
        <fgColor rgb="FFCCFFFF"/>
        <bgColor indexed="64"/>
      </patternFill>
    </fill>
    <fill>
      <patternFill patternType="solid">
        <fgColor rgb="FFFFFFA3"/>
        <bgColor indexed="64"/>
      </patternFill>
    </fill>
    <fill>
      <patternFill patternType="solid">
        <fgColor rgb="FF66FFFF"/>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
      <patternFill patternType="solid">
        <fgColor theme="0" tint="-0.3499862666707357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9" fillId="0" borderId="0"/>
  </cellStyleXfs>
  <cellXfs count="199">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lignment vertical="center"/>
    </xf>
    <xf numFmtId="0" fontId="2" fillId="2" borderId="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0" xfId="0" applyFont="1" applyAlignment="1">
      <alignment horizontal="left"/>
    </xf>
    <xf numFmtId="0" fontId="4" fillId="0" borderId="0" xfId="0" applyFont="1"/>
    <xf numFmtId="10" fontId="3" fillId="0" borderId="0" xfId="0" applyNumberFormat="1" applyFont="1" applyAlignment="1">
      <alignment horizontal="left" vertical="center" wrapText="1"/>
    </xf>
    <xf numFmtId="0" fontId="0" fillId="0" borderId="0" xfId="0" applyAlignment="1">
      <alignment horizontal="left" vertical="top" wrapText="1"/>
    </xf>
    <xf numFmtId="0" fontId="0" fillId="4" borderId="0" xfId="0" applyFill="1" applyAlignment="1">
      <alignment horizontal="left" vertical="top" wrapText="1"/>
    </xf>
    <xf numFmtId="0" fontId="0" fillId="5" borderId="0" xfId="0" applyFill="1" applyAlignment="1">
      <alignment horizontal="left" vertical="top" wrapText="1"/>
    </xf>
    <xf numFmtId="0" fontId="0" fillId="0" borderId="0" xfId="0" applyAlignment="1">
      <alignment vertical="center"/>
    </xf>
    <xf numFmtId="0" fontId="2" fillId="0" borderId="0" xfId="0" applyFont="1" applyAlignment="1">
      <alignment vertical="center"/>
    </xf>
    <xf numFmtId="0" fontId="2" fillId="6"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horizontal="center" vertical="center"/>
    </xf>
    <xf numFmtId="0" fontId="7" fillId="5" borderId="1" xfId="0" applyFont="1" applyFill="1" applyBorder="1" applyAlignment="1">
      <alignment vertical="center" wrapText="1"/>
    </xf>
    <xf numFmtId="14" fontId="7" fillId="5" borderId="2" xfId="0" applyNumberFormat="1" applyFont="1" applyFill="1" applyBorder="1" applyAlignment="1">
      <alignment vertical="center" wrapText="1"/>
    </xf>
    <xf numFmtId="0" fontId="7" fillId="7" borderId="3" xfId="0" applyFont="1" applyFill="1" applyBorder="1" applyAlignment="1">
      <alignment vertical="center" wrapText="1"/>
    </xf>
    <xf numFmtId="0" fontId="7" fillId="5" borderId="4" xfId="0" applyFont="1" applyFill="1" applyBorder="1" applyAlignment="1">
      <alignment vertical="center" wrapText="1"/>
    </xf>
    <xf numFmtId="0" fontId="7" fillId="0" borderId="0" xfId="0" applyFont="1" applyAlignment="1">
      <alignment vertical="center"/>
    </xf>
    <xf numFmtId="0" fontId="3" fillId="5" borderId="4" xfId="0" applyFont="1" applyFill="1" applyBorder="1" applyAlignment="1">
      <alignment horizontal="left" vertical="top" wrapText="1"/>
    </xf>
    <xf numFmtId="0" fontId="3" fillId="0" borderId="0" xfId="0" applyFont="1" applyAlignment="1">
      <alignment vertical="center"/>
    </xf>
    <xf numFmtId="0" fontId="3" fillId="0" borderId="1" xfId="0" applyFont="1" applyBorder="1" applyAlignment="1">
      <alignment horizontal="right" vertical="center"/>
    </xf>
    <xf numFmtId="0" fontId="7" fillId="0" borderId="1" xfId="0" applyFont="1" applyBorder="1" applyAlignment="1">
      <alignment vertical="center"/>
    </xf>
    <xf numFmtId="0" fontId="0" fillId="0" borderId="0" xfId="0" applyAlignment="1">
      <alignment horizontal="center"/>
    </xf>
    <xf numFmtId="0" fontId="0" fillId="0" borderId="0" xfId="0" applyAlignment="1">
      <alignment horizontal="center" vertical="center"/>
    </xf>
    <xf numFmtId="0" fontId="7" fillId="0" borderId="0" xfId="0" applyFont="1" applyAlignment="1">
      <alignment horizontal="center" vertical="center"/>
    </xf>
    <xf numFmtId="0" fontId="0" fillId="0" borderId="0" xfId="0" applyBorder="1" applyAlignment="1">
      <alignment horizontal="center" vertical="center"/>
    </xf>
    <xf numFmtId="0" fontId="7" fillId="5" borderId="1" xfId="0" applyFont="1" applyFill="1" applyBorder="1" applyAlignment="1">
      <alignment vertical="top" wrapText="1"/>
    </xf>
    <xf numFmtId="0" fontId="7" fillId="7" borderId="3" xfId="0" applyFont="1" applyFill="1" applyBorder="1" applyAlignment="1">
      <alignment vertical="top" wrapText="1"/>
    </xf>
    <xf numFmtId="0" fontId="0" fillId="0" borderId="0" xfId="0" applyFill="1" applyAlignment="1">
      <alignment horizontal="left" vertical="top" wrapText="1"/>
    </xf>
    <xf numFmtId="0" fontId="3" fillId="0" borderId="0" xfId="0" applyFont="1" applyAlignment="1">
      <alignment horizontal="right" vertical="center"/>
    </xf>
    <xf numFmtId="0" fontId="3" fillId="0" borderId="0" xfId="0" applyFont="1" applyBorder="1" applyAlignment="1">
      <alignment vertical="center" wrapText="1"/>
    </xf>
    <xf numFmtId="0" fontId="3" fillId="0" borderId="0" xfId="0" applyFont="1" applyBorder="1" applyAlignment="1">
      <alignment vertical="center"/>
    </xf>
    <xf numFmtId="0" fontId="7" fillId="9" borderId="1" xfId="0" applyFont="1" applyFill="1" applyBorder="1" applyAlignment="1">
      <alignment vertical="center" wrapText="1"/>
    </xf>
    <xf numFmtId="164" fontId="7" fillId="7" borderId="3" xfId="0" applyNumberFormat="1" applyFont="1" applyFill="1" applyBorder="1" applyAlignment="1">
      <alignment horizontal="left" vertical="center" wrapText="1"/>
    </xf>
    <xf numFmtId="14" fontId="7" fillId="7" borderId="3" xfId="0" applyNumberFormat="1" applyFont="1" applyFill="1" applyBorder="1" applyAlignment="1">
      <alignment vertical="center" wrapText="1"/>
    </xf>
    <xf numFmtId="0" fontId="7" fillId="10" borderId="1" xfId="0" applyFont="1" applyFill="1" applyBorder="1" applyAlignment="1">
      <alignment vertical="center" wrapText="1"/>
    </xf>
    <xf numFmtId="0" fontId="0" fillId="0" borderId="0" xfId="0" applyFill="1" applyAlignment="1">
      <alignment vertical="center"/>
    </xf>
    <xf numFmtId="0" fontId="2" fillId="0" borderId="0" xfId="0" applyFont="1" applyFill="1" applyAlignment="1">
      <alignment vertical="center"/>
    </xf>
    <xf numFmtId="0" fontId="0" fillId="0" borderId="0" xfId="0" applyFill="1" applyBorder="1" applyAlignment="1">
      <alignment horizontal="center" vertical="center" wrapText="1"/>
    </xf>
    <xf numFmtId="0" fontId="0" fillId="9" borderId="0" xfId="0" applyFill="1" applyAlignment="1">
      <alignment horizontal="left" vertical="top" wrapText="1"/>
    </xf>
    <xf numFmtId="0" fontId="3" fillId="0" borderId="0" xfId="0" applyFont="1" applyFill="1" applyBorder="1" applyAlignment="1">
      <alignment horizontal="right" vertical="center"/>
    </xf>
    <xf numFmtId="0" fontId="7" fillId="9" borderId="3" xfId="0" applyFont="1" applyFill="1" applyBorder="1" applyAlignment="1">
      <alignment vertical="center"/>
    </xf>
    <xf numFmtId="164" fontId="7" fillId="9" borderId="1" xfId="0" applyNumberFormat="1" applyFont="1" applyFill="1" applyBorder="1" applyAlignment="1">
      <alignment horizontal="left" vertical="center" wrapText="1"/>
    </xf>
    <xf numFmtId="0" fontId="7" fillId="9" borderId="1" xfId="0" applyFont="1" applyFill="1" applyBorder="1" applyAlignment="1">
      <alignment vertical="center"/>
    </xf>
    <xf numFmtId="0" fontId="3" fillId="11" borderId="1" xfId="0" applyFont="1" applyFill="1" applyBorder="1" applyAlignment="1">
      <alignment horizontal="left" vertical="top" wrapText="1"/>
    </xf>
    <xf numFmtId="0" fontId="7" fillId="7" borderId="1" xfId="0" applyFont="1" applyFill="1" applyBorder="1" applyAlignment="1">
      <alignment vertical="center" wrapText="1"/>
    </xf>
    <xf numFmtId="14" fontId="7" fillId="9" borderId="1" xfId="0" applyNumberFormat="1" applyFont="1" applyFill="1" applyBorder="1" applyAlignment="1">
      <alignment vertical="center" wrapText="1"/>
    </xf>
    <xf numFmtId="49" fontId="7" fillId="9" borderId="1" xfId="0" applyNumberFormat="1" applyFont="1" applyFill="1" applyBorder="1" applyAlignment="1">
      <alignment vertical="center" wrapText="1"/>
    </xf>
    <xf numFmtId="0" fontId="7" fillId="9" borderId="1" xfId="0" applyFont="1" applyFill="1" applyBorder="1" applyAlignment="1">
      <alignment vertical="top" wrapText="1"/>
    </xf>
    <xf numFmtId="0" fontId="3" fillId="11" borderId="1" xfId="0" applyFont="1" applyFill="1" applyBorder="1" applyAlignment="1">
      <alignment horizontal="left" vertical="center" wrapText="1"/>
    </xf>
    <xf numFmtId="0" fontId="8" fillId="11" borderId="1" xfId="0" applyFont="1" applyFill="1" applyBorder="1"/>
    <xf numFmtId="0" fontId="8" fillId="0" borderId="0" xfId="0" applyFont="1" applyFill="1" applyBorder="1"/>
    <xf numFmtId="0" fontId="0" fillId="0" borderId="0" xfId="0" applyFill="1" applyBorder="1"/>
    <xf numFmtId="0" fontId="0" fillId="9" borderId="1" xfId="0" applyFill="1" applyBorder="1" applyAlignment="1">
      <alignment vertical="top" wrapText="1"/>
    </xf>
    <xf numFmtId="0" fontId="9" fillId="9" borderId="1" xfId="0" applyFont="1" applyFill="1" applyBorder="1" applyAlignment="1">
      <alignment vertical="top" wrapText="1"/>
    </xf>
    <xf numFmtId="0" fontId="0" fillId="9" borderId="1" xfId="0" applyFill="1" applyBorder="1"/>
    <xf numFmtId="0" fontId="0" fillId="0" borderId="0" xfId="0" applyFill="1"/>
    <xf numFmtId="0" fontId="2" fillId="0" borderId="0" xfId="0" applyFont="1" applyFill="1" applyBorder="1" applyAlignment="1">
      <alignment vertical="center"/>
    </xf>
    <xf numFmtId="0" fontId="2" fillId="0" borderId="0" xfId="0" applyFont="1" applyFill="1" applyBorder="1" applyAlignment="1">
      <alignment horizontal="left"/>
    </xf>
    <xf numFmtId="0" fontId="2"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9" fillId="0" borderId="0" xfId="0" applyFont="1" applyAlignment="1">
      <alignment horizontal="left" vertical="center" wrapText="1"/>
    </xf>
    <xf numFmtId="10" fontId="10" fillId="0" borderId="0" xfId="0" applyNumberFormat="1" applyFont="1" applyAlignment="1">
      <alignment horizontal="right" vertical="center" wrapText="1"/>
    </xf>
    <xf numFmtId="0" fontId="9" fillId="0" borderId="0" xfId="0" applyFont="1" applyAlignment="1">
      <alignment horizontal="center" vertical="center"/>
    </xf>
    <xf numFmtId="0" fontId="3" fillId="0" borderId="0" xfId="0" applyFont="1" applyFill="1" applyAlignment="1">
      <alignment vertical="center"/>
    </xf>
    <xf numFmtId="14" fontId="0" fillId="9" borderId="1" xfId="0" applyNumberFormat="1" applyFill="1" applyBorder="1" applyAlignment="1">
      <alignment horizontal="left" vertical="top" wrapText="1"/>
    </xf>
    <xf numFmtId="0" fontId="0" fillId="9" borderId="5" xfId="0" applyFill="1" applyBorder="1"/>
    <xf numFmtId="0" fontId="0" fillId="9" borderId="5" xfId="0" applyFill="1" applyBorder="1" applyAlignment="1">
      <alignment vertical="top" wrapText="1"/>
    </xf>
    <xf numFmtId="0" fontId="9" fillId="9" borderId="5" xfId="0" applyFont="1" applyFill="1" applyBorder="1" applyAlignment="1">
      <alignment vertical="top" wrapText="1"/>
    </xf>
    <xf numFmtId="14" fontId="0" fillId="9" borderId="5" xfId="0" applyNumberFormat="1" applyFill="1" applyBorder="1" applyAlignment="1">
      <alignment horizontal="left" vertical="top" wrapText="1"/>
    </xf>
    <xf numFmtId="0" fontId="7" fillId="7" borderId="3" xfId="0" applyNumberFormat="1" applyFont="1" applyFill="1" applyBorder="1" applyAlignment="1">
      <alignment vertical="top" wrapText="1"/>
    </xf>
    <xf numFmtId="0" fontId="7" fillId="9" borderId="3" xfId="0" applyFont="1" applyFill="1" applyBorder="1" applyAlignment="1">
      <alignment vertical="center" wrapText="1"/>
    </xf>
    <xf numFmtId="0" fontId="7" fillId="9" borderId="3" xfId="0" applyFont="1" applyFill="1" applyBorder="1" applyAlignment="1">
      <alignment vertical="top" wrapText="1"/>
    </xf>
    <xf numFmtId="0" fontId="7" fillId="7" borderId="3" xfId="0" applyFont="1" applyFill="1" applyBorder="1" applyAlignment="1">
      <alignment horizontal="left" vertical="top" wrapText="1"/>
    </xf>
    <xf numFmtId="164" fontId="7" fillId="9" borderId="3" xfId="0" applyNumberFormat="1" applyFont="1" applyFill="1" applyBorder="1" applyAlignment="1">
      <alignment horizontal="left" vertical="center" wrapText="1"/>
    </xf>
    <xf numFmtId="14" fontId="7" fillId="9" borderId="3" xfId="0" applyNumberFormat="1" applyFont="1" applyFill="1" applyBorder="1" applyAlignment="1">
      <alignment vertical="center" wrapText="1"/>
    </xf>
    <xf numFmtId="14" fontId="7" fillId="9" borderId="2" xfId="0" applyNumberFormat="1" applyFont="1" applyFill="1" applyBorder="1" applyAlignment="1">
      <alignment vertical="center" wrapText="1"/>
    </xf>
    <xf numFmtId="14" fontId="7" fillId="7" borderId="3" xfId="0" applyNumberFormat="1" applyFont="1" applyFill="1" applyBorder="1" applyAlignment="1">
      <alignment horizontal="left" vertical="center" wrapText="1"/>
    </xf>
    <xf numFmtId="0" fontId="7" fillId="9" borderId="4" xfId="0" applyFont="1" applyFill="1" applyBorder="1" applyAlignment="1">
      <alignment vertical="center" wrapText="1"/>
    </xf>
    <xf numFmtId="0" fontId="7" fillId="9" borderId="0" xfId="0" applyFont="1" applyFill="1" applyBorder="1" applyAlignment="1">
      <alignment vertical="center"/>
    </xf>
    <xf numFmtId="0" fontId="7" fillId="12" borderId="4" xfId="0" applyFont="1" applyFill="1" applyBorder="1" applyAlignment="1">
      <alignment vertical="top" wrapText="1"/>
    </xf>
    <xf numFmtId="0" fontId="7" fillId="12" borderId="4" xfId="0" applyFont="1" applyFill="1" applyBorder="1" applyAlignment="1">
      <alignment vertical="center" wrapText="1"/>
    </xf>
    <xf numFmtId="0" fontId="7" fillId="0" borderId="0" xfId="0" applyFont="1" applyFill="1" applyBorder="1" applyAlignment="1">
      <alignment vertical="center" wrapText="1"/>
    </xf>
    <xf numFmtId="0" fontId="7" fillId="9" borderId="1" xfId="0" applyFont="1" applyFill="1" applyBorder="1" applyAlignment="1">
      <alignment horizontal="center" vertical="top" wrapText="1"/>
    </xf>
    <xf numFmtId="14" fontId="14" fillId="12" borderId="2" xfId="0" applyNumberFormat="1" applyFont="1" applyFill="1" applyBorder="1" applyAlignment="1">
      <alignment vertical="center" wrapText="1"/>
    </xf>
    <xf numFmtId="14" fontId="7" fillId="12" borderId="2" xfId="0" applyNumberFormat="1" applyFont="1" applyFill="1" applyBorder="1" applyAlignment="1">
      <alignment vertical="center" wrapText="1"/>
    </xf>
    <xf numFmtId="49" fontId="7" fillId="12" borderId="1" xfId="0" applyNumberFormat="1" applyFont="1" applyFill="1" applyBorder="1" applyAlignment="1">
      <alignment vertical="center" wrapText="1"/>
    </xf>
    <xf numFmtId="49" fontId="7" fillId="12" borderId="1" xfId="0" applyNumberFormat="1" applyFont="1" applyFill="1" applyBorder="1" applyAlignment="1">
      <alignment vertical="center"/>
    </xf>
    <xf numFmtId="0" fontId="3" fillId="11" borderId="1" xfId="0" applyFont="1" applyFill="1" applyBorder="1" applyAlignment="1">
      <alignment vertical="top" wrapText="1"/>
    </xf>
    <xf numFmtId="49" fontId="3" fillId="11" borderId="1" xfId="0" applyNumberFormat="1" applyFont="1" applyFill="1" applyBorder="1" applyAlignment="1">
      <alignment horizontal="left" vertical="top" wrapText="1"/>
    </xf>
    <xf numFmtId="0" fontId="3" fillId="11" borderId="1" xfId="0" applyFont="1" applyFill="1" applyBorder="1" applyAlignment="1">
      <alignment horizontal="center" vertical="top" wrapText="1"/>
    </xf>
    <xf numFmtId="164" fontId="7" fillId="9" borderId="1" xfId="0" applyNumberFormat="1" applyFont="1" applyFill="1" applyBorder="1" applyAlignment="1">
      <alignment horizontal="center" vertical="center"/>
    </xf>
    <xf numFmtId="164" fontId="7" fillId="9" borderId="1" xfId="0" applyNumberFormat="1" applyFont="1" applyFill="1" applyBorder="1" applyAlignment="1">
      <alignment horizontal="center" vertical="center" wrapText="1"/>
    </xf>
    <xf numFmtId="14" fontId="14" fillId="12" borderId="6" xfId="0" applyNumberFormat="1" applyFont="1" applyFill="1" applyBorder="1" applyAlignment="1">
      <alignment vertical="center" wrapText="1"/>
    </xf>
    <xf numFmtId="14" fontId="7" fillId="12" borderId="6" xfId="0" applyNumberFormat="1" applyFont="1" applyFill="1" applyBorder="1" applyAlignment="1">
      <alignment vertical="center" wrapText="1"/>
    </xf>
    <xf numFmtId="0" fontId="7" fillId="9" borderId="3" xfId="0" quotePrefix="1" applyFont="1" applyFill="1" applyBorder="1" applyAlignment="1">
      <alignment vertical="top" wrapText="1"/>
    </xf>
    <xf numFmtId="0" fontId="7" fillId="10" borderId="0" xfId="0" applyFont="1" applyFill="1" applyAlignment="1">
      <alignment vertical="center"/>
    </xf>
    <xf numFmtId="0" fontId="7" fillId="10" borderId="2" xfId="0" applyFont="1" applyFill="1" applyBorder="1" applyAlignment="1">
      <alignment vertical="center"/>
    </xf>
    <xf numFmtId="0" fontId="7" fillId="10" borderId="2" xfId="0" applyFont="1" applyFill="1" applyBorder="1" applyAlignment="1">
      <alignment vertical="center" wrapText="1"/>
    </xf>
    <xf numFmtId="0" fontId="7" fillId="9" borderId="2" xfId="0" applyFont="1" applyFill="1" applyBorder="1" applyAlignment="1">
      <alignment vertical="center" wrapText="1"/>
    </xf>
    <xf numFmtId="14" fontId="7" fillId="13" borderId="2" xfId="0" applyNumberFormat="1" applyFont="1" applyFill="1" applyBorder="1" applyAlignment="1">
      <alignment vertical="center" wrapText="1"/>
    </xf>
    <xf numFmtId="0" fontId="7" fillId="13" borderId="2" xfId="0" applyFont="1" applyFill="1" applyBorder="1" applyAlignment="1">
      <alignment vertical="center" wrapText="1"/>
    </xf>
    <xf numFmtId="14" fontId="7" fillId="14" borderId="2" xfId="0" applyNumberFormat="1" applyFont="1" applyFill="1" applyBorder="1" applyAlignment="1">
      <alignment vertical="center" wrapText="1"/>
    </xf>
    <xf numFmtId="0" fontId="7" fillId="14" borderId="2" xfId="0" applyFont="1" applyFill="1" applyBorder="1" applyAlignment="1">
      <alignment vertical="center" wrapText="1"/>
    </xf>
    <xf numFmtId="14" fontId="7" fillId="9" borderId="6" xfId="0" applyNumberFormat="1" applyFont="1" applyFill="1" applyBorder="1" applyAlignment="1">
      <alignment vertical="center" wrapText="1"/>
    </xf>
    <xf numFmtId="0" fontId="7" fillId="7" borderId="3" xfId="0" quotePrefix="1" applyFont="1" applyFill="1" applyBorder="1" applyAlignment="1">
      <alignment vertical="top" wrapText="1"/>
    </xf>
    <xf numFmtId="14" fontId="7" fillId="0" borderId="2" xfId="0" applyNumberFormat="1" applyFont="1" applyFill="1" applyBorder="1" applyAlignment="1">
      <alignment vertical="center" wrapText="1"/>
    </xf>
    <xf numFmtId="14" fontId="7" fillId="0" borderId="6" xfId="0" applyNumberFormat="1" applyFont="1" applyFill="1" applyBorder="1" applyAlignment="1">
      <alignment vertical="center" wrapText="1"/>
    </xf>
    <xf numFmtId="0" fontId="7" fillId="9" borderId="2" xfId="0" applyFont="1" applyFill="1" applyBorder="1" applyAlignment="1">
      <alignment horizontal="left" vertical="top" wrapText="1"/>
    </xf>
    <xf numFmtId="0" fontId="7" fillId="9" borderId="4" xfId="0" applyFont="1" applyFill="1" applyBorder="1" applyAlignment="1">
      <alignment horizontal="left" vertical="top" wrapText="1"/>
    </xf>
    <xf numFmtId="0" fontId="7" fillId="9" borderId="4" xfId="0" applyFont="1" applyFill="1" applyBorder="1" applyAlignment="1">
      <alignment horizontal="center" vertical="top" wrapText="1"/>
    </xf>
    <xf numFmtId="0" fontId="7" fillId="9" borderId="3" xfId="0" applyFont="1" applyFill="1" applyBorder="1" applyAlignment="1">
      <alignment horizontal="left" vertical="top" wrapText="1"/>
    </xf>
    <xf numFmtId="14" fontId="7" fillId="9" borderId="1" xfId="0" applyNumberFormat="1" applyFont="1" applyFill="1" applyBorder="1" applyAlignment="1">
      <alignment horizontal="left" vertical="top" wrapText="1"/>
    </xf>
    <xf numFmtId="164" fontId="7" fillId="7" borderId="1" xfId="0" applyNumberFormat="1" applyFont="1" applyFill="1" applyBorder="1" applyAlignment="1">
      <alignment horizontal="left" vertical="center" wrapText="1"/>
    </xf>
    <xf numFmtId="0" fontId="11" fillId="9" borderId="4" xfId="0" applyFont="1" applyFill="1" applyBorder="1" applyAlignment="1">
      <alignment vertical="center"/>
    </xf>
    <xf numFmtId="0" fontId="0" fillId="0" borderId="1" xfId="0" applyBorder="1" applyAlignment="1">
      <alignment horizontal="left" vertical="top" wrapText="1"/>
    </xf>
    <xf numFmtId="0" fontId="7" fillId="0" borderId="0" xfId="0" applyFont="1"/>
    <xf numFmtId="0" fontId="7" fillId="0" borderId="0" xfId="0" applyFont="1" applyAlignment="1">
      <alignment horizontal="center"/>
    </xf>
    <xf numFmtId="10" fontId="3" fillId="0" borderId="0" xfId="0" applyNumberFormat="1" applyFont="1" applyAlignment="1">
      <alignment vertical="center"/>
    </xf>
    <xf numFmtId="0" fontId="7" fillId="0" borderId="0" xfId="0" applyFont="1" applyFill="1" applyBorder="1" applyAlignment="1">
      <alignment vertical="center"/>
    </xf>
    <xf numFmtId="0" fontId="7" fillId="0" borderId="0" xfId="0" applyFont="1" applyFill="1"/>
    <xf numFmtId="0" fontId="7" fillId="0" borderId="0" xfId="0" applyFont="1" applyFill="1" applyAlignment="1">
      <alignment vertical="center"/>
    </xf>
    <xf numFmtId="0" fontId="7" fillId="0" borderId="0" xfId="0" applyFont="1" applyFill="1" applyAlignment="1">
      <alignment horizontal="center" vertical="center"/>
    </xf>
    <xf numFmtId="0" fontId="7" fillId="0" borderId="0" xfId="0" applyFont="1" applyAlignment="1">
      <alignment horizontal="left" vertical="center" wrapText="1"/>
    </xf>
    <xf numFmtId="0" fontId="7" fillId="0" borderId="0"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15" borderId="3" xfId="0" applyFont="1" applyFill="1" applyBorder="1" applyAlignment="1">
      <alignment horizontal="center" vertical="center" wrapText="1"/>
    </xf>
    <xf numFmtId="0" fontId="3" fillId="15" borderId="3" xfId="0" applyFont="1" applyFill="1" applyBorder="1" applyAlignment="1">
      <alignment horizontal="center" vertical="center"/>
    </xf>
    <xf numFmtId="0" fontId="3" fillId="0" borderId="1" xfId="0" applyFont="1" applyBorder="1" applyAlignment="1">
      <alignment horizontal="center" vertical="center"/>
    </xf>
    <xf numFmtId="0" fontId="7" fillId="9" borderId="1" xfId="0" applyFont="1" applyFill="1" applyBorder="1" applyAlignment="1"/>
    <xf numFmtId="0" fontId="7" fillId="0" borderId="0" xfId="0" applyFont="1" applyBorder="1" applyAlignment="1">
      <alignment horizontal="center" vertical="center"/>
    </xf>
    <xf numFmtId="0" fontId="7" fillId="0" borderId="0" xfId="0" applyFont="1" applyAlignment="1"/>
    <xf numFmtId="0" fontId="7" fillId="0" borderId="0" xfId="0" applyFont="1" applyAlignment="1">
      <alignment horizontal="left"/>
    </xf>
    <xf numFmtId="49" fontId="7" fillId="0" borderId="0" xfId="0" applyNumberFormat="1" applyFont="1"/>
    <xf numFmtId="0" fontId="7" fillId="9" borderId="0" xfId="0" applyFont="1" applyFill="1" applyAlignment="1">
      <alignment vertical="center"/>
    </xf>
    <xf numFmtId="0" fontId="7" fillId="9" borderId="0" xfId="0" applyFont="1" applyFill="1" applyAlignment="1">
      <alignment horizontal="center" vertical="center"/>
    </xf>
    <xf numFmtId="0" fontId="11" fillId="13" borderId="4" xfId="0" applyFont="1" applyFill="1" applyBorder="1" applyAlignment="1">
      <alignment vertical="center"/>
    </xf>
    <xf numFmtId="14" fontId="7" fillId="13" borderId="6" xfId="0" applyNumberFormat="1" applyFont="1" applyFill="1" applyBorder="1" applyAlignment="1">
      <alignment vertical="center" wrapText="1"/>
    </xf>
    <xf numFmtId="0" fontId="11" fillId="0" borderId="4" xfId="0" applyFont="1" applyFill="1" applyBorder="1" applyAlignment="1">
      <alignment vertical="center"/>
    </xf>
    <xf numFmtId="0" fontId="0" fillId="0" borderId="5" xfId="0" applyBorder="1" applyAlignment="1">
      <alignment horizontal="left" vertical="top" wrapText="1"/>
    </xf>
    <xf numFmtId="0" fontId="7" fillId="7" borderId="1" xfId="0" applyFont="1" applyFill="1" applyBorder="1" applyAlignment="1">
      <alignment vertical="top" wrapText="1"/>
    </xf>
    <xf numFmtId="14" fontId="7" fillId="5" borderId="1" xfId="0" applyNumberFormat="1" applyFont="1" applyFill="1" applyBorder="1" applyAlignment="1">
      <alignment vertical="center" wrapText="1"/>
    </xf>
    <xf numFmtId="14" fontId="7" fillId="12" borderId="1" xfId="0" applyNumberFormat="1" applyFont="1" applyFill="1" applyBorder="1" applyAlignment="1">
      <alignment vertical="center" wrapText="1"/>
    </xf>
    <xf numFmtId="14" fontId="7" fillId="7" borderId="1" xfId="0" applyNumberFormat="1" applyFont="1" applyFill="1" applyBorder="1" applyAlignment="1">
      <alignment vertical="center" wrapText="1"/>
    </xf>
    <xf numFmtId="0" fontId="7" fillId="13" borderId="4" xfId="0" applyFont="1" applyFill="1" applyBorder="1" applyAlignment="1">
      <alignment vertical="center" wrapText="1"/>
    </xf>
    <xf numFmtId="0" fontId="7" fillId="0" borderId="4" xfId="0" applyFont="1" applyFill="1" applyBorder="1" applyAlignment="1">
      <alignment vertical="center" wrapText="1"/>
    </xf>
    <xf numFmtId="0" fontId="3" fillId="8" borderId="7" xfId="0" applyFont="1" applyFill="1" applyBorder="1" applyAlignment="1">
      <alignment horizontal="left" vertical="top" wrapText="1"/>
    </xf>
    <xf numFmtId="0" fontId="3" fillId="8" borderId="8" xfId="0" applyFont="1" applyFill="1" applyBorder="1" applyAlignment="1">
      <alignment horizontal="left" vertical="top" wrapText="1"/>
    </xf>
    <xf numFmtId="0" fontId="3" fillId="11" borderId="9" xfId="0" applyFont="1" applyFill="1" applyBorder="1" applyAlignment="1">
      <alignment horizontal="left" vertical="top" wrapText="1"/>
    </xf>
    <xf numFmtId="0" fontId="3" fillId="5" borderId="10" xfId="0" applyFont="1" applyFill="1" applyBorder="1" applyAlignment="1">
      <alignment horizontal="left" vertical="top" wrapText="1"/>
    </xf>
    <xf numFmtId="0" fontId="3" fillId="8" borderId="10" xfId="0" applyFont="1" applyFill="1" applyBorder="1" applyAlignment="1">
      <alignment horizontal="left" vertical="top" wrapText="1"/>
    </xf>
    <xf numFmtId="0" fontId="3" fillId="5" borderId="11" xfId="0" applyFont="1" applyFill="1" applyBorder="1" applyAlignment="1">
      <alignment horizontal="left" vertical="top" wrapText="1"/>
    </xf>
    <xf numFmtId="0" fontId="3" fillId="8" borderId="8" xfId="0" applyFont="1" applyFill="1" applyBorder="1" applyAlignment="1">
      <alignment horizontal="center" vertical="top" wrapText="1"/>
    </xf>
    <xf numFmtId="0" fontId="3" fillId="8" borderId="12" xfId="0" applyFont="1" applyFill="1" applyBorder="1" applyAlignment="1">
      <alignment horizontal="center" vertical="top" wrapText="1"/>
    </xf>
    <xf numFmtId="0" fontId="7" fillId="7" borderId="13" xfId="0" applyFont="1" applyFill="1" applyBorder="1" applyAlignment="1">
      <alignment vertical="center" wrapText="1"/>
    </xf>
    <xf numFmtId="0" fontId="7" fillId="10" borderId="0" xfId="0" applyFont="1" applyFill="1" applyBorder="1" applyAlignment="1">
      <alignment vertical="center"/>
    </xf>
    <xf numFmtId="0" fontId="7" fillId="7" borderId="14" xfId="0" applyFont="1" applyFill="1" applyBorder="1" applyAlignment="1">
      <alignment vertical="top" wrapText="1"/>
    </xf>
    <xf numFmtId="0" fontId="7" fillId="7" borderId="15" xfId="0" applyFont="1" applyFill="1" applyBorder="1" applyAlignment="1">
      <alignment vertical="top" wrapText="1"/>
    </xf>
    <xf numFmtId="0" fontId="7" fillId="9" borderId="15" xfId="0" applyFont="1" applyFill="1" applyBorder="1" applyAlignment="1">
      <alignment vertical="top" wrapText="1"/>
    </xf>
    <xf numFmtId="0" fontId="7" fillId="9" borderId="14" xfId="0" applyFont="1" applyFill="1" applyBorder="1" applyAlignment="1">
      <alignment vertical="top" wrapText="1"/>
    </xf>
    <xf numFmtId="0" fontId="7" fillId="9" borderId="13" xfId="0" applyFont="1" applyFill="1" applyBorder="1" applyAlignment="1">
      <alignment vertical="center" wrapText="1"/>
    </xf>
    <xf numFmtId="0" fontId="7" fillId="7" borderId="16" xfId="0" applyFont="1" applyFill="1" applyBorder="1" applyAlignment="1">
      <alignment vertical="center" wrapText="1"/>
    </xf>
    <xf numFmtId="0" fontId="7" fillId="7" borderId="17" xfId="0" applyFont="1" applyFill="1" applyBorder="1" applyAlignment="1">
      <alignment vertical="top" wrapText="1"/>
    </xf>
    <xf numFmtId="0" fontId="7" fillId="7" borderId="18" xfId="0" applyFont="1" applyFill="1" applyBorder="1" applyAlignment="1">
      <alignment vertical="center" wrapText="1"/>
    </xf>
    <xf numFmtId="0" fontId="7" fillId="7" borderId="19" xfId="0" applyFont="1" applyFill="1" applyBorder="1" applyAlignment="1">
      <alignment vertical="center" wrapText="1"/>
    </xf>
    <xf numFmtId="0" fontId="7" fillId="7" borderId="19" xfId="0" applyFont="1" applyFill="1" applyBorder="1" applyAlignment="1">
      <alignment vertical="top" wrapText="1"/>
    </xf>
    <xf numFmtId="164" fontId="7" fillId="7" borderId="19" xfId="0" applyNumberFormat="1" applyFont="1" applyFill="1" applyBorder="1" applyAlignment="1">
      <alignment horizontal="left" vertical="center" wrapText="1"/>
    </xf>
    <xf numFmtId="0" fontId="11" fillId="9" borderId="19" xfId="0" applyFont="1" applyFill="1" applyBorder="1" applyAlignment="1">
      <alignment vertical="center"/>
    </xf>
    <xf numFmtId="14" fontId="7" fillId="5" borderId="19" xfId="0" applyNumberFormat="1" applyFont="1" applyFill="1" applyBorder="1" applyAlignment="1">
      <alignment vertical="center" wrapText="1"/>
    </xf>
    <xf numFmtId="14" fontId="7" fillId="12" borderId="19" xfId="0" applyNumberFormat="1" applyFont="1" applyFill="1" applyBorder="1" applyAlignment="1">
      <alignment vertical="center" wrapText="1"/>
    </xf>
    <xf numFmtId="14" fontId="7" fillId="7" borderId="19" xfId="0" applyNumberFormat="1" applyFont="1" applyFill="1" applyBorder="1" applyAlignment="1">
      <alignment vertical="center" wrapText="1"/>
    </xf>
    <xf numFmtId="0" fontId="7" fillId="5" borderId="19" xfId="0" applyFont="1" applyFill="1" applyBorder="1" applyAlignment="1">
      <alignment vertical="center" wrapText="1"/>
    </xf>
    <xf numFmtId="0" fontId="7" fillId="7" borderId="20" xfId="0" applyFont="1" applyFill="1" applyBorder="1" applyAlignment="1">
      <alignment vertical="top" wrapText="1"/>
    </xf>
    <xf numFmtId="0" fontId="7" fillId="9" borderId="4" xfId="0" applyFont="1" applyFill="1" applyBorder="1" applyAlignment="1">
      <alignment vertical="top" wrapText="1"/>
    </xf>
    <xf numFmtId="0" fontId="2" fillId="2" borderId="2" xfId="0" applyFont="1" applyFill="1" applyBorder="1" applyAlignment="1">
      <alignment horizontal="center" vertical="center" wrapText="1"/>
    </xf>
    <xf numFmtId="0" fontId="0" fillId="0" borderId="21" xfId="0" applyBorder="1" applyAlignment="1">
      <alignment horizontal="center" vertical="center" wrapText="1"/>
    </xf>
    <xf numFmtId="0" fontId="0" fillId="0" borderId="4" xfId="0" applyBorder="1" applyAlignment="1">
      <alignment horizontal="center" vertical="center" wrapText="1"/>
    </xf>
    <xf numFmtId="0" fontId="2" fillId="15" borderId="3" xfId="0" applyFont="1" applyFill="1" applyBorder="1" applyAlignment="1">
      <alignment horizontal="center" vertical="center"/>
    </xf>
    <xf numFmtId="0" fontId="2" fillId="15" borderId="5" xfId="0" applyFont="1" applyFill="1" applyBorder="1" applyAlignment="1">
      <alignment horizontal="center" vertical="center"/>
    </xf>
    <xf numFmtId="0" fontId="2" fillId="5" borderId="2"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15" borderId="5"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49" fontId="0" fillId="9" borderId="3" xfId="0" applyNumberFormat="1" applyFill="1" applyBorder="1" applyAlignment="1">
      <alignment horizontal="left" vertical="center" wrapText="1"/>
    </xf>
    <xf numFmtId="49" fontId="0" fillId="9" borderId="5" xfId="0" applyNumberFormat="1" applyFill="1" applyBorder="1" applyAlignment="1">
      <alignment horizontal="left" vertical="center" wrapText="1"/>
    </xf>
    <xf numFmtId="14" fontId="0" fillId="9" borderId="1" xfId="0" applyNumberFormat="1" applyFill="1" applyBorder="1" applyAlignment="1">
      <alignment horizontal="left"/>
    </xf>
    <xf numFmtId="0" fontId="0" fillId="9" borderId="1" xfId="0" applyFill="1" applyBorder="1" applyAlignment="1">
      <alignment horizontal="left"/>
    </xf>
    <xf numFmtId="49" fontId="9" fillId="9" borderId="3" xfId="0" applyNumberFormat="1" applyFont="1" applyFill="1" applyBorder="1" applyAlignment="1">
      <alignment horizontal="left" vertical="center" wrapText="1"/>
    </xf>
  </cellXfs>
  <cellStyles count="2">
    <cellStyle name="Normal" xfId="0" builtinId="0"/>
    <cellStyle name="Normal 2" xfId="1" xr:uid="{00000000-0005-0000-0000-000001000000}"/>
  </cellStyles>
  <dxfs count="19">
    <dxf>
      <fill>
        <patternFill>
          <bgColor rgb="FFFF0000"/>
        </patternFill>
      </fill>
    </dxf>
    <dxf>
      <fill>
        <patternFill>
          <bgColor rgb="FF92D050"/>
        </patternFill>
      </fill>
    </dxf>
    <dxf>
      <fill>
        <patternFill>
          <bgColor theme="0" tint="-0.34998626667073579"/>
        </patternFill>
      </fill>
    </dxf>
    <dxf>
      <fill>
        <patternFill>
          <bgColor rgb="FF92D050"/>
        </patternFill>
      </fill>
    </dxf>
    <dxf>
      <fill>
        <patternFill>
          <bgColor rgb="FFFF0000"/>
        </patternFill>
      </fill>
    </dxf>
    <dxf>
      <fill>
        <patternFill>
          <bgColor theme="0" tint="-0.24994659260841701"/>
        </patternFill>
      </fill>
    </dxf>
    <dxf>
      <fill>
        <patternFill>
          <bgColor theme="0" tint="-0.24994659260841701"/>
        </patternFill>
      </fill>
    </dxf>
    <dxf>
      <fill>
        <patternFill>
          <bgColor rgb="FF00FF00"/>
        </patternFill>
      </fill>
    </dxf>
    <dxf>
      <fill>
        <patternFill>
          <bgColor rgb="FFFF0000"/>
        </patternFill>
      </fill>
    </dxf>
    <dxf>
      <fill>
        <patternFill>
          <bgColor rgb="FF00FF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366679884438905E-2"/>
          <c:y val="6.2029643353404357E-2"/>
          <c:w val="0.79357389239265053"/>
          <c:h val="0.61190354172682315"/>
        </c:manualLayout>
      </c:layout>
      <c:barChart>
        <c:barDir val="col"/>
        <c:grouping val="stacked"/>
        <c:varyColors val="0"/>
        <c:ser>
          <c:idx val="0"/>
          <c:order val="0"/>
          <c:tx>
            <c:strRef>
              <c:f>'Metrics 2021'!$C$3</c:f>
              <c:strCache>
                <c:ptCount val="1"/>
                <c:pt idx="0">
                  <c:v>Full
Disclosure</c:v>
                </c:pt>
              </c:strCache>
            </c:strRef>
          </c:tx>
          <c:spPr>
            <a:solidFill>
              <a:srgbClr val="92D050"/>
            </a:solidFill>
            <a:ln w="12700">
              <a:solidFill>
                <a:srgbClr val="92D050"/>
              </a:solidFill>
              <a:prstDash val="solid"/>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2021'!$C$4:$C$15</c:f>
              <c:numCache>
                <c:formatCode>General</c:formatCode>
                <c:ptCount val="12"/>
                <c:pt idx="0">
                  <c:v>52</c:v>
                </c:pt>
                <c:pt idx="1">
                  <c:v>52</c:v>
                </c:pt>
                <c:pt idx="2">
                  <c:v>51</c:v>
                </c:pt>
                <c:pt idx="3">
                  <c:v>46</c:v>
                </c:pt>
                <c:pt idx="4">
                  <c:v>46</c:v>
                </c:pt>
                <c:pt idx="5">
                  <c:v>41</c:v>
                </c:pt>
                <c:pt idx="6">
                  <c:v>34</c:v>
                </c:pt>
                <c:pt idx="7">
                  <c:v>65</c:v>
                </c:pt>
                <c:pt idx="8">
                  <c:v>57</c:v>
                </c:pt>
                <c:pt idx="9">
                  <c:v>56</c:v>
                </c:pt>
                <c:pt idx="10">
                  <c:v>48</c:v>
                </c:pt>
                <c:pt idx="11">
                  <c:v>40</c:v>
                </c:pt>
              </c:numCache>
            </c:numRef>
          </c:val>
          <c:extLst>
            <c:ext xmlns:c16="http://schemas.microsoft.com/office/drawing/2014/chart" uri="{C3380CC4-5D6E-409C-BE32-E72D297353CC}">
              <c16:uniqueId val="{00000000-69D8-446C-ADD5-D9143D050CA1}"/>
            </c:ext>
          </c:extLst>
        </c:ser>
        <c:ser>
          <c:idx val="1"/>
          <c:order val="1"/>
          <c:tx>
            <c:strRef>
              <c:f>'Metrics 2021'!$D$3</c:f>
              <c:strCache>
                <c:ptCount val="1"/>
                <c:pt idx="0">
                  <c:v>Partial
Disclosure</c:v>
                </c:pt>
              </c:strCache>
            </c:strRef>
          </c:tx>
          <c:spPr>
            <a:solidFill>
              <a:srgbClr val="FFC000"/>
            </a:solidFill>
            <a:ln w="12700">
              <a:solidFill>
                <a:srgbClr val="FFC000"/>
              </a:solidFill>
              <a:prstDash val="solid"/>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2021'!$D$4:$D$15</c:f>
              <c:numCache>
                <c:formatCode>General</c:formatCode>
                <c:ptCount val="12"/>
                <c:pt idx="0">
                  <c:v>8</c:v>
                </c:pt>
                <c:pt idx="1">
                  <c:v>4</c:v>
                </c:pt>
                <c:pt idx="2">
                  <c:v>11</c:v>
                </c:pt>
                <c:pt idx="3">
                  <c:v>6</c:v>
                </c:pt>
                <c:pt idx="4">
                  <c:v>16</c:v>
                </c:pt>
                <c:pt idx="5">
                  <c:v>4</c:v>
                </c:pt>
                <c:pt idx="6">
                  <c:v>3</c:v>
                </c:pt>
                <c:pt idx="7">
                  <c:v>2</c:v>
                </c:pt>
                <c:pt idx="8">
                  <c:v>4</c:v>
                </c:pt>
                <c:pt idx="9">
                  <c:v>4</c:v>
                </c:pt>
                <c:pt idx="10">
                  <c:v>9</c:v>
                </c:pt>
                <c:pt idx="11">
                  <c:v>6</c:v>
                </c:pt>
              </c:numCache>
            </c:numRef>
          </c:val>
          <c:extLst>
            <c:ext xmlns:c16="http://schemas.microsoft.com/office/drawing/2014/chart" uri="{C3380CC4-5D6E-409C-BE32-E72D297353CC}">
              <c16:uniqueId val="{00000001-69D8-446C-ADD5-D9143D050CA1}"/>
            </c:ext>
          </c:extLst>
        </c:ser>
        <c:ser>
          <c:idx val="2"/>
          <c:order val="2"/>
          <c:tx>
            <c:strRef>
              <c:f>'Metrics 2021'!$E$3</c:f>
              <c:strCache>
                <c:ptCount val="1"/>
                <c:pt idx="0">
                  <c:v>Request
Refused</c:v>
                </c:pt>
              </c:strCache>
            </c:strRef>
          </c:tx>
          <c:spPr>
            <a:solidFill>
              <a:srgbClr val="FF0000"/>
            </a:solidFill>
            <a:ln w="12700">
              <a:solidFill>
                <a:srgbClr val="FF0000"/>
              </a:solidFill>
              <a:prstDash val="solid"/>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2021'!$E$4:$E$15</c:f>
              <c:numCache>
                <c:formatCode>General</c:formatCode>
                <c:ptCount val="12"/>
                <c:pt idx="0">
                  <c:v>7</c:v>
                </c:pt>
                <c:pt idx="1">
                  <c:v>11</c:v>
                </c:pt>
                <c:pt idx="2">
                  <c:v>9</c:v>
                </c:pt>
                <c:pt idx="3">
                  <c:v>10</c:v>
                </c:pt>
                <c:pt idx="4">
                  <c:v>8</c:v>
                </c:pt>
                <c:pt idx="5">
                  <c:v>7</c:v>
                </c:pt>
                <c:pt idx="6">
                  <c:v>4</c:v>
                </c:pt>
                <c:pt idx="7">
                  <c:v>11</c:v>
                </c:pt>
                <c:pt idx="8">
                  <c:v>8</c:v>
                </c:pt>
                <c:pt idx="9">
                  <c:v>9</c:v>
                </c:pt>
                <c:pt idx="10">
                  <c:v>3</c:v>
                </c:pt>
                <c:pt idx="11">
                  <c:v>7</c:v>
                </c:pt>
              </c:numCache>
            </c:numRef>
          </c:val>
          <c:extLst>
            <c:ext xmlns:c16="http://schemas.microsoft.com/office/drawing/2014/chart" uri="{C3380CC4-5D6E-409C-BE32-E72D297353CC}">
              <c16:uniqueId val="{00000002-69D8-446C-ADD5-D9143D050CA1}"/>
            </c:ext>
          </c:extLst>
        </c:ser>
        <c:ser>
          <c:idx val="3"/>
          <c:order val="3"/>
          <c:tx>
            <c:strRef>
              <c:f>'Metrics 2021'!$F$3</c:f>
              <c:strCache>
                <c:ptCount val="1"/>
                <c:pt idx="0">
                  <c:v>Information
Not Held</c:v>
                </c:pt>
              </c:strCache>
            </c:strRef>
          </c:tx>
          <c:spPr>
            <a:solidFill>
              <a:srgbClr val="00B0F0"/>
            </a:solidFill>
            <a:ln w="25400">
              <a:noFill/>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2021'!$F$4:$F$15</c:f>
              <c:numCache>
                <c:formatCode>General</c:formatCode>
                <c:ptCount val="12"/>
                <c:pt idx="0">
                  <c:v>7</c:v>
                </c:pt>
                <c:pt idx="1">
                  <c:v>8</c:v>
                </c:pt>
                <c:pt idx="2">
                  <c:v>7</c:v>
                </c:pt>
                <c:pt idx="3">
                  <c:v>1</c:v>
                </c:pt>
                <c:pt idx="4">
                  <c:v>6</c:v>
                </c:pt>
                <c:pt idx="5">
                  <c:v>5</c:v>
                </c:pt>
                <c:pt idx="6">
                  <c:v>8</c:v>
                </c:pt>
                <c:pt idx="7">
                  <c:v>6</c:v>
                </c:pt>
                <c:pt idx="8">
                  <c:v>2</c:v>
                </c:pt>
                <c:pt idx="9">
                  <c:v>5</c:v>
                </c:pt>
                <c:pt idx="10">
                  <c:v>12</c:v>
                </c:pt>
                <c:pt idx="11">
                  <c:v>5</c:v>
                </c:pt>
              </c:numCache>
            </c:numRef>
          </c:val>
          <c:extLst>
            <c:ext xmlns:c16="http://schemas.microsoft.com/office/drawing/2014/chart" uri="{C3380CC4-5D6E-409C-BE32-E72D297353CC}">
              <c16:uniqueId val="{00000003-69D8-446C-ADD5-D9143D050CA1}"/>
            </c:ext>
          </c:extLst>
        </c:ser>
        <c:ser>
          <c:idx val="4"/>
          <c:order val="4"/>
          <c:tx>
            <c:strRef>
              <c:f>'Metrics 2021'!$G$3</c:f>
              <c:strCache>
                <c:ptCount val="1"/>
                <c:pt idx="0">
                  <c:v>In Progress
/Clarification</c:v>
                </c:pt>
              </c:strCache>
            </c:strRef>
          </c:tx>
          <c:spPr>
            <a:solidFill>
              <a:srgbClr val="7030A0"/>
            </a:solidFill>
            <a:ln w="12700">
              <a:solidFill>
                <a:srgbClr val="7030A0"/>
              </a:solidFill>
              <a:prstDash val="solid"/>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2021'!$G$4:$G$15</c:f>
              <c:numCache>
                <c:formatCode>General</c:formatCode>
                <c:ptCount val="12"/>
                <c:pt idx="0">
                  <c:v>0</c:v>
                </c:pt>
                <c:pt idx="1">
                  <c:v>1</c:v>
                </c:pt>
                <c:pt idx="2">
                  <c:v>1</c:v>
                </c:pt>
                <c:pt idx="3">
                  <c:v>3</c:v>
                </c:pt>
                <c:pt idx="4">
                  <c:v>0</c:v>
                </c:pt>
                <c:pt idx="5">
                  <c:v>2</c:v>
                </c:pt>
                <c:pt idx="6">
                  <c:v>0</c:v>
                </c:pt>
                <c:pt idx="7">
                  <c:v>3</c:v>
                </c:pt>
                <c:pt idx="8">
                  <c:v>0</c:v>
                </c:pt>
                <c:pt idx="9">
                  <c:v>0</c:v>
                </c:pt>
                <c:pt idx="10">
                  <c:v>0</c:v>
                </c:pt>
                <c:pt idx="11">
                  <c:v>2</c:v>
                </c:pt>
              </c:numCache>
            </c:numRef>
          </c:val>
          <c:extLst>
            <c:ext xmlns:c16="http://schemas.microsoft.com/office/drawing/2014/chart" uri="{C3380CC4-5D6E-409C-BE32-E72D297353CC}">
              <c16:uniqueId val="{00000004-69D8-446C-ADD5-D9143D050CA1}"/>
            </c:ext>
          </c:extLst>
        </c:ser>
        <c:ser>
          <c:idx val="5"/>
          <c:order val="5"/>
          <c:tx>
            <c:strRef>
              <c:f>'Metrics 2021'!$I$3</c:f>
              <c:strCache>
                <c:ptCount val="1"/>
                <c:pt idx="0">
                  <c:v>Withdrawn</c:v>
                </c:pt>
              </c:strCache>
            </c:strRef>
          </c:tx>
          <c:spPr>
            <a:solidFill>
              <a:srgbClr val="FFFF00"/>
            </a:solidFill>
            <a:ln w="12700">
              <a:solidFill>
                <a:srgbClr val="FFFF00"/>
              </a:solidFill>
              <a:prstDash val="solid"/>
            </a:ln>
          </c:spPr>
          <c:invertIfNegative val="0"/>
          <c:cat>
            <c:strRef>
              <c:f>'Metrics 2021'!$B$4:$B$15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2021'!$I$4:$I$15</c:f>
              <c:numCache>
                <c:formatCode>General</c:formatCode>
                <c:ptCount val="12"/>
                <c:pt idx="0">
                  <c:v>0</c:v>
                </c:pt>
                <c:pt idx="1">
                  <c:v>3</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5-69D8-446C-ADD5-D9143D050CA1}"/>
            </c:ext>
          </c:extLst>
        </c:ser>
        <c:dLbls>
          <c:showLegendKey val="0"/>
          <c:showVal val="0"/>
          <c:showCatName val="0"/>
          <c:showSerName val="0"/>
          <c:showPercent val="0"/>
          <c:showBubbleSize val="0"/>
        </c:dLbls>
        <c:gapWidth val="150"/>
        <c:overlap val="100"/>
        <c:axId val="1169391584"/>
        <c:axId val="1"/>
      </c:barChart>
      <c:catAx>
        <c:axId val="116939158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10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ysClr val="windowText" lastClr="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en-US"/>
          </a:p>
        </c:txPr>
        <c:crossAx val="1169391584"/>
        <c:crosses val="autoZero"/>
        <c:crossBetween val="between"/>
      </c:valAx>
      <c:spPr>
        <a:solidFill>
          <a:srgbClr val="C0C0C0"/>
        </a:solidFill>
        <a:ln w="12700">
          <a:solidFill>
            <a:schemeClr val="tx1"/>
          </a:solidFill>
          <a:prstDash val="solid"/>
        </a:ln>
      </c:spPr>
    </c:plotArea>
    <c:legend>
      <c:legendPos val="r"/>
      <c:legendEntry>
        <c:idx val="1"/>
        <c:txPr>
          <a:bodyPr/>
          <a:lstStyle/>
          <a:p>
            <a:pPr>
              <a:defRPr sz="775" b="0" i="0" u="none" strike="noStrike" baseline="0">
                <a:solidFill>
                  <a:srgbClr val="000000"/>
                </a:solidFill>
                <a:latin typeface="Arial"/>
                <a:ea typeface="Arial"/>
                <a:cs typeface="Arial"/>
              </a:defRPr>
            </a:pPr>
            <a:endParaRPr lang="en-US"/>
          </a:p>
        </c:txPr>
      </c:legendEntry>
      <c:layout>
        <c:manualLayout>
          <c:xMode val="edge"/>
          <c:yMode val="edge"/>
          <c:x val="0.8776140370646871"/>
          <c:y val="7.0175703175224646E-2"/>
          <c:w val="9.1634010864920956E-2"/>
          <c:h val="0.60000038669199496"/>
        </c:manualLayout>
      </c:layout>
      <c:overlay val="0"/>
      <c:spPr>
        <a:solidFill>
          <a:srgbClr val="FFFFFF"/>
        </a:solidFill>
        <a:ln w="3175">
          <a:solidFill>
            <a:srgbClr val="000000"/>
          </a:solidFill>
          <a:prstDash val="solid"/>
        </a:ln>
      </c:spPr>
      <c:txPr>
        <a:bodyPr/>
        <a:lstStyle/>
        <a:p>
          <a:pPr>
            <a:defRPr sz="7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918143600145929E-2"/>
          <c:y val="5.8005405199116712E-2"/>
          <c:w val="0.71608118279882893"/>
          <c:h val="0.55525816495625735"/>
        </c:manualLayout>
      </c:layout>
      <c:barChart>
        <c:barDir val="col"/>
        <c:grouping val="stacked"/>
        <c:varyColors val="0"/>
        <c:ser>
          <c:idx val="6"/>
          <c:order val="0"/>
          <c:tx>
            <c:strRef>
              <c:f>'Metrics 2021'!$S$3</c:f>
              <c:strCache>
                <c:ptCount val="1"/>
                <c:pt idx="0">
                  <c:v>Withdrawn</c:v>
                </c:pt>
              </c:strCache>
            </c:strRef>
          </c:tx>
          <c:spPr>
            <a:solidFill>
              <a:srgbClr val="FFFF00"/>
            </a:solidFill>
            <a:ln w="12700">
              <a:solidFill>
                <a:srgbClr val="FFFF00"/>
              </a:solidFill>
              <a:prstDash val="solid"/>
            </a:ln>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2021'!$S$4:$S$15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2901-40FB-9479-36745AF18EDB}"/>
            </c:ext>
          </c:extLst>
        </c:ser>
        <c:ser>
          <c:idx val="4"/>
          <c:order val="1"/>
          <c:tx>
            <c:strRef>
              <c:f>'Metrics 2021'!$Q$3</c:f>
              <c:strCache>
                <c:ptCount val="1"/>
                <c:pt idx="0">
                  <c:v>In Progress
/Clarification</c:v>
                </c:pt>
              </c:strCache>
            </c:strRef>
          </c:tx>
          <c:spPr>
            <a:solidFill>
              <a:srgbClr val="7030A0"/>
            </a:solidFill>
            <a:ln>
              <a:solidFill>
                <a:srgbClr val="7030A0"/>
              </a:solidFill>
            </a:ln>
            <a:effectLst/>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2021'!$Q$4:$Q$15</c:f>
              <c:numCache>
                <c:formatCode>General</c:formatCode>
                <c:ptCount val="12"/>
                <c:pt idx="0">
                  <c:v>0</c:v>
                </c:pt>
                <c:pt idx="1">
                  <c:v>0</c:v>
                </c:pt>
                <c:pt idx="2">
                  <c:v>0</c:v>
                </c:pt>
                <c:pt idx="3">
                  <c:v>0</c:v>
                </c:pt>
                <c:pt idx="4">
                  <c:v>0</c:v>
                </c:pt>
                <c:pt idx="5">
                  <c:v>0</c:v>
                </c:pt>
                <c:pt idx="6">
                  <c:v>0</c:v>
                </c:pt>
                <c:pt idx="7">
                  <c:v>1</c:v>
                </c:pt>
                <c:pt idx="8">
                  <c:v>0</c:v>
                </c:pt>
                <c:pt idx="9">
                  <c:v>0</c:v>
                </c:pt>
                <c:pt idx="10">
                  <c:v>0</c:v>
                </c:pt>
                <c:pt idx="11">
                  <c:v>0</c:v>
                </c:pt>
              </c:numCache>
            </c:numRef>
          </c:val>
          <c:extLst>
            <c:ext xmlns:c16="http://schemas.microsoft.com/office/drawing/2014/chart" uri="{C3380CC4-5D6E-409C-BE32-E72D297353CC}">
              <c16:uniqueId val="{00000001-2901-40FB-9479-36745AF18EDB}"/>
            </c:ext>
          </c:extLst>
        </c:ser>
        <c:ser>
          <c:idx val="3"/>
          <c:order val="2"/>
          <c:tx>
            <c:strRef>
              <c:f>'Metrics 2021'!$P$3</c:f>
              <c:strCache>
                <c:ptCount val="1"/>
                <c:pt idx="0">
                  <c:v>Information
Not Held</c:v>
                </c:pt>
              </c:strCache>
            </c:strRef>
          </c:tx>
          <c:spPr>
            <a:solidFill>
              <a:srgbClr val="00B0F0"/>
            </a:solidFill>
            <a:ln w="98425">
              <a:noFill/>
            </a:ln>
            <a:effectLst/>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2021'!$P$4:$P$15</c:f>
              <c:numCache>
                <c:formatCode>General</c:formatCode>
                <c:ptCount val="12"/>
                <c:pt idx="0">
                  <c:v>0</c:v>
                </c:pt>
                <c:pt idx="1">
                  <c:v>0</c:v>
                </c:pt>
                <c:pt idx="2">
                  <c:v>0</c:v>
                </c:pt>
                <c:pt idx="3">
                  <c:v>0</c:v>
                </c:pt>
                <c:pt idx="4">
                  <c:v>0</c:v>
                </c:pt>
                <c:pt idx="5">
                  <c:v>1</c:v>
                </c:pt>
                <c:pt idx="6">
                  <c:v>1</c:v>
                </c:pt>
                <c:pt idx="7">
                  <c:v>0</c:v>
                </c:pt>
                <c:pt idx="8">
                  <c:v>0</c:v>
                </c:pt>
                <c:pt idx="9">
                  <c:v>0</c:v>
                </c:pt>
                <c:pt idx="10">
                  <c:v>0</c:v>
                </c:pt>
                <c:pt idx="11">
                  <c:v>1</c:v>
                </c:pt>
              </c:numCache>
            </c:numRef>
          </c:val>
          <c:extLst>
            <c:ext xmlns:c16="http://schemas.microsoft.com/office/drawing/2014/chart" uri="{C3380CC4-5D6E-409C-BE32-E72D297353CC}">
              <c16:uniqueId val="{00000002-2901-40FB-9479-36745AF18EDB}"/>
            </c:ext>
          </c:extLst>
        </c:ser>
        <c:ser>
          <c:idx val="2"/>
          <c:order val="3"/>
          <c:tx>
            <c:strRef>
              <c:f>'Metrics 2021'!$O$3</c:f>
              <c:strCache>
                <c:ptCount val="1"/>
                <c:pt idx="0">
                  <c:v>Request
Refused</c:v>
                </c:pt>
              </c:strCache>
            </c:strRef>
          </c:tx>
          <c:spPr>
            <a:solidFill>
              <a:srgbClr val="FF0000"/>
            </a:solidFill>
            <a:ln w="12700">
              <a:solidFill>
                <a:srgbClr val="FF0000"/>
              </a:solidFill>
              <a:prstDash val="solid"/>
            </a:ln>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2021'!$O$4:$O$15</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2901-40FB-9479-36745AF18EDB}"/>
            </c:ext>
          </c:extLst>
        </c:ser>
        <c:ser>
          <c:idx val="1"/>
          <c:order val="4"/>
          <c:tx>
            <c:strRef>
              <c:f>'Metrics 2021'!$N$3</c:f>
              <c:strCache>
                <c:ptCount val="1"/>
                <c:pt idx="0">
                  <c:v>Partial
Disclosure</c:v>
                </c:pt>
              </c:strCache>
            </c:strRef>
          </c:tx>
          <c:spPr>
            <a:solidFill>
              <a:srgbClr val="FFC000"/>
            </a:solidFill>
            <a:ln>
              <a:solidFill>
                <a:srgbClr val="FFC000"/>
              </a:solidFill>
            </a:ln>
            <a:effectLst/>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2021'!$N$4:$N$15</c:f>
              <c:numCache>
                <c:formatCode>General</c:formatCode>
                <c:ptCount val="12"/>
                <c:pt idx="0">
                  <c:v>0</c:v>
                </c:pt>
                <c:pt idx="1">
                  <c:v>0</c:v>
                </c:pt>
                <c:pt idx="2">
                  <c:v>0</c:v>
                </c:pt>
                <c:pt idx="3">
                  <c:v>0</c:v>
                </c:pt>
                <c:pt idx="4">
                  <c:v>0</c:v>
                </c:pt>
                <c:pt idx="5">
                  <c:v>0</c:v>
                </c:pt>
                <c:pt idx="6">
                  <c:v>1</c:v>
                </c:pt>
                <c:pt idx="7">
                  <c:v>0</c:v>
                </c:pt>
                <c:pt idx="8">
                  <c:v>0</c:v>
                </c:pt>
                <c:pt idx="9">
                  <c:v>0</c:v>
                </c:pt>
                <c:pt idx="10">
                  <c:v>0</c:v>
                </c:pt>
                <c:pt idx="11">
                  <c:v>0</c:v>
                </c:pt>
              </c:numCache>
            </c:numRef>
          </c:val>
          <c:extLst>
            <c:ext xmlns:c16="http://schemas.microsoft.com/office/drawing/2014/chart" uri="{C3380CC4-5D6E-409C-BE32-E72D297353CC}">
              <c16:uniqueId val="{00000004-2901-40FB-9479-36745AF18EDB}"/>
            </c:ext>
          </c:extLst>
        </c:ser>
        <c:ser>
          <c:idx val="0"/>
          <c:order val="5"/>
          <c:tx>
            <c:strRef>
              <c:f>'Metrics 2021'!$M$3</c:f>
              <c:strCache>
                <c:ptCount val="1"/>
                <c:pt idx="0">
                  <c:v>Full
Disclosure</c:v>
                </c:pt>
              </c:strCache>
            </c:strRef>
          </c:tx>
          <c:spPr>
            <a:solidFill>
              <a:srgbClr val="92D050"/>
            </a:solidFill>
            <a:ln>
              <a:solidFill>
                <a:srgbClr val="92D050"/>
              </a:solidFill>
            </a:ln>
            <a:effectLst/>
          </c:spPr>
          <c:invertIfNegative val="0"/>
          <c:cat>
            <c:strRef>
              <c:f>'Metrics 2021'!$L$4:$L$15</c:f>
              <c:strCache>
                <c:ptCount val="12"/>
                <c:pt idx="0">
                  <c:v>January</c:v>
                </c:pt>
                <c:pt idx="1">
                  <c:v>February</c:v>
                </c:pt>
                <c:pt idx="2">
                  <c:v>March</c:v>
                </c:pt>
                <c:pt idx="3">
                  <c:v>April</c:v>
                </c:pt>
                <c:pt idx="4">
                  <c:v>May</c:v>
                </c:pt>
                <c:pt idx="5">
                  <c:v>June</c:v>
                </c:pt>
                <c:pt idx="6">
                  <c:v>July</c:v>
                </c:pt>
                <c:pt idx="7">
                  <c:v>August</c:v>
                </c:pt>
                <c:pt idx="8">
                  <c:v>September</c:v>
                </c:pt>
                <c:pt idx="9">
                  <c:v>October</c:v>
                </c:pt>
                <c:pt idx="10">
                  <c:v>November</c:v>
                </c:pt>
                <c:pt idx="11">
                  <c:v>December</c:v>
                </c:pt>
              </c:strCache>
            </c:strRef>
          </c:cat>
          <c:val>
            <c:numRef>
              <c:f>'Metrics 2021'!$M$4:$M$15</c:f>
              <c:numCache>
                <c:formatCode>General</c:formatCode>
                <c:ptCount val="12"/>
                <c:pt idx="0">
                  <c:v>1</c:v>
                </c:pt>
                <c:pt idx="1">
                  <c:v>3</c:v>
                </c:pt>
                <c:pt idx="2">
                  <c:v>0</c:v>
                </c:pt>
                <c:pt idx="3">
                  <c:v>1</c:v>
                </c:pt>
                <c:pt idx="4">
                  <c:v>2</c:v>
                </c:pt>
                <c:pt idx="5">
                  <c:v>0</c:v>
                </c:pt>
                <c:pt idx="6">
                  <c:v>1</c:v>
                </c:pt>
                <c:pt idx="7">
                  <c:v>0</c:v>
                </c:pt>
                <c:pt idx="8">
                  <c:v>1</c:v>
                </c:pt>
                <c:pt idx="9">
                  <c:v>1</c:v>
                </c:pt>
                <c:pt idx="10">
                  <c:v>2</c:v>
                </c:pt>
                <c:pt idx="11">
                  <c:v>0</c:v>
                </c:pt>
              </c:numCache>
            </c:numRef>
          </c:val>
          <c:extLst>
            <c:ext xmlns:c16="http://schemas.microsoft.com/office/drawing/2014/chart" uri="{C3380CC4-5D6E-409C-BE32-E72D297353CC}">
              <c16:uniqueId val="{00000005-2901-40FB-9479-36745AF18EDB}"/>
            </c:ext>
          </c:extLst>
        </c:ser>
        <c:dLbls>
          <c:showLegendKey val="0"/>
          <c:showVal val="0"/>
          <c:showCatName val="0"/>
          <c:showSerName val="0"/>
          <c:showPercent val="0"/>
          <c:showBubbleSize val="0"/>
        </c:dLbls>
        <c:gapWidth val="111"/>
        <c:overlap val="100"/>
        <c:axId val="1169384096"/>
        <c:axId val="1"/>
      </c:barChart>
      <c:catAx>
        <c:axId val="1169384096"/>
        <c:scaling>
          <c:orientation val="minMax"/>
        </c:scaling>
        <c:delete val="0"/>
        <c:axPos val="b"/>
        <c:numFmt formatCode="General" sourceLinked="1"/>
        <c:majorTickMark val="out"/>
        <c:minorTickMark val="none"/>
        <c:tickLblPos val="nextTo"/>
        <c:spPr>
          <a:noFill/>
          <a:ln w="9525" cap="flat" cmpd="sng" algn="ctr">
            <a:solidFill>
              <a:schemeClr val="tx1">
                <a:lumMod val="95000"/>
                <a:lumOff val="5000"/>
              </a:schemeClr>
            </a:solidFill>
            <a:round/>
          </a:ln>
          <a:effectLst/>
        </c:spPr>
        <c:txPr>
          <a:bodyPr rot="-2700000" vert="horz"/>
          <a:lstStyle/>
          <a:p>
            <a:pPr>
              <a:defRPr sz="1050" b="0" i="0" u="none" strike="noStrike" baseline="0">
                <a:solidFill>
                  <a:srgbClr val="000000"/>
                </a:solidFill>
                <a:latin typeface="Arial"/>
                <a:ea typeface="Arial"/>
                <a:cs typeface="Arial"/>
              </a:defRPr>
            </a:pPr>
            <a:endParaRPr lang="en-US"/>
          </a:p>
        </c:txPr>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Calibri"/>
                <a:ea typeface="Calibri"/>
                <a:cs typeface="Calibri"/>
              </a:defRPr>
            </a:pPr>
            <a:endParaRPr lang="en-US"/>
          </a:p>
        </c:txPr>
        <c:crossAx val="1169384096"/>
        <c:crosses val="autoZero"/>
        <c:crossBetween val="between"/>
      </c:valAx>
      <c:spPr>
        <a:solidFill>
          <a:schemeClr val="bg1">
            <a:lumMod val="75000"/>
          </a:schemeClr>
        </a:solidFill>
        <a:ln w="12700" cap="flat">
          <a:solidFill>
            <a:srgbClr val="000000"/>
          </a:solidFill>
          <a:round/>
        </a:ln>
        <a:effectLst/>
      </c:spPr>
    </c:plotArea>
    <c:legend>
      <c:legendPos val="b"/>
      <c:layout>
        <c:manualLayout>
          <c:xMode val="edge"/>
          <c:yMode val="edge"/>
          <c:x val="0.80053885949143821"/>
          <c:y val="6.6057953106446007E-2"/>
          <c:w val="9.686853853879196E-2"/>
          <c:h val="0.54262370792966408"/>
        </c:manualLayout>
      </c:layout>
      <c:overlay val="0"/>
      <c:spPr>
        <a:solidFill>
          <a:schemeClr val="bg1"/>
        </a:solidFill>
        <a:ln>
          <a:solidFill>
            <a:schemeClr val="tx1"/>
          </a:solidFill>
        </a:ln>
        <a:effectLst/>
      </c:spPr>
      <c:txPr>
        <a:bodyPr/>
        <a:lstStyle/>
        <a:p>
          <a:pPr>
            <a:defRPr sz="775" b="0" i="0" u="none" strike="noStrike" baseline="0">
              <a:solidFill>
                <a:srgbClr val="000000"/>
              </a:solidFill>
              <a:latin typeface="Arial"/>
              <a:ea typeface="Arial"/>
              <a:cs typeface="Arial"/>
            </a:defRPr>
          </a:pPr>
          <a:endParaRPr lang="en-US"/>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0</xdr:colOff>
      <xdr:row>20</xdr:row>
      <xdr:rowOff>142875</xdr:rowOff>
    </xdr:from>
    <xdr:to>
      <xdr:col>10</xdr:col>
      <xdr:colOff>28575</xdr:colOff>
      <xdr:row>52</xdr:row>
      <xdr:rowOff>85725</xdr:rowOff>
    </xdr:to>
    <xdr:graphicFrame macro="">
      <xdr:nvGraphicFramePr>
        <xdr:cNvPr id="29007184" name="Chart 1030" descr="FOIs discharged within the statutory timetable (88.85%)">
          <a:extLst>
            <a:ext uri="{FF2B5EF4-FFF2-40B4-BE49-F238E27FC236}">
              <a16:creationId xmlns:a16="http://schemas.microsoft.com/office/drawing/2014/main" id="{09D4640D-4DDF-4CEA-BD68-D4C8EFA9C1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1428750</xdr:colOff>
      <xdr:row>20</xdr:row>
      <xdr:rowOff>114300</xdr:rowOff>
    </xdr:from>
    <xdr:to>
      <xdr:col>21</xdr:col>
      <xdr:colOff>476250</xdr:colOff>
      <xdr:row>55</xdr:row>
      <xdr:rowOff>104775</xdr:rowOff>
    </xdr:to>
    <xdr:graphicFrame macro="">
      <xdr:nvGraphicFramePr>
        <xdr:cNvPr id="29007185" name="Chart 1" descr="EIRs discharged within the statutory timetable (82.35%)">
          <a:extLst>
            <a:ext uri="{FF2B5EF4-FFF2-40B4-BE49-F238E27FC236}">
              <a16:creationId xmlns:a16="http://schemas.microsoft.com/office/drawing/2014/main" id="{A8015F3B-7F8C-40CD-931D-76EB1A6C22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T20"/>
  <sheetViews>
    <sheetView tabSelected="1" zoomScale="70" zoomScaleNormal="70" zoomScaleSheetLayoutView="70" workbookViewId="0">
      <selection activeCell="K51" sqref="K51"/>
    </sheetView>
  </sheetViews>
  <sheetFormatPr defaultRowHeight="12.75" x14ac:dyDescent="0.2"/>
  <cols>
    <col min="1" max="1" width="10.7109375" customWidth="1"/>
    <col min="2" max="2" width="15.7109375" customWidth="1"/>
    <col min="3" max="8" width="18.7109375" customWidth="1"/>
    <col min="9" max="9" width="12" customWidth="1"/>
    <col min="10" max="10" width="18.7109375" customWidth="1"/>
    <col min="11" max="11" width="23.7109375" customWidth="1"/>
    <col min="12" max="12" width="15.7109375" customWidth="1"/>
    <col min="13" max="18" width="18.7109375" customWidth="1"/>
    <col min="19" max="19" width="12" customWidth="1"/>
    <col min="20" max="20" width="18.7109375" customWidth="1"/>
  </cols>
  <sheetData>
    <row r="2" spans="1:20" ht="20.100000000000001" customHeight="1" x14ac:dyDescent="0.2">
      <c r="C2" s="178" t="s">
        <v>101</v>
      </c>
      <c r="D2" s="179"/>
      <c r="E2" s="179"/>
      <c r="F2" s="179"/>
      <c r="G2" s="179"/>
      <c r="H2" s="179"/>
      <c r="I2" s="180"/>
      <c r="M2" s="178" t="s">
        <v>102</v>
      </c>
      <c r="N2" s="179"/>
      <c r="O2" s="179"/>
      <c r="P2" s="179"/>
      <c r="Q2" s="179"/>
      <c r="R2" s="179"/>
      <c r="S2" s="180"/>
    </row>
    <row r="3" spans="1:20" ht="25.5" x14ac:dyDescent="0.2">
      <c r="B3" s="2" t="s">
        <v>48</v>
      </c>
      <c r="C3" s="1" t="s">
        <v>80</v>
      </c>
      <c r="D3" s="1" t="s">
        <v>81</v>
      </c>
      <c r="E3" s="1" t="s">
        <v>35</v>
      </c>
      <c r="F3" s="3" t="s">
        <v>7</v>
      </c>
      <c r="G3" s="3" t="s">
        <v>20</v>
      </c>
      <c r="H3" s="3" t="s">
        <v>90</v>
      </c>
      <c r="I3" s="1" t="s">
        <v>73</v>
      </c>
      <c r="J3" s="1" t="s">
        <v>47</v>
      </c>
      <c r="L3" s="2" t="s">
        <v>48</v>
      </c>
      <c r="M3" s="1" t="s">
        <v>80</v>
      </c>
      <c r="N3" s="1" t="s">
        <v>81</v>
      </c>
      <c r="O3" s="1" t="s">
        <v>35</v>
      </c>
      <c r="P3" s="3" t="s">
        <v>7</v>
      </c>
      <c r="Q3" s="3" t="s">
        <v>20</v>
      </c>
      <c r="R3" s="3" t="s">
        <v>90</v>
      </c>
      <c r="S3" s="1" t="s">
        <v>73</v>
      </c>
      <c r="T3" s="1" t="s">
        <v>47</v>
      </c>
    </row>
    <row r="4" spans="1:20" ht="16.5" customHeight="1" x14ac:dyDescent="0.2">
      <c r="B4" s="2" t="s">
        <v>36</v>
      </c>
      <c r="C4" s="13">
        <f>'FOI 2021'!V18</f>
        <v>52</v>
      </c>
      <c r="D4" s="13">
        <f>'FOI 2021'!W18</f>
        <v>8</v>
      </c>
      <c r="E4" s="13">
        <f>'FOI 2021'!X18</f>
        <v>7</v>
      </c>
      <c r="F4" s="13">
        <f>'FOI 2021'!Y18</f>
        <v>7</v>
      </c>
      <c r="G4" s="13">
        <f>'FOI 2021'!Z18</f>
        <v>0</v>
      </c>
      <c r="H4" s="13">
        <f>'FOI 2021'!AA18</f>
        <v>1</v>
      </c>
      <c r="I4" s="13">
        <f>'FOI 2021'!AB18</f>
        <v>0</v>
      </c>
      <c r="J4" s="4">
        <f>'FOI 2021'!U18</f>
        <v>75</v>
      </c>
      <c r="L4" s="2" t="s">
        <v>36</v>
      </c>
      <c r="M4" s="13">
        <f>'EIR 2021'!U18</f>
        <v>1</v>
      </c>
      <c r="N4" s="13">
        <f>'EIR 2021'!V18</f>
        <v>0</v>
      </c>
      <c r="O4" s="13">
        <f>'EIR 2021'!W18</f>
        <v>0</v>
      </c>
      <c r="P4" s="13">
        <f>'EIR 2021'!X18</f>
        <v>0</v>
      </c>
      <c r="Q4" s="13">
        <f>'EIR 2021'!Y18</f>
        <v>0</v>
      </c>
      <c r="R4" s="13">
        <f>'EIR 2021'!Z18</f>
        <v>0</v>
      </c>
      <c r="S4" s="13">
        <f>'EIR 2021'!AA18</f>
        <v>0</v>
      </c>
      <c r="T4" s="4">
        <f>'EIR 2021'!T18</f>
        <v>1</v>
      </c>
    </row>
    <row r="5" spans="1:20" ht="16.5" customHeight="1" x14ac:dyDescent="0.2">
      <c r="B5" s="2" t="s">
        <v>37</v>
      </c>
      <c r="C5" s="13">
        <f>'FOI 2021'!V19</f>
        <v>52</v>
      </c>
      <c r="D5" s="13">
        <f>'FOI 2021'!W19</f>
        <v>4</v>
      </c>
      <c r="E5" s="13">
        <f>'FOI 2021'!X19</f>
        <v>11</v>
      </c>
      <c r="F5" s="13">
        <f>'FOI 2021'!Y19</f>
        <v>8</v>
      </c>
      <c r="G5" s="13">
        <f>'FOI 2021'!Z19</f>
        <v>1</v>
      </c>
      <c r="H5" s="13">
        <f>'FOI 2021'!AA19</f>
        <v>1</v>
      </c>
      <c r="I5" s="13">
        <f>'FOI 2021'!AB19</f>
        <v>3</v>
      </c>
      <c r="J5" s="4">
        <f>'FOI 2021'!U19</f>
        <v>80</v>
      </c>
      <c r="L5" s="2" t="s">
        <v>37</v>
      </c>
      <c r="M5" s="13">
        <f>'EIR 2021'!U19</f>
        <v>3</v>
      </c>
      <c r="N5" s="13">
        <f>'EIR 2021'!V19</f>
        <v>0</v>
      </c>
      <c r="O5" s="13">
        <f>'EIR 2021'!W19</f>
        <v>0</v>
      </c>
      <c r="P5" s="13">
        <f>'EIR 2021'!X19</f>
        <v>0</v>
      </c>
      <c r="Q5" s="13">
        <f>'EIR 2021'!Y19</f>
        <v>0</v>
      </c>
      <c r="R5" s="13">
        <f>'EIR 2021'!Z19</f>
        <v>0</v>
      </c>
      <c r="S5" s="13">
        <f>'EIR 2021'!AA19</f>
        <v>0</v>
      </c>
      <c r="T5" s="4">
        <f>'EIR 2021'!T19</f>
        <v>3</v>
      </c>
    </row>
    <row r="6" spans="1:20" ht="16.5" customHeight="1" x14ac:dyDescent="0.2">
      <c r="B6" s="2" t="s">
        <v>38</v>
      </c>
      <c r="C6" s="13">
        <f>'FOI 2021'!V20</f>
        <v>51</v>
      </c>
      <c r="D6" s="13">
        <f>'FOI 2021'!W20</f>
        <v>11</v>
      </c>
      <c r="E6" s="13">
        <f>'FOI 2021'!X20</f>
        <v>9</v>
      </c>
      <c r="F6" s="13">
        <f>'FOI 2021'!Y20</f>
        <v>7</v>
      </c>
      <c r="G6" s="13">
        <f>'FOI 2021'!Z20</f>
        <v>1</v>
      </c>
      <c r="H6" s="13">
        <f>'FOI 2021'!AA20</f>
        <v>3</v>
      </c>
      <c r="I6" s="13">
        <f>'FOI 2021'!AB20</f>
        <v>0</v>
      </c>
      <c r="J6" s="4">
        <f>'FOI 2021'!U20</f>
        <v>82</v>
      </c>
      <c r="L6" s="2" t="s">
        <v>38</v>
      </c>
      <c r="M6" s="13">
        <f>'EIR 2021'!U20</f>
        <v>0</v>
      </c>
      <c r="N6" s="13">
        <f>'EIR 2021'!V20</f>
        <v>0</v>
      </c>
      <c r="O6" s="13">
        <f>'EIR 2021'!W20</f>
        <v>0</v>
      </c>
      <c r="P6" s="13">
        <f>'EIR 2021'!X20</f>
        <v>0</v>
      </c>
      <c r="Q6" s="13">
        <f>'EIR 2021'!Y20</f>
        <v>0</v>
      </c>
      <c r="R6" s="13">
        <f>'EIR 2021'!Z20</f>
        <v>0</v>
      </c>
      <c r="S6" s="13">
        <f>'EIR 2021'!AA20</f>
        <v>0</v>
      </c>
      <c r="T6" s="4">
        <f>'EIR 2021'!T20</f>
        <v>0</v>
      </c>
    </row>
    <row r="7" spans="1:20" ht="16.5" customHeight="1" x14ac:dyDescent="0.2">
      <c r="B7" s="2" t="s">
        <v>39</v>
      </c>
      <c r="C7" s="13">
        <f>'FOI 2021'!V21</f>
        <v>46</v>
      </c>
      <c r="D7" s="13">
        <f>'FOI 2021'!W21</f>
        <v>6</v>
      </c>
      <c r="E7" s="13">
        <f>'FOI 2021'!X21</f>
        <v>10</v>
      </c>
      <c r="F7" s="13">
        <f>'FOI 2021'!Y21</f>
        <v>1</v>
      </c>
      <c r="G7" s="13">
        <f>'FOI 2021'!Z21</f>
        <v>3</v>
      </c>
      <c r="H7" s="13">
        <f>'FOI 2021'!AA21</f>
        <v>0</v>
      </c>
      <c r="I7" s="13">
        <f>'FOI 2021'!AB21</f>
        <v>0</v>
      </c>
      <c r="J7" s="4">
        <f>'FOI 2021'!U21</f>
        <v>66</v>
      </c>
      <c r="L7" s="2" t="s">
        <v>39</v>
      </c>
      <c r="M7" s="13">
        <f>'EIR 2021'!U21</f>
        <v>1</v>
      </c>
      <c r="N7" s="13">
        <f>'EIR 2021'!V21</f>
        <v>0</v>
      </c>
      <c r="O7" s="13">
        <f>'EIR 2021'!W21</f>
        <v>0</v>
      </c>
      <c r="P7" s="13">
        <f>'EIR 2021'!X21</f>
        <v>0</v>
      </c>
      <c r="Q7" s="13">
        <f>'EIR 2021'!Y21</f>
        <v>0</v>
      </c>
      <c r="R7" s="13">
        <f>'EIR 2021'!Z21</f>
        <v>0</v>
      </c>
      <c r="S7" s="13">
        <f>'EIR 2021'!AA21</f>
        <v>0</v>
      </c>
      <c r="T7" s="4">
        <f>'EIR 2021'!T21</f>
        <v>1</v>
      </c>
    </row>
    <row r="8" spans="1:20" ht="16.5" customHeight="1" x14ac:dyDescent="0.2">
      <c r="B8" s="2" t="s">
        <v>27</v>
      </c>
      <c r="C8" s="13">
        <f>'FOI 2021'!V22</f>
        <v>46</v>
      </c>
      <c r="D8" s="13">
        <f>'FOI 2021'!W22</f>
        <v>16</v>
      </c>
      <c r="E8" s="13">
        <f>'FOI 2021'!X22</f>
        <v>8</v>
      </c>
      <c r="F8" s="13">
        <f>'FOI 2021'!Y22</f>
        <v>6</v>
      </c>
      <c r="G8" s="13">
        <f>'FOI 2021'!Z22</f>
        <v>0</v>
      </c>
      <c r="H8" s="13">
        <f>'FOI 2021'!AA22</f>
        <v>0</v>
      </c>
      <c r="I8" s="13">
        <f>'FOI 2021'!AB22</f>
        <v>0</v>
      </c>
      <c r="J8" s="4">
        <f>'FOI 2021'!U22</f>
        <v>76</v>
      </c>
      <c r="L8" s="2" t="s">
        <v>27</v>
      </c>
      <c r="M8" s="13">
        <f>'EIR 2021'!U22</f>
        <v>2</v>
      </c>
      <c r="N8" s="13">
        <f>'EIR 2021'!V22</f>
        <v>0</v>
      </c>
      <c r="O8" s="13">
        <f>'EIR 2021'!W22</f>
        <v>0</v>
      </c>
      <c r="P8" s="13">
        <f>'EIR 2021'!X22</f>
        <v>0</v>
      </c>
      <c r="Q8" s="13">
        <f>'EIR 2021'!Y22</f>
        <v>0</v>
      </c>
      <c r="R8" s="13">
        <f>'EIR 2021'!Z22</f>
        <v>0</v>
      </c>
      <c r="S8" s="13">
        <f>'EIR 2021'!AA22</f>
        <v>0</v>
      </c>
      <c r="T8" s="4">
        <f>'EIR 2021'!T22</f>
        <v>2</v>
      </c>
    </row>
    <row r="9" spans="1:20" ht="16.5" customHeight="1" x14ac:dyDescent="0.2">
      <c r="B9" s="2" t="s">
        <v>40</v>
      </c>
      <c r="C9" s="13">
        <f>'FOI 2021'!V23</f>
        <v>41</v>
      </c>
      <c r="D9" s="13">
        <f>'FOI 2021'!W23</f>
        <v>4</v>
      </c>
      <c r="E9" s="13">
        <f>'FOI 2021'!X23</f>
        <v>7</v>
      </c>
      <c r="F9" s="13">
        <f>'FOI 2021'!Y23</f>
        <v>5</v>
      </c>
      <c r="G9" s="13">
        <f>'FOI 2021'!Z23</f>
        <v>2</v>
      </c>
      <c r="H9" s="13">
        <f>'FOI 2021'!AA23</f>
        <v>2</v>
      </c>
      <c r="I9" s="13">
        <f>'FOI 2021'!AB23</f>
        <v>0</v>
      </c>
      <c r="J9" s="4">
        <f>'FOI 2021'!U23</f>
        <v>61</v>
      </c>
      <c r="L9" s="2" t="s">
        <v>40</v>
      </c>
      <c r="M9" s="13">
        <f>'EIR 2021'!U23</f>
        <v>0</v>
      </c>
      <c r="N9" s="13">
        <f>'EIR 2021'!V23</f>
        <v>0</v>
      </c>
      <c r="O9" s="13">
        <f>'EIR 2021'!W23</f>
        <v>0</v>
      </c>
      <c r="P9" s="13">
        <f>'EIR 2021'!X23</f>
        <v>1</v>
      </c>
      <c r="Q9" s="13">
        <f>'EIR 2021'!Y23</f>
        <v>0</v>
      </c>
      <c r="R9" s="13">
        <f>'EIR 2021'!Z23</f>
        <v>0</v>
      </c>
      <c r="S9" s="13">
        <f>'EIR 2021'!AA23</f>
        <v>0</v>
      </c>
      <c r="T9" s="4">
        <f>'EIR 2021'!T23</f>
        <v>1</v>
      </c>
    </row>
    <row r="10" spans="1:20" ht="16.5" customHeight="1" x14ac:dyDescent="0.2">
      <c r="B10" s="2" t="s">
        <v>41</v>
      </c>
      <c r="C10" s="13">
        <f>'FOI 2021'!V24</f>
        <v>34</v>
      </c>
      <c r="D10" s="13">
        <f>'FOI 2021'!W24</f>
        <v>3</v>
      </c>
      <c r="E10" s="13">
        <f>'FOI 2021'!X24</f>
        <v>4</v>
      </c>
      <c r="F10" s="13">
        <f>'FOI 2021'!Y24</f>
        <v>8</v>
      </c>
      <c r="G10" s="13">
        <f>'FOI 2021'!Z24</f>
        <v>0</v>
      </c>
      <c r="H10" s="13">
        <f>'FOI 2021'!AA24</f>
        <v>0</v>
      </c>
      <c r="I10" s="13">
        <f>'FOI 2021'!AB24</f>
        <v>0</v>
      </c>
      <c r="J10" s="4">
        <f>'FOI 2021'!U24</f>
        <v>49</v>
      </c>
      <c r="L10" s="2" t="s">
        <v>41</v>
      </c>
      <c r="M10" s="13">
        <f>'EIR 2021'!U24</f>
        <v>1</v>
      </c>
      <c r="N10" s="13">
        <f>'EIR 2021'!V24</f>
        <v>1</v>
      </c>
      <c r="O10" s="13">
        <f>'EIR 2021'!W24</f>
        <v>0</v>
      </c>
      <c r="P10" s="13">
        <f>'EIR 2021'!X24</f>
        <v>1</v>
      </c>
      <c r="Q10" s="13">
        <f>'EIR 2021'!Y24</f>
        <v>0</v>
      </c>
      <c r="R10" s="13">
        <f>'EIR 2021'!Z24</f>
        <v>0</v>
      </c>
      <c r="S10" s="13">
        <f>'EIR 2021'!AA24</f>
        <v>0</v>
      </c>
      <c r="T10" s="4">
        <f>'EIR 2021'!T24</f>
        <v>3</v>
      </c>
    </row>
    <row r="11" spans="1:20" ht="16.5" customHeight="1" x14ac:dyDescent="0.2">
      <c r="B11" s="2" t="s">
        <v>42</v>
      </c>
      <c r="C11" s="13">
        <f>'FOI 2021'!V25</f>
        <v>65</v>
      </c>
      <c r="D11" s="13">
        <f>'FOI 2021'!W25</f>
        <v>2</v>
      </c>
      <c r="E11" s="13">
        <f>'FOI 2021'!X25</f>
        <v>11</v>
      </c>
      <c r="F11" s="13">
        <f>'FOI 2021'!Y25</f>
        <v>6</v>
      </c>
      <c r="G11" s="13">
        <f>'FOI 2021'!Z25</f>
        <v>3</v>
      </c>
      <c r="H11" s="13">
        <f>'FOI 2021'!AA25</f>
        <v>1</v>
      </c>
      <c r="I11" s="13">
        <f>'FOI 2021'!AB25</f>
        <v>0</v>
      </c>
      <c r="J11" s="4">
        <f>'FOI 2021'!U25</f>
        <v>88</v>
      </c>
      <c r="L11" s="2" t="s">
        <v>42</v>
      </c>
      <c r="M11" s="13">
        <f>'EIR 2021'!U25</f>
        <v>0</v>
      </c>
      <c r="N11" s="13">
        <f>'EIR 2021'!V25</f>
        <v>0</v>
      </c>
      <c r="O11" s="13">
        <f>'EIR 2021'!W25</f>
        <v>0</v>
      </c>
      <c r="P11" s="13">
        <f>'EIR 2021'!X25</f>
        <v>0</v>
      </c>
      <c r="Q11" s="13">
        <f>'EIR 2021'!Y25</f>
        <v>1</v>
      </c>
      <c r="R11" s="13">
        <f>'EIR 2021'!Z25</f>
        <v>0</v>
      </c>
      <c r="S11" s="13">
        <f>'EIR 2021'!AA25</f>
        <v>0</v>
      </c>
      <c r="T11" s="4">
        <f>'EIR 2021'!T25</f>
        <v>1</v>
      </c>
    </row>
    <row r="12" spans="1:20" ht="16.5" customHeight="1" x14ac:dyDescent="0.2">
      <c r="B12" s="2" t="s">
        <v>43</v>
      </c>
      <c r="C12" s="13">
        <f>'FOI 2021'!V26</f>
        <v>57</v>
      </c>
      <c r="D12" s="13">
        <f>'FOI 2021'!W26</f>
        <v>4</v>
      </c>
      <c r="E12" s="13">
        <f>'FOI 2021'!X26</f>
        <v>8</v>
      </c>
      <c r="F12" s="13">
        <f>'FOI 2021'!Y26</f>
        <v>2</v>
      </c>
      <c r="G12" s="13">
        <f>'FOI 2021'!Z26</f>
        <v>0</v>
      </c>
      <c r="H12" s="13">
        <f>'FOI 2021'!AA26</f>
        <v>0</v>
      </c>
      <c r="I12" s="13">
        <f>'FOI 2021'!AB26</f>
        <v>0</v>
      </c>
      <c r="J12" s="4">
        <f>'FOI 2021'!U26</f>
        <v>71</v>
      </c>
      <c r="L12" s="2" t="s">
        <v>43</v>
      </c>
      <c r="M12" s="13">
        <f>'EIR 2021'!U26</f>
        <v>1</v>
      </c>
      <c r="N12" s="13">
        <f>'EIR 2021'!V26</f>
        <v>0</v>
      </c>
      <c r="O12" s="13">
        <f>'EIR 2021'!W26</f>
        <v>0</v>
      </c>
      <c r="P12" s="13">
        <f>'EIR 2021'!X26</f>
        <v>0</v>
      </c>
      <c r="Q12" s="13">
        <f>'EIR 2021'!Y26</f>
        <v>0</v>
      </c>
      <c r="R12" s="13">
        <f>'EIR 2021'!Z26</f>
        <v>0</v>
      </c>
      <c r="S12" s="13">
        <f>'EIR 2021'!AA26</f>
        <v>0</v>
      </c>
      <c r="T12" s="4">
        <f>'EIR 2021'!T26</f>
        <v>1</v>
      </c>
    </row>
    <row r="13" spans="1:20" ht="16.5" customHeight="1" x14ac:dyDescent="0.2">
      <c r="B13" s="2" t="s">
        <v>44</v>
      </c>
      <c r="C13" s="13">
        <f>'FOI 2021'!V27</f>
        <v>56</v>
      </c>
      <c r="D13" s="13">
        <f>'FOI 2021'!W27</f>
        <v>4</v>
      </c>
      <c r="E13" s="13">
        <f>'FOI 2021'!X27</f>
        <v>9</v>
      </c>
      <c r="F13" s="13">
        <f>'FOI 2021'!Y27</f>
        <v>5</v>
      </c>
      <c r="G13" s="13">
        <f>'FOI 2021'!Z27</f>
        <v>0</v>
      </c>
      <c r="H13" s="13">
        <f>'FOI 2021'!AA27</f>
        <v>0</v>
      </c>
      <c r="I13" s="13">
        <f>'FOI 2021'!AB27</f>
        <v>0</v>
      </c>
      <c r="J13" s="4">
        <f>'FOI 2021'!U27</f>
        <v>74</v>
      </c>
      <c r="L13" s="2" t="s">
        <v>44</v>
      </c>
      <c r="M13" s="13">
        <f>'EIR 2021'!U27</f>
        <v>1</v>
      </c>
      <c r="N13" s="13">
        <f>'EIR 2021'!V27</f>
        <v>0</v>
      </c>
      <c r="O13" s="13">
        <f>'EIR 2021'!W27</f>
        <v>0</v>
      </c>
      <c r="P13" s="13">
        <f>'EIR 2021'!X27</f>
        <v>0</v>
      </c>
      <c r="Q13" s="13">
        <f>'EIR 2021'!Y27</f>
        <v>0</v>
      </c>
      <c r="R13" s="13">
        <f>'EIR 2021'!Z27</f>
        <v>0</v>
      </c>
      <c r="S13" s="13">
        <f>'EIR 2021'!AA27</f>
        <v>0</v>
      </c>
      <c r="T13" s="4">
        <f>'EIR 2021'!T27</f>
        <v>1</v>
      </c>
    </row>
    <row r="14" spans="1:20" ht="16.5" customHeight="1" x14ac:dyDescent="0.2">
      <c r="B14" s="2" t="s">
        <v>45</v>
      </c>
      <c r="C14" s="13">
        <f>'FOI 2021'!V28</f>
        <v>48</v>
      </c>
      <c r="D14" s="13">
        <f>'FOI 2021'!W28</f>
        <v>9</v>
      </c>
      <c r="E14" s="13">
        <f>'FOI 2021'!X28</f>
        <v>3</v>
      </c>
      <c r="F14" s="13">
        <f>'FOI 2021'!Y28</f>
        <v>12</v>
      </c>
      <c r="G14" s="13">
        <f>'FOI 2021'!Z28</f>
        <v>0</v>
      </c>
      <c r="H14" s="13">
        <f>'FOI 2021'!AA28</f>
        <v>1</v>
      </c>
      <c r="I14" s="13">
        <f>'FOI 2021'!AB28</f>
        <v>0</v>
      </c>
      <c r="J14" s="4">
        <f>'FOI 2021'!U28</f>
        <v>73</v>
      </c>
      <c r="L14" s="2" t="s">
        <v>45</v>
      </c>
      <c r="M14" s="13">
        <f>'EIR 2021'!U28</f>
        <v>2</v>
      </c>
      <c r="N14" s="13">
        <f>'EIR 2021'!V28</f>
        <v>0</v>
      </c>
      <c r="O14" s="13">
        <f>'EIR 2021'!W28</f>
        <v>0</v>
      </c>
      <c r="P14" s="13">
        <f>'EIR 2021'!X28</f>
        <v>0</v>
      </c>
      <c r="Q14" s="13">
        <f>'EIR 2021'!Y28</f>
        <v>0</v>
      </c>
      <c r="R14" s="13">
        <f>'EIR 2021'!Z28</f>
        <v>0</v>
      </c>
      <c r="S14" s="13">
        <f>'EIR 2021'!AA28</f>
        <v>0</v>
      </c>
      <c r="T14" s="4">
        <f>'EIR 2021'!T28</f>
        <v>2</v>
      </c>
    </row>
    <row r="15" spans="1:20" ht="16.5" customHeight="1" x14ac:dyDescent="0.2">
      <c r="B15" s="2" t="s">
        <v>46</v>
      </c>
      <c r="C15" s="13">
        <f>'FOI 2021'!V29</f>
        <v>40</v>
      </c>
      <c r="D15" s="13">
        <f>'FOI 2021'!W29</f>
        <v>6</v>
      </c>
      <c r="E15" s="13">
        <f>'FOI 2021'!X29</f>
        <v>7</v>
      </c>
      <c r="F15" s="13">
        <f>'FOI 2021'!Y29</f>
        <v>5</v>
      </c>
      <c r="G15" s="13">
        <f>'FOI 2021'!Z29</f>
        <v>2</v>
      </c>
      <c r="H15" s="13">
        <f>'FOI 2021'!AA29</f>
        <v>0</v>
      </c>
      <c r="I15" s="13">
        <f>'FOI 2021'!AB29</f>
        <v>0</v>
      </c>
      <c r="J15" s="4">
        <f>'FOI 2021'!U29</f>
        <v>60</v>
      </c>
      <c r="L15" s="2" t="s">
        <v>46</v>
      </c>
      <c r="M15" s="13">
        <f>'EIR 2021'!U29</f>
        <v>0</v>
      </c>
      <c r="N15" s="13">
        <f>'EIR 2021'!V29</f>
        <v>0</v>
      </c>
      <c r="O15" s="13">
        <f>'EIR 2021'!W29</f>
        <v>0</v>
      </c>
      <c r="P15" s="13">
        <f>'EIR 2021'!X29</f>
        <v>1</v>
      </c>
      <c r="Q15" s="13">
        <f>'EIR 2021'!Y29</f>
        <v>0</v>
      </c>
      <c r="R15" s="13">
        <f>'EIR 2021'!Z29</f>
        <v>0</v>
      </c>
      <c r="S15" s="13">
        <f>'EIR 2021'!AA29</f>
        <v>0</v>
      </c>
      <c r="T15" s="4">
        <f>'EIR 2021'!T29</f>
        <v>1</v>
      </c>
    </row>
    <row r="16" spans="1:20" ht="9.75" customHeight="1" x14ac:dyDescent="0.2">
      <c r="A16" s="59"/>
      <c r="B16" s="59"/>
      <c r="C16" s="59"/>
      <c r="D16" s="59"/>
      <c r="E16" s="59"/>
      <c r="F16" s="59"/>
      <c r="G16" s="59"/>
      <c r="H16" s="59"/>
      <c r="I16" s="59"/>
      <c r="J16" s="55"/>
      <c r="K16" s="59"/>
      <c r="L16" s="59"/>
      <c r="M16" s="59"/>
      <c r="N16" s="59"/>
      <c r="O16" s="59"/>
      <c r="P16" s="59"/>
      <c r="Q16" s="59"/>
      <c r="R16" s="59"/>
      <c r="S16" s="59"/>
      <c r="T16" s="55"/>
    </row>
    <row r="17" spans="1:20" ht="6.75" customHeight="1" x14ac:dyDescent="0.2">
      <c r="A17" s="59"/>
      <c r="B17" s="60"/>
      <c r="C17" s="61"/>
      <c r="D17" s="61"/>
      <c r="E17" s="61"/>
      <c r="F17" s="61"/>
      <c r="G17" s="61"/>
      <c r="H17" s="61"/>
      <c r="I17" s="61"/>
      <c r="J17" s="61"/>
      <c r="K17" s="59"/>
      <c r="L17" s="60"/>
      <c r="M17" s="61"/>
      <c r="N17" s="61"/>
      <c r="O17" s="61"/>
      <c r="P17" s="61"/>
      <c r="Q17" s="61"/>
      <c r="R17" s="61"/>
      <c r="S17" s="61"/>
      <c r="T17" s="61"/>
    </row>
    <row r="18" spans="1:20" ht="24" customHeight="1" x14ac:dyDescent="0.2">
      <c r="B18" s="2" t="s">
        <v>19</v>
      </c>
      <c r="C18" s="63">
        <f>'FOI 2021'!V16</f>
        <v>588</v>
      </c>
      <c r="D18" s="63">
        <f>'FOI 2021'!W16</f>
        <v>77</v>
      </c>
      <c r="E18" s="63">
        <f>'FOI 2021'!X16</f>
        <v>94</v>
      </c>
      <c r="F18" s="63">
        <f>'FOI 2021'!Y16</f>
        <v>72</v>
      </c>
      <c r="G18" s="63">
        <f>'FOI 2021'!Z16</f>
        <v>12</v>
      </c>
      <c r="H18" s="63">
        <f>'FOI 2021'!AA16</f>
        <v>9</v>
      </c>
      <c r="I18" s="63">
        <f>'FOI 2021'!AB16</f>
        <v>3</v>
      </c>
      <c r="J18" s="62">
        <f>SUM(J4:J15)</f>
        <v>855</v>
      </c>
      <c r="L18" s="2" t="s">
        <v>19</v>
      </c>
      <c r="M18" s="63">
        <f>'EIR 2021'!U16</f>
        <v>12</v>
      </c>
      <c r="N18" s="63">
        <f>'EIR 2021'!V16</f>
        <v>1</v>
      </c>
      <c r="O18" s="63">
        <f>'EIR 2021'!W16</f>
        <v>0</v>
      </c>
      <c r="P18" s="63">
        <f>'EIR 2021'!X16</f>
        <v>3</v>
      </c>
      <c r="Q18" s="63">
        <f>'EIR 2021'!Y16</f>
        <v>1</v>
      </c>
      <c r="R18" s="63">
        <f>'EIR 2021'!Z16</f>
        <v>0</v>
      </c>
      <c r="S18" s="63">
        <f>'EIR 2021'!AA16</f>
        <v>0</v>
      </c>
      <c r="T18" s="62">
        <f>SUM(T4:T15)</f>
        <v>17</v>
      </c>
    </row>
    <row r="20" spans="1:20" ht="15.75" x14ac:dyDescent="0.25">
      <c r="C20" s="5" t="s">
        <v>103</v>
      </c>
      <c r="F20" s="7">
        <f>'FOI 2021'!V2</f>
        <v>0.88849347568208781</v>
      </c>
      <c r="G20" s="7"/>
      <c r="H20" s="7"/>
      <c r="I20" s="6"/>
      <c r="M20" s="5" t="s">
        <v>104</v>
      </c>
      <c r="P20" s="7">
        <f>'EIR 2021'!U2</f>
        <v>0.82352941176470584</v>
      </c>
      <c r="Q20" s="7"/>
      <c r="R20" s="7"/>
      <c r="S20" s="6"/>
    </row>
  </sheetData>
  <mergeCells count="2">
    <mergeCell ref="C2:I2"/>
    <mergeCell ref="M2:S2"/>
  </mergeCells>
  <phoneticPr fontId="1" type="noConversion"/>
  <pageMargins left="0.75" right="0.75" top="1" bottom="0.85" header="0.5" footer="0.5"/>
  <pageSetup paperSize="9" scale="71" orientation="landscape" r:id="rId1"/>
  <headerFooter alignWithMargins="0">
    <oddHeader>&amp;C&amp;"Arial,Bold"&amp;16FREEDOM OF INFORMATION
Requests 2011</oddHeader>
    <oddFooter>&amp;LRCBC Legal and Governance&amp;R&amp;D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C5215"/>
  <sheetViews>
    <sheetView zoomScale="70" zoomScaleNormal="70" zoomScaleSheetLayoutView="75" workbookViewId="0">
      <pane xSplit="1" ySplit="1" topLeftCell="B2" activePane="bottomRight" state="frozen"/>
      <selection pane="topRight" activeCell="B1" sqref="B1"/>
      <selection pane="bottomLeft" activeCell="A2" sqref="A2"/>
      <selection pane="bottomRight" activeCell="L7" sqref="L7"/>
    </sheetView>
  </sheetViews>
  <sheetFormatPr defaultRowHeight="12.75" x14ac:dyDescent="0.2"/>
  <cols>
    <col min="1" max="1" width="17.42578125" style="8" customWidth="1"/>
    <col min="2" max="2" width="38.42578125" style="8" customWidth="1"/>
    <col min="3" max="3" width="15.5703125" style="8" customWidth="1"/>
    <col min="4" max="4" width="14.140625" style="8" customWidth="1"/>
    <col min="5" max="6" width="14.28515625" style="8" customWidth="1"/>
    <col min="7" max="7" width="14.140625" style="8" customWidth="1"/>
    <col min="8" max="8" width="22.140625" style="118" customWidth="1"/>
    <col min="9" max="9" width="18.42578125" style="42" customWidth="1"/>
    <col min="10" max="10" width="13.85546875" style="10" hidden="1" customWidth="1"/>
    <col min="11" max="11" width="18.42578125" style="10" hidden="1" customWidth="1"/>
    <col min="12" max="12" width="20.7109375" style="8" customWidth="1"/>
    <col min="13" max="13" width="28" style="8" hidden="1" customWidth="1"/>
    <col min="14" max="14" width="23.28515625" style="8" customWidth="1"/>
    <col min="15" max="15" width="37.7109375" style="9" hidden="1" customWidth="1"/>
    <col min="16" max="16" width="42.85546875" style="9" customWidth="1"/>
    <col min="17" max="17" width="55.140625" style="9" customWidth="1"/>
    <col min="18" max="18" width="41.5703125" style="9" hidden="1" customWidth="1"/>
    <col min="19" max="19" width="18.28515625" customWidth="1"/>
    <col min="20" max="20" width="28" customWidth="1"/>
    <col min="21" max="23" width="12.7109375" customWidth="1"/>
    <col min="24" max="24" width="13" customWidth="1"/>
    <col min="25" max="26" width="12.7109375" style="25" customWidth="1"/>
    <col min="27" max="27" width="12.7109375" customWidth="1"/>
    <col min="28" max="28" width="13.28515625" customWidth="1"/>
    <col min="29" max="29" width="12.140625" style="25" customWidth="1"/>
  </cols>
  <sheetData>
    <row r="1" spans="1:29" ht="48.75" customHeight="1" x14ac:dyDescent="0.2">
      <c r="A1" s="150" t="s">
        <v>2</v>
      </c>
      <c r="B1" s="151" t="s">
        <v>3</v>
      </c>
      <c r="C1" s="151" t="s">
        <v>105</v>
      </c>
      <c r="D1" s="151" t="s">
        <v>58</v>
      </c>
      <c r="E1" s="151" t="s">
        <v>92</v>
      </c>
      <c r="F1" s="151" t="s">
        <v>70</v>
      </c>
      <c r="G1" s="151" t="s">
        <v>106</v>
      </c>
      <c r="H1" s="151" t="s">
        <v>28</v>
      </c>
      <c r="I1" s="152" t="s">
        <v>71</v>
      </c>
      <c r="J1" s="153" t="s">
        <v>86</v>
      </c>
      <c r="K1" s="153"/>
      <c r="L1" s="154" t="s">
        <v>49</v>
      </c>
      <c r="M1" s="153" t="s">
        <v>87</v>
      </c>
      <c r="N1" s="151" t="s">
        <v>85</v>
      </c>
      <c r="O1" s="155" t="s">
        <v>88</v>
      </c>
      <c r="P1" s="156" t="s">
        <v>66</v>
      </c>
      <c r="Q1" s="157" t="s">
        <v>9</v>
      </c>
      <c r="R1" s="21" t="s">
        <v>89</v>
      </c>
      <c r="S1" s="20"/>
      <c r="AB1" s="11"/>
    </row>
    <row r="2" spans="1:29" s="11" customFormat="1" ht="30" customHeight="1" x14ac:dyDescent="0.2">
      <c r="A2" s="158" t="s">
        <v>107</v>
      </c>
      <c r="B2" s="30" t="s">
        <v>979</v>
      </c>
      <c r="C2" s="36">
        <v>44200</v>
      </c>
      <c r="D2" s="36">
        <f>IF(C2="","",WORKDAY(C2,1))</f>
        <v>44201</v>
      </c>
      <c r="E2" s="36">
        <f>IF(C2="","",WORKDAY(C2,10))</f>
        <v>44214</v>
      </c>
      <c r="F2" s="36">
        <f>IF(C2="","",WORKDAY(C2,20))</f>
        <v>44228</v>
      </c>
      <c r="G2" s="36" t="str">
        <f>IF(ISBLANK(C2),"",TEXT(C2,"mmm"))</f>
        <v>Jan</v>
      </c>
      <c r="H2" s="116">
        <v>44221</v>
      </c>
      <c r="I2" s="117" t="s">
        <v>1007</v>
      </c>
      <c r="J2" s="87"/>
      <c r="K2" s="96"/>
      <c r="L2" s="37" t="s">
        <v>72</v>
      </c>
      <c r="M2" s="17" t="s">
        <v>72</v>
      </c>
      <c r="N2" s="18" t="s">
        <v>993</v>
      </c>
      <c r="O2" s="159" t="s">
        <v>993</v>
      </c>
      <c r="P2" s="48"/>
      <c r="Q2" s="160"/>
      <c r="R2" s="19" t="s">
        <v>11</v>
      </c>
      <c r="S2" s="20"/>
      <c r="T2" s="22" t="s">
        <v>29</v>
      </c>
      <c r="U2" s="12">
        <f>COUNTIF(I$2:I$900,"Yes")</f>
        <v>749</v>
      </c>
      <c r="V2" s="65">
        <f>U2/$U$5</f>
        <v>0.88849347568208781</v>
      </c>
      <c r="W2" s="11" t="s">
        <v>97</v>
      </c>
      <c r="Z2" s="26"/>
      <c r="AA2" s="26"/>
      <c r="AC2" s="26"/>
    </row>
    <row r="3" spans="1:29" s="11" customFormat="1" ht="30" customHeight="1" x14ac:dyDescent="0.2">
      <c r="A3" s="158" t="s">
        <v>108</v>
      </c>
      <c r="B3" s="30" t="s">
        <v>1047</v>
      </c>
      <c r="C3" s="36">
        <v>44200</v>
      </c>
      <c r="D3" s="36">
        <f t="shared" ref="D3:D18" si="0">IF(C3="","",WORKDAY(C3,1))</f>
        <v>44201</v>
      </c>
      <c r="E3" s="36">
        <f t="shared" ref="E3:E18" si="1">IF(C3="","",WORKDAY(C3,10))</f>
        <v>44214</v>
      </c>
      <c r="F3" s="36">
        <f t="shared" ref="F3:F18" si="2">IF(C3="","",WORKDAY(C3,20))</f>
        <v>44228</v>
      </c>
      <c r="G3" s="36" t="str">
        <f t="shared" ref="G3:G19" si="3">IF(ISBLANK(C3),"",TEXT(C3,"mmm"))</f>
        <v>Jan</v>
      </c>
      <c r="H3" s="116" t="s">
        <v>1012</v>
      </c>
      <c r="I3" s="117" t="s">
        <v>1007</v>
      </c>
      <c r="J3" s="88"/>
      <c r="K3" s="97"/>
      <c r="L3" s="37" t="s">
        <v>72</v>
      </c>
      <c r="M3" s="17" t="s">
        <v>68</v>
      </c>
      <c r="N3" s="18" t="s">
        <v>994</v>
      </c>
      <c r="O3" s="100" t="s">
        <v>994</v>
      </c>
      <c r="P3" s="48" t="s">
        <v>64</v>
      </c>
      <c r="Q3" s="161"/>
      <c r="R3" s="19" t="s">
        <v>95</v>
      </c>
      <c r="S3" s="20"/>
      <c r="T3" s="22" t="s">
        <v>67</v>
      </c>
      <c r="U3" s="12">
        <f>COUNTIF(I$2:I$900,"No")</f>
        <v>94</v>
      </c>
      <c r="Z3" s="26"/>
      <c r="AA3" s="26"/>
      <c r="AC3" s="26"/>
    </row>
    <row r="4" spans="1:29" s="11" customFormat="1" ht="30" customHeight="1" x14ac:dyDescent="0.2">
      <c r="A4" s="158" t="s">
        <v>109</v>
      </c>
      <c r="B4" s="30" t="s">
        <v>980</v>
      </c>
      <c r="C4" s="36">
        <v>44200</v>
      </c>
      <c r="D4" s="36">
        <f t="shared" si="0"/>
        <v>44201</v>
      </c>
      <c r="E4" s="36">
        <f t="shared" si="1"/>
        <v>44214</v>
      </c>
      <c r="F4" s="36">
        <f t="shared" si="2"/>
        <v>44228</v>
      </c>
      <c r="G4" s="36" t="str">
        <f t="shared" si="3"/>
        <v>Jan</v>
      </c>
      <c r="H4" s="116">
        <v>44228</v>
      </c>
      <c r="I4" s="117" t="s">
        <v>1007</v>
      </c>
      <c r="J4" s="88"/>
      <c r="K4" s="97"/>
      <c r="L4" s="37" t="s">
        <v>72</v>
      </c>
      <c r="M4" s="17" t="s">
        <v>992</v>
      </c>
      <c r="N4" s="18" t="s">
        <v>993</v>
      </c>
      <c r="O4" s="100" t="s">
        <v>995</v>
      </c>
      <c r="P4" s="48"/>
      <c r="Q4" s="162"/>
      <c r="R4" s="19" t="s">
        <v>64</v>
      </c>
      <c r="S4" s="20"/>
      <c r="T4" s="22" t="s">
        <v>18</v>
      </c>
      <c r="U4" s="12">
        <f>COUNTIF(I$2:I$900,"N/A")</f>
        <v>12</v>
      </c>
      <c r="V4" s="12"/>
      <c r="Z4" s="26"/>
      <c r="AA4" s="26"/>
      <c r="AC4" s="26"/>
    </row>
    <row r="5" spans="1:29" s="11" customFormat="1" ht="30" customHeight="1" x14ac:dyDescent="0.2">
      <c r="A5" s="158" t="s">
        <v>110</v>
      </c>
      <c r="B5" s="30" t="s">
        <v>981</v>
      </c>
      <c r="C5" s="36">
        <v>44200</v>
      </c>
      <c r="D5" s="36">
        <f t="shared" si="0"/>
        <v>44201</v>
      </c>
      <c r="E5" s="36">
        <f t="shared" si="1"/>
        <v>44214</v>
      </c>
      <c r="F5" s="36">
        <f t="shared" si="2"/>
        <v>44228</v>
      </c>
      <c r="G5" s="36" t="str">
        <f t="shared" si="3"/>
        <v>Jan</v>
      </c>
      <c r="H5" s="116">
        <v>44203</v>
      </c>
      <c r="I5" s="117" t="s">
        <v>1007</v>
      </c>
      <c r="J5" s="88"/>
      <c r="K5" s="97"/>
      <c r="L5" s="37" t="s">
        <v>72</v>
      </c>
      <c r="M5" s="17" t="s">
        <v>73</v>
      </c>
      <c r="N5" s="18" t="s">
        <v>993</v>
      </c>
      <c r="O5" s="100" t="s">
        <v>8</v>
      </c>
      <c r="P5" s="48"/>
      <c r="Q5" s="160"/>
      <c r="R5" s="19" t="s">
        <v>12</v>
      </c>
      <c r="S5" s="20"/>
      <c r="T5" s="64" t="s">
        <v>93</v>
      </c>
      <c r="U5" s="11">
        <f>SUM(U16-U4)</f>
        <v>843</v>
      </c>
      <c r="Z5" s="26"/>
      <c r="AA5" s="26"/>
      <c r="AC5" s="26"/>
    </row>
    <row r="6" spans="1:29" s="11" customFormat="1" ht="30" customHeight="1" x14ac:dyDescent="0.2">
      <c r="A6" s="158" t="s">
        <v>111</v>
      </c>
      <c r="B6" s="30" t="s">
        <v>1048</v>
      </c>
      <c r="C6" s="36">
        <v>44200</v>
      </c>
      <c r="D6" s="36">
        <f t="shared" si="0"/>
        <v>44201</v>
      </c>
      <c r="E6" s="36">
        <f t="shared" si="1"/>
        <v>44214</v>
      </c>
      <c r="F6" s="36">
        <f t="shared" si="2"/>
        <v>44228</v>
      </c>
      <c r="G6" s="36" t="str">
        <f t="shared" si="3"/>
        <v>Jan</v>
      </c>
      <c r="H6" s="116">
        <v>44210</v>
      </c>
      <c r="I6" s="117" t="s">
        <v>1007</v>
      </c>
      <c r="J6" s="88"/>
      <c r="K6" s="97"/>
      <c r="L6" s="37" t="s">
        <v>72</v>
      </c>
      <c r="M6" s="17" t="s">
        <v>74</v>
      </c>
      <c r="N6" s="18" t="s">
        <v>993</v>
      </c>
      <c r="O6" s="100" t="s">
        <v>68</v>
      </c>
      <c r="P6" s="48"/>
      <c r="Q6" s="161"/>
      <c r="R6" s="19" t="s">
        <v>5</v>
      </c>
      <c r="S6" s="20"/>
      <c r="W6" s="39"/>
      <c r="X6" s="39"/>
      <c r="Y6" s="39"/>
      <c r="Z6" s="26"/>
      <c r="AA6" s="26"/>
      <c r="AC6" s="26"/>
    </row>
    <row r="7" spans="1:29" s="11" customFormat="1" ht="30" customHeight="1" x14ac:dyDescent="0.2">
      <c r="A7" s="158" t="s">
        <v>112</v>
      </c>
      <c r="B7" s="30" t="s">
        <v>982</v>
      </c>
      <c r="C7" s="36">
        <v>44200</v>
      </c>
      <c r="D7" s="36">
        <f t="shared" si="0"/>
        <v>44201</v>
      </c>
      <c r="E7" s="36">
        <f t="shared" si="1"/>
        <v>44214</v>
      </c>
      <c r="F7" s="36">
        <f t="shared" si="2"/>
        <v>44228</v>
      </c>
      <c r="G7" s="36" t="str">
        <f t="shared" si="3"/>
        <v>Jan</v>
      </c>
      <c r="H7" s="116">
        <v>44217</v>
      </c>
      <c r="I7" s="117" t="s">
        <v>1007</v>
      </c>
      <c r="J7" s="88"/>
      <c r="K7" s="97"/>
      <c r="L7" s="37" t="s">
        <v>72</v>
      </c>
      <c r="M7" s="17"/>
      <c r="N7" s="18" t="s">
        <v>993</v>
      </c>
      <c r="O7" s="101" t="s">
        <v>18</v>
      </c>
      <c r="P7" s="48"/>
      <c r="Q7" s="161"/>
      <c r="R7" s="19" t="s">
        <v>65</v>
      </c>
      <c r="S7" s="20"/>
      <c r="T7" s="22" t="s">
        <v>72</v>
      </c>
      <c r="U7" s="12">
        <f>COUNTIF(L$2:L900,"Complete")</f>
        <v>831</v>
      </c>
      <c r="V7" s="12"/>
      <c r="W7" s="39"/>
      <c r="X7" s="39"/>
      <c r="Y7" s="39"/>
      <c r="Z7" s="26"/>
      <c r="AA7" s="26"/>
      <c r="AC7" s="26"/>
    </row>
    <row r="8" spans="1:29" s="11" customFormat="1" ht="30" customHeight="1" x14ac:dyDescent="0.2">
      <c r="A8" s="158" t="s">
        <v>113</v>
      </c>
      <c r="B8" s="30" t="s">
        <v>983</v>
      </c>
      <c r="C8" s="36">
        <v>44200</v>
      </c>
      <c r="D8" s="36">
        <f t="shared" si="0"/>
        <v>44201</v>
      </c>
      <c r="E8" s="36">
        <f t="shared" si="1"/>
        <v>44214</v>
      </c>
      <c r="F8" s="36">
        <f t="shared" si="2"/>
        <v>44228</v>
      </c>
      <c r="G8" s="36" t="str">
        <f t="shared" si="3"/>
        <v>Jan</v>
      </c>
      <c r="H8" s="116">
        <v>44210</v>
      </c>
      <c r="I8" s="117" t="s">
        <v>1007</v>
      </c>
      <c r="J8" s="88"/>
      <c r="K8" s="97"/>
      <c r="L8" s="37" t="s">
        <v>72</v>
      </c>
      <c r="M8" s="17"/>
      <c r="N8" s="18" t="s">
        <v>8</v>
      </c>
      <c r="O8" s="101"/>
      <c r="P8" s="48" t="s">
        <v>56</v>
      </c>
      <c r="Q8" s="160"/>
      <c r="R8" s="19" t="s">
        <v>63</v>
      </c>
      <c r="S8" s="20"/>
      <c r="T8" s="22" t="s">
        <v>68</v>
      </c>
      <c r="U8" s="12">
        <f>COUNTIF(L$2:L900,"In Progress")</f>
        <v>12</v>
      </c>
      <c r="V8" s="12"/>
      <c r="W8" s="40"/>
      <c r="X8" s="39"/>
      <c r="Y8" s="39"/>
      <c r="Z8" s="26"/>
      <c r="AA8" s="26"/>
      <c r="AC8" s="26"/>
    </row>
    <row r="9" spans="1:29" s="11" customFormat="1" ht="30" customHeight="1" x14ac:dyDescent="0.2">
      <c r="A9" s="158" t="s">
        <v>114</v>
      </c>
      <c r="B9" s="73" t="s">
        <v>1049</v>
      </c>
      <c r="C9" s="36">
        <v>44200</v>
      </c>
      <c r="D9" s="36">
        <f t="shared" si="0"/>
        <v>44201</v>
      </c>
      <c r="E9" s="36">
        <f t="shared" si="1"/>
        <v>44214</v>
      </c>
      <c r="F9" s="36">
        <f t="shared" si="2"/>
        <v>44228</v>
      </c>
      <c r="G9" s="36" t="str">
        <f t="shared" si="3"/>
        <v>Jan</v>
      </c>
      <c r="H9" s="116">
        <v>44228</v>
      </c>
      <c r="I9" s="117" t="s">
        <v>1007</v>
      </c>
      <c r="J9" s="88"/>
      <c r="K9" s="97"/>
      <c r="L9" s="37" t="s">
        <v>72</v>
      </c>
      <c r="M9" s="17"/>
      <c r="N9" s="18" t="s">
        <v>995</v>
      </c>
      <c r="O9" s="101"/>
      <c r="P9" s="48"/>
      <c r="Q9" s="161"/>
      <c r="R9" s="19" t="s">
        <v>78</v>
      </c>
      <c r="S9" s="20"/>
      <c r="T9" s="22" t="s">
        <v>13</v>
      </c>
      <c r="U9" s="12">
        <f>COUNTIF(L$2:L$900,"Clarification - Pending")</f>
        <v>0</v>
      </c>
      <c r="W9" s="39"/>
      <c r="X9" s="39"/>
      <c r="Y9" s="39"/>
      <c r="Z9" s="26"/>
      <c r="AA9" s="26"/>
      <c r="AC9" s="26"/>
    </row>
    <row r="10" spans="1:29" s="11" customFormat="1" ht="30" customHeight="1" x14ac:dyDescent="0.2">
      <c r="A10" s="158" t="s">
        <v>115</v>
      </c>
      <c r="B10" s="30" t="s">
        <v>984</v>
      </c>
      <c r="C10" s="36">
        <v>44200</v>
      </c>
      <c r="D10" s="36">
        <f t="shared" si="0"/>
        <v>44201</v>
      </c>
      <c r="E10" s="36">
        <f t="shared" si="1"/>
        <v>44214</v>
      </c>
      <c r="F10" s="36">
        <f t="shared" si="2"/>
        <v>44228</v>
      </c>
      <c r="G10" s="36" t="str">
        <f t="shared" si="3"/>
        <v>Jan</v>
      </c>
      <c r="H10" s="116">
        <v>44204</v>
      </c>
      <c r="I10" s="117" t="s">
        <v>1007</v>
      </c>
      <c r="J10" s="88"/>
      <c r="K10" s="97"/>
      <c r="L10" s="37" t="s">
        <v>72</v>
      </c>
      <c r="M10" s="17"/>
      <c r="N10" s="18" t="s">
        <v>993</v>
      </c>
      <c r="O10" s="101"/>
      <c r="P10" s="48"/>
      <c r="Q10" s="161"/>
      <c r="R10" s="19" t="s">
        <v>62</v>
      </c>
      <c r="S10" s="20"/>
      <c r="T10" s="22" t="s">
        <v>73</v>
      </c>
      <c r="U10" s="12">
        <f>COUNTIF(L$2:L$900,"Withdrawn")</f>
        <v>3</v>
      </c>
      <c r="W10" s="40"/>
      <c r="X10" s="39"/>
      <c r="Y10" s="39"/>
      <c r="Z10" s="26"/>
      <c r="AA10" s="26"/>
      <c r="AC10" s="26"/>
    </row>
    <row r="11" spans="1:29" s="11" customFormat="1" ht="30" customHeight="1" x14ac:dyDescent="0.2">
      <c r="A11" s="158" t="s">
        <v>116</v>
      </c>
      <c r="B11" s="30" t="s">
        <v>985</v>
      </c>
      <c r="C11" s="36">
        <v>44200</v>
      </c>
      <c r="D11" s="36">
        <f t="shared" si="0"/>
        <v>44201</v>
      </c>
      <c r="E11" s="36">
        <f t="shared" si="1"/>
        <v>44214</v>
      </c>
      <c r="F11" s="36">
        <f t="shared" si="2"/>
        <v>44228</v>
      </c>
      <c r="G11" s="36" t="str">
        <f t="shared" si="3"/>
        <v>Jan</v>
      </c>
      <c r="H11" s="116">
        <v>44228</v>
      </c>
      <c r="I11" s="117" t="s">
        <v>1007</v>
      </c>
      <c r="J11" s="88"/>
      <c r="K11" s="97"/>
      <c r="L11" s="37" t="s">
        <v>72</v>
      </c>
      <c r="M11" s="17"/>
      <c r="N11" s="18" t="s">
        <v>995</v>
      </c>
      <c r="O11" s="101"/>
      <c r="P11" s="48"/>
      <c r="Q11" s="160"/>
      <c r="R11" s="19" t="s">
        <v>79</v>
      </c>
      <c r="S11" s="20"/>
      <c r="T11" s="22" t="s">
        <v>74</v>
      </c>
      <c r="U11" s="12">
        <f>COUNTIF(L$2:L$900,"Elapsed")</f>
        <v>9</v>
      </c>
      <c r="W11" s="39"/>
      <c r="X11" s="39"/>
      <c r="Y11" s="39"/>
      <c r="Z11" s="26"/>
      <c r="AA11" s="26"/>
      <c r="AC11" s="26"/>
    </row>
    <row r="12" spans="1:29" s="11" customFormat="1" ht="30" customHeight="1" x14ac:dyDescent="0.2">
      <c r="A12" s="158" t="s">
        <v>117</v>
      </c>
      <c r="B12" s="30" t="s">
        <v>986</v>
      </c>
      <c r="C12" s="36">
        <v>44200</v>
      </c>
      <c r="D12" s="36">
        <f t="shared" si="0"/>
        <v>44201</v>
      </c>
      <c r="E12" s="36">
        <f t="shared" si="1"/>
        <v>44214</v>
      </c>
      <c r="F12" s="36">
        <f t="shared" si="2"/>
        <v>44228</v>
      </c>
      <c r="G12" s="36" t="str">
        <f t="shared" si="3"/>
        <v>Jan</v>
      </c>
      <c r="H12" s="116">
        <v>44203</v>
      </c>
      <c r="I12" s="117" t="s">
        <v>1007</v>
      </c>
      <c r="J12" s="88"/>
      <c r="K12" s="97"/>
      <c r="L12" s="37" t="s">
        <v>72</v>
      </c>
      <c r="M12" s="17"/>
      <c r="N12" s="18" t="s">
        <v>993</v>
      </c>
      <c r="O12" s="101"/>
      <c r="P12" s="48"/>
      <c r="Q12" s="161"/>
      <c r="R12" s="19" t="s">
        <v>4</v>
      </c>
      <c r="S12" s="20"/>
      <c r="T12" s="20"/>
      <c r="Z12" s="26"/>
      <c r="AA12" s="26"/>
      <c r="AC12" s="26"/>
    </row>
    <row r="13" spans="1:29" s="11" customFormat="1" ht="30" customHeight="1" x14ac:dyDescent="0.2">
      <c r="A13" s="158" t="s">
        <v>118</v>
      </c>
      <c r="B13" s="30" t="s">
        <v>987</v>
      </c>
      <c r="C13" s="36">
        <v>44200</v>
      </c>
      <c r="D13" s="36">
        <f t="shared" si="0"/>
        <v>44201</v>
      </c>
      <c r="E13" s="36">
        <f t="shared" si="1"/>
        <v>44214</v>
      </c>
      <c r="F13" s="36">
        <f t="shared" si="2"/>
        <v>44228</v>
      </c>
      <c r="G13" s="36" t="str">
        <f t="shared" si="3"/>
        <v>Jan</v>
      </c>
      <c r="H13" s="116">
        <v>44208</v>
      </c>
      <c r="I13" s="117" t="s">
        <v>1007</v>
      </c>
      <c r="J13" s="88"/>
      <c r="K13" s="97"/>
      <c r="L13" s="37" t="s">
        <v>72</v>
      </c>
      <c r="M13" s="17"/>
      <c r="N13" s="18" t="s">
        <v>993</v>
      </c>
      <c r="O13" s="101"/>
      <c r="P13" s="48"/>
      <c r="Q13" s="161"/>
      <c r="R13" s="19" t="s">
        <v>24</v>
      </c>
      <c r="S13" s="20"/>
      <c r="T13" s="20"/>
      <c r="V13" s="183" t="s">
        <v>77</v>
      </c>
      <c r="W13" s="179"/>
      <c r="X13" s="179"/>
      <c r="Y13" s="179"/>
      <c r="Z13" s="180"/>
      <c r="AA13" s="41"/>
      <c r="AC13" s="26"/>
    </row>
    <row r="14" spans="1:29" s="11" customFormat="1" ht="30" customHeight="1" x14ac:dyDescent="0.2">
      <c r="A14" s="158" t="s">
        <v>119</v>
      </c>
      <c r="B14" s="30" t="s">
        <v>1050</v>
      </c>
      <c r="C14" s="36">
        <v>44200</v>
      </c>
      <c r="D14" s="36">
        <f t="shared" si="0"/>
        <v>44201</v>
      </c>
      <c r="E14" s="36">
        <f t="shared" si="1"/>
        <v>44214</v>
      </c>
      <c r="F14" s="36">
        <f t="shared" si="2"/>
        <v>44228</v>
      </c>
      <c r="G14" s="36" t="str">
        <f t="shared" si="3"/>
        <v>Jan</v>
      </c>
      <c r="H14" s="116">
        <v>44214</v>
      </c>
      <c r="I14" s="117" t="s">
        <v>1007</v>
      </c>
      <c r="J14" s="88"/>
      <c r="K14" s="97"/>
      <c r="L14" s="37" t="s">
        <v>72</v>
      </c>
      <c r="M14" s="17"/>
      <c r="N14" s="18" t="s">
        <v>995</v>
      </c>
      <c r="O14" s="101"/>
      <c r="P14" s="48"/>
      <c r="Q14" s="160"/>
      <c r="R14" s="19" t="s">
        <v>25</v>
      </c>
      <c r="S14" s="20"/>
      <c r="T14" s="20"/>
      <c r="U14" s="189" t="s">
        <v>14</v>
      </c>
      <c r="V14" s="184" t="s">
        <v>15</v>
      </c>
      <c r="W14" s="184" t="s">
        <v>16</v>
      </c>
      <c r="X14" s="184" t="s">
        <v>8</v>
      </c>
      <c r="Y14" s="184" t="s">
        <v>30</v>
      </c>
      <c r="Z14" s="184" t="s">
        <v>68</v>
      </c>
      <c r="AA14" s="186" t="s">
        <v>74</v>
      </c>
      <c r="AB14" s="181" t="s">
        <v>73</v>
      </c>
      <c r="AC14" s="26"/>
    </row>
    <row r="15" spans="1:29" s="11" customFormat="1" ht="30" customHeight="1" x14ac:dyDescent="0.2">
      <c r="A15" s="158" t="s">
        <v>120</v>
      </c>
      <c r="B15" s="30" t="s">
        <v>988</v>
      </c>
      <c r="C15" s="36">
        <v>44200</v>
      </c>
      <c r="D15" s="36">
        <f t="shared" si="0"/>
        <v>44201</v>
      </c>
      <c r="E15" s="36">
        <f t="shared" si="1"/>
        <v>44214</v>
      </c>
      <c r="F15" s="36">
        <f t="shared" si="2"/>
        <v>44228</v>
      </c>
      <c r="G15" s="36" t="str">
        <f t="shared" si="3"/>
        <v>Jan</v>
      </c>
      <c r="H15" s="116" t="s">
        <v>1016</v>
      </c>
      <c r="I15" s="117" t="s">
        <v>1007</v>
      </c>
      <c r="J15" s="88"/>
      <c r="K15" s="97"/>
      <c r="L15" s="37" t="s">
        <v>72</v>
      </c>
      <c r="M15" s="17"/>
      <c r="N15" s="18" t="s">
        <v>993</v>
      </c>
      <c r="O15" s="101"/>
      <c r="P15" s="48"/>
      <c r="Q15" s="161"/>
      <c r="R15" s="19" t="s">
        <v>56</v>
      </c>
      <c r="S15" s="20"/>
      <c r="T15" s="20"/>
      <c r="U15" s="190"/>
      <c r="V15" s="185"/>
      <c r="W15" s="185"/>
      <c r="X15" s="185"/>
      <c r="Y15" s="185"/>
      <c r="Z15" s="188"/>
      <c r="AA15" s="187"/>
      <c r="AB15" s="182"/>
      <c r="AC15" s="66" t="s">
        <v>94</v>
      </c>
    </row>
    <row r="16" spans="1:29" s="11" customFormat="1" ht="30" customHeight="1" x14ac:dyDescent="0.2">
      <c r="A16" s="158" t="s">
        <v>121</v>
      </c>
      <c r="B16" s="30" t="s">
        <v>989</v>
      </c>
      <c r="C16" s="36">
        <v>44200</v>
      </c>
      <c r="D16" s="36">
        <f t="shared" si="0"/>
        <v>44201</v>
      </c>
      <c r="E16" s="36">
        <f t="shared" si="1"/>
        <v>44214</v>
      </c>
      <c r="F16" s="36">
        <f t="shared" si="2"/>
        <v>44228</v>
      </c>
      <c r="G16" s="36" t="str">
        <f t="shared" si="3"/>
        <v>Jan</v>
      </c>
      <c r="H16" s="116">
        <v>44228</v>
      </c>
      <c r="I16" s="117" t="s">
        <v>1007</v>
      </c>
      <c r="J16" s="88"/>
      <c r="K16" s="97"/>
      <c r="L16" s="37" t="s">
        <v>72</v>
      </c>
      <c r="M16" s="17"/>
      <c r="N16" s="18" t="s">
        <v>993</v>
      </c>
      <c r="O16" s="101"/>
      <c r="P16" s="48"/>
      <c r="Q16" s="161"/>
      <c r="R16" s="19" t="s">
        <v>61</v>
      </c>
      <c r="S16" s="20"/>
      <c r="T16" s="23" t="s">
        <v>31</v>
      </c>
      <c r="U16" s="14">
        <f>SUM(U18:U29)</f>
        <v>855</v>
      </c>
      <c r="V16" s="14">
        <f>COUNTIF(N$2:N$900,"Full Disclosure")</f>
        <v>588</v>
      </c>
      <c r="W16" s="14">
        <f>COUNTIF(N$2:N$900,"Partial Disclosure")</f>
        <v>77</v>
      </c>
      <c r="X16" s="14">
        <f>COUNTIF(N$2:N$900,"Refused")</f>
        <v>94</v>
      </c>
      <c r="Y16" s="14">
        <f>COUNTIF(N$2:N$900,"Information Not Held")</f>
        <v>72</v>
      </c>
      <c r="Z16" s="14">
        <f>COUNTIFS(N$2:N$900,"In Progress")</f>
        <v>12</v>
      </c>
      <c r="AA16" s="14">
        <f>COUNTIF(L$2:L$900,"elapsed")</f>
        <v>9</v>
      </c>
      <c r="AB16" s="14">
        <f>COUNTIF(L$2:L$900,"withdrawn")</f>
        <v>3</v>
      </c>
      <c r="AC16" s="26">
        <f>SUM(V16:AB16)</f>
        <v>855</v>
      </c>
    </row>
    <row r="17" spans="1:29" s="11" customFormat="1" ht="30" customHeight="1" x14ac:dyDescent="0.2">
      <c r="A17" s="158" t="s">
        <v>122</v>
      </c>
      <c r="B17" s="30" t="s">
        <v>1051</v>
      </c>
      <c r="C17" s="36">
        <v>44201</v>
      </c>
      <c r="D17" s="36">
        <f t="shared" si="0"/>
        <v>44202</v>
      </c>
      <c r="E17" s="36">
        <f t="shared" si="1"/>
        <v>44215</v>
      </c>
      <c r="F17" s="36">
        <f t="shared" si="2"/>
        <v>44229</v>
      </c>
      <c r="G17" s="36" t="str">
        <f t="shared" si="3"/>
        <v>Jan</v>
      </c>
      <c r="H17" s="116">
        <v>44203</v>
      </c>
      <c r="I17" s="117" t="s">
        <v>1007</v>
      </c>
      <c r="J17" s="88"/>
      <c r="K17" s="97"/>
      <c r="L17" s="37" t="s">
        <v>72</v>
      </c>
      <c r="M17" s="17"/>
      <c r="N17" s="18" t="s">
        <v>993</v>
      </c>
      <c r="O17" s="101"/>
      <c r="P17" s="48"/>
      <c r="Q17" s="160"/>
      <c r="R17" s="19" t="s">
        <v>22</v>
      </c>
      <c r="S17" s="20"/>
      <c r="T17" s="24"/>
      <c r="U17" s="15"/>
      <c r="V17" s="15"/>
      <c r="W17" s="15"/>
      <c r="X17" s="15"/>
      <c r="Y17" s="15"/>
      <c r="Z17" s="15"/>
      <c r="AA17" s="15"/>
      <c r="AB17" s="15"/>
      <c r="AC17" s="26"/>
    </row>
    <row r="18" spans="1:29" s="11" customFormat="1" ht="30" customHeight="1" x14ac:dyDescent="0.2">
      <c r="A18" s="158" t="s">
        <v>123</v>
      </c>
      <c r="B18" s="30" t="s">
        <v>990</v>
      </c>
      <c r="C18" s="36">
        <v>44201</v>
      </c>
      <c r="D18" s="36">
        <f t="shared" si="0"/>
        <v>44202</v>
      </c>
      <c r="E18" s="36">
        <f t="shared" si="1"/>
        <v>44215</v>
      </c>
      <c r="F18" s="36">
        <f t="shared" si="2"/>
        <v>44229</v>
      </c>
      <c r="G18" s="36" t="str">
        <f t="shared" si="3"/>
        <v>Jan</v>
      </c>
      <c r="H18" s="116">
        <v>44229</v>
      </c>
      <c r="I18" s="117" t="s">
        <v>1007</v>
      </c>
      <c r="J18" s="17"/>
      <c r="K18" s="97"/>
      <c r="L18" s="37" t="s">
        <v>72</v>
      </c>
      <c r="M18" s="17"/>
      <c r="N18" s="18" t="s">
        <v>993</v>
      </c>
      <c r="O18" s="101"/>
      <c r="P18" s="48"/>
      <c r="Q18" s="161"/>
      <c r="R18" s="19" t="s">
        <v>75</v>
      </c>
      <c r="S18" s="20"/>
      <c r="T18" s="23" t="s">
        <v>36</v>
      </c>
      <c r="U18" s="14">
        <f>COUNTIF(G2:G1455,"Jan")</f>
        <v>75</v>
      </c>
      <c r="V18" s="14">
        <f>COUNTIFS(G2:G1455,"Jan",N2:N1455,"Full Disclosure")</f>
        <v>52</v>
      </c>
      <c r="W18" s="14">
        <f>COUNTIFS(G2:G1455,"Jan",N2:N1455,"Partial Disclosure")</f>
        <v>8</v>
      </c>
      <c r="X18" s="14">
        <f>COUNTIFS(G2:G1455,"Jan",N2:N1455,"Refused")</f>
        <v>7</v>
      </c>
      <c r="Y18" s="14">
        <f>COUNTIFS(G2:G1455,"Jan",N2:N1455,"Information not held")</f>
        <v>7</v>
      </c>
      <c r="Z18" s="14">
        <f>COUNTIFS(G2:G1455,"Jan",N2:N1455,"In Progress")</f>
        <v>0</v>
      </c>
      <c r="AA18" s="14">
        <f>COUNTIFS(G2:G1455,"Jan",L2:L1455,"elapsed")</f>
        <v>1</v>
      </c>
      <c r="AB18" s="14">
        <f>COUNTIFS(G2:G1455,"Jan",L2:L1455,"withdrawn")</f>
        <v>0</v>
      </c>
      <c r="AC18" s="26">
        <f>SUM(V18:AB18)</f>
        <v>75</v>
      </c>
    </row>
    <row r="19" spans="1:29" s="11" customFormat="1" ht="30" customHeight="1" x14ac:dyDescent="0.2">
      <c r="A19" s="158" t="s">
        <v>124</v>
      </c>
      <c r="B19" s="30" t="s">
        <v>991</v>
      </c>
      <c r="C19" s="36">
        <v>44201</v>
      </c>
      <c r="D19" s="36">
        <f>IF(C19="","",WORKDAY(C19,1))</f>
        <v>44202</v>
      </c>
      <c r="E19" s="36">
        <f>IF(C19="","",WORKDAY(C19,10))</f>
        <v>44215</v>
      </c>
      <c r="F19" s="36">
        <f>IF(C19="","",WORKDAY(C19,20))</f>
        <v>44229</v>
      </c>
      <c r="G19" s="36" t="str">
        <f t="shared" si="3"/>
        <v>Jan</v>
      </c>
      <c r="H19" s="116">
        <v>44209</v>
      </c>
      <c r="I19" s="117" t="s">
        <v>1007</v>
      </c>
      <c r="J19" s="17"/>
      <c r="K19" s="97"/>
      <c r="L19" s="37" t="s">
        <v>72</v>
      </c>
      <c r="M19" s="17"/>
      <c r="N19" s="18" t="s">
        <v>993</v>
      </c>
      <c r="O19" s="101"/>
      <c r="P19" s="48"/>
      <c r="Q19" s="161"/>
      <c r="R19" s="19" t="s">
        <v>76</v>
      </c>
      <c r="S19" s="20"/>
      <c r="T19" s="23" t="s">
        <v>37</v>
      </c>
      <c r="U19" s="14">
        <f>COUNTIF(G2:G1455,"Feb")</f>
        <v>80</v>
      </c>
      <c r="V19" s="14">
        <f>COUNTIFS(G2:G1455,"Feb",N2:N1455,"Full Disclosure")</f>
        <v>52</v>
      </c>
      <c r="W19" s="14">
        <f>COUNTIFS(G2:G1455,"Feb",N2:N1455,"Partial Disclosure")</f>
        <v>4</v>
      </c>
      <c r="X19" s="14">
        <f>COUNTIFS(G2:G1455,"Feb",N2:N1455,"Refused")</f>
        <v>11</v>
      </c>
      <c r="Y19" s="14">
        <f>COUNTIFS(G2:G1455,"Feb",N2:N1455,"Information not held")</f>
        <v>8</v>
      </c>
      <c r="Z19" s="14">
        <f>COUNTIFS(G2:G1455,"Feb",N2:N1455,"In Progress")</f>
        <v>1</v>
      </c>
      <c r="AA19" s="14">
        <f>COUNTIFS(G2:G1455,"Jan",L2:L1455,"elapsed")</f>
        <v>1</v>
      </c>
      <c r="AB19" s="14">
        <f>COUNTIFS(G2:G1455,"Feb",L2:L1455,"withdrawn")</f>
        <v>3</v>
      </c>
      <c r="AC19" s="26">
        <f t="shared" ref="AC19:AC29" si="4">SUM(V19:AB19)</f>
        <v>80</v>
      </c>
    </row>
    <row r="20" spans="1:29" s="11" customFormat="1" ht="30" customHeight="1" x14ac:dyDescent="0.2">
      <c r="A20" s="158" t="s">
        <v>125</v>
      </c>
      <c r="B20" s="30" t="s">
        <v>1052</v>
      </c>
      <c r="C20" s="36">
        <v>44201</v>
      </c>
      <c r="D20" s="36">
        <f t="shared" ref="D20:D81" si="5">IF(C20="","",WORKDAY(C20,1))</f>
        <v>44202</v>
      </c>
      <c r="E20" s="36">
        <f t="shared" ref="E20:E81" si="6">IF(C20="","",WORKDAY(C20,10))</f>
        <v>44215</v>
      </c>
      <c r="F20" s="36">
        <f t="shared" ref="F20:F81" si="7">IF(C20="","",WORKDAY(C20,20))</f>
        <v>44229</v>
      </c>
      <c r="G20" s="36" t="str">
        <f t="shared" ref="G20:G83" si="8">IF(ISBLANK(C20),"",TEXT(C20,"mmm"))</f>
        <v>Jan</v>
      </c>
      <c r="H20" s="116">
        <v>44228</v>
      </c>
      <c r="I20" s="117" t="s">
        <v>1007</v>
      </c>
      <c r="J20" s="17"/>
      <c r="K20" s="97"/>
      <c r="L20" s="37" t="s">
        <v>72</v>
      </c>
      <c r="M20" s="17"/>
      <c r="N20" s="18" t="s">
        <v>993</v>
      </c>
      <c r="O20" s="101"/>
      <c r="P20" s="48"/>
      <c r="Q20" s="160"/>
      <c r="R20" s="19" t="s">
        <v>23</v>
      </c>
      <c r="S20" s="20"/>
      <c r="T20" s="23" t="s">
        <v>38</v>
      </c>
      <c r="U20" s="14">
        <f>COUNTIF(G2:G1457,"Mar")</f>
        <v>82</v>
      </c>
      <c r="V20" s="14">
        <f>COUNTIFS(G2:G1455,"Mar",N2:N1455,"Full Disclosure")</f>
        <v>51</v>
      </c>
      <c r="W20" s="14">
        <f>COUNTIFS(G2:G1455,"Mar",N2:N1455,"Partial Disclosure")</f>
        <v>11</v>
      </c>
      <c r="X20" s="14">
        <f>COUNTIFS(G2:G1455,"Mar",N2:N1455,"Refused")</f>
        <v>9</v>
      </c>
      <c r="Y20" s="14">
        <f>COUNTIFS(G2:G1455,"Mar",N2:N1455,"Information not held")</f>
        <v>7</v>
      </c>
      <c r="Z20" s="14">
        <f>COUNTIFS(G2:G1455,"Mar",N2:N1455,"In Progress")</f>
        <v>1</v>
      </c>
      <c r="AA20" s="14">
        <f>COUNTIFS(G2:G1455,"Mar",L2:L1455,"elapsed")</f>
        <v>3</v>
      </c>
      <c r="AB20" s="14">
        <f>COUNTIFS(G2:G1455,"Mar",L2:L1455,"withdrawn")</f>
        <v>0</v>
      </c>
      <c r="AC20" s="26">
        <f t="shared" si="4"/>
        <v>82</v>
      </c>
    </row>
    <row r="21" spans="1:29" s="11" customFormat="1" ht="30" customHeight="1" x14ac:dyDescent="0.2">
      <c r="A21" s="158" t="s">
        <v>126</v>
      </c>
      <c r="B21" s="30" t="s">
        <v>1053</v>
      </c>
      <c r="C21" s="36">
        <v>44202</v>
      </c>
      <c r="D21" s="36">
        <f t="shared" si="5"/>
        <v>44203</v>
      </c>
      <c r="E21" s="36">
        <f t="shared" si="6"/>
        <v>44216</v>
      </c>
      <c r="F21" s="36">
        <f t="shared" si="7"/>
        <v>44230</v>
      </c>
      <c r="G21" s="36" t="str">
        <f t="shared" si="8"/>
        <v>Jan</v>
      </c>
      <c r="H21" s="116">
        <v>44221</v>
      </c>
      <c r="I21" s="117" t="s">
        <v>1007</v>
      </c>
      <c r="J21" s="17"/>
      <c r="K21" s="97"/>
      <c r="L21" s="37" t="s">
        <v>72</v>
      </c>
      <c r="M21" s="17"/>
      <c r="N21" s="18" t="s">
        <v>993</v>
      </c>
      <c r="O21" s="101"/>
      <c r="P21" s="48"/>
      <c r="Q21" s="161"/>
      <c r="R21" s="19" t="s">
        <v>59</v>
      </c>
      <c r="S21" s="20"/>
      <c r="T21" s="23" t="s">
        <v>39</v>
      </c>
      <c r="U21" s="14">
        <f>COUNTIF(G2:G1457,"Apr")</f>
        <v>66</v>
      </c>
      <c r="V21" s="14">
        <f>COUNTIFS(G2:G1455,"Apr",N2:N1455,"Full Disclosure")</f>
        <v>46</v>
      </c>
      <c r="W21" s="14">
        <f>COUNTIFS(G2:G1455,"Apr",N2:N1455,"Partial Disclosure")</f>
        <v>6</v>
      </c>
      <c r="X21" s="14">
        <f>COUNTIFS(G2:G1455,"Apr",N2:N1455,"Refused")</f>
        <v>10</v>
      </c>
      <c r="Y21" s="14">
        <f>COUNTIFS(G5:G1458,"Apr",N5:N1458,"Information not held")</f>
        <v>1</v>
      </c>
      <c r="Z21" s="14">
        <f>COUNTIFS(G2:G1455,"Apr",N2:N1455,"In Progress")</f>
        <v>3</v>
      </c>
      <c r="AA21" s="14">
        <f>COUNTIFS(G2:G1455,"Apr",L2:L1455,"elapsed")</f>
        <v>0</v>
      </c>
      <c r="AB21" s="14">
        <f>COUNTIFS(G2:G1455,"Apr",L2:L1455,"withdrawn")</f>
        <v>0</v>
      </c>
      <c r="AC21" s="26">
        <f t="shared" si="4"/>
        <v>66</v>
      </c>
    </row>
    <row r="22" spans="1:29" s="11" customFormat="1" ht="30" customHeight="1" x14ac:dyDescent="0.2">
      <c r="A22" s="158" t="s">
        <v>127</v>
      </c>
      <c r="B22" s="30" t="s">
        <v>1054</v>
      </c>
      <c r="C22" s="36">
        <v>44202</v>
      </c>
      <c r="D22" s="36">
        <f t="shared" si="5"/>
        <v>44203</v>
      </c>
      <c r="E22" s="36">
        <f t="shared" si="6"/>
        <v>44216</v>
      </c>
      <c r="F22" s="36">
        <f t="shared" si="7"/>
        <v>44230</v>
      </c>
      <c r="G22" s="36" t="str">
        <f t="shared" si="8"/>
        <v>Jan</v>
      </c>
      <c r="H22" s="116">
        <v>44232</v>
      </c>
      <c r="I22" s="117" t="s">
        <v>1007</v>
      </c>
      <c r="J22" s="17"/>
      <c r="K22" s="97"/>
      <c r="L22" s="37" t="s">
        <v>72</v>
      </c>
      <c r="M22" s="17"/>
      <c r="N22" s="18" t="s">
        <v>993</v>
      </c>
      <c r="O22" s="101"/>
      <c r="P22" s="48"/>
      <c r="Q22" s="161"/>
      <c r="R22" s="19" t="s">
        <v>60</v>
      </c>
      <c r="S22" s="20"/>
      <c r="T22" s="23" t="s">
        <v>27</v>
      </c>
      <c r="U22" s="14">
        <f>COUNTIF(G2:G1459,"May")</f>
        <v>76</v>
      </c>
      <c r="V22" s="14">
        <f>COUNTIFS(G2:G1455,"May",N2:N1455,"Full Disclosure")</f>
        <v>46</v>
      </c>
      <c r="W22" s="14">
        <f>COUNTIFS(G6:G1459,"May",N6:N1459,"Partial Disclosure")</f>
        <v>16</v>
      </c>
      <c r="X22" s="14">
        <f>COUNTIFS(G6:G1459,"May",N6:N1459,"Refused")</f>
        <v>8</v>
      </c>
      <c r="Y22" s="14">
        <f>COUNTIFS(G5:G1458,"May",N5:N1458,"Information not held")</f>
        <v>6</v>
      </c>
      <c r="Z22" s="14">
        <f>COUNTIFS(G5:G1458,"May",N5:N1458,"In Progress")</f>
        <v>0</v>
      </c>
      <c r="AA22" s="14">
        <f>COUNTIFS(G2:G1455,"May",L2:L1455,"elapsed")</f>
        <v>0</v>
      </c>
      <c r="AB22" s="14">
        <f>COUNTIFS(G2:G1455,"May",L2:L1455,"withdrawn")</f>
        <v>0</v>
      </c>
      <c r="AC22" s="26">
        <f t="shared" si="4"/>
        <v>76</v>
      </c>
    </row>
    <row r="23" spans="1:29" s="11" customFormat="1" ht="30" customHeight="1" x14ac:dyDescent="0.2">
      <c r="A23" s="158" t="s">
        <v>128</v>
      </c>
      <c r="B23" s="30" t="s">
        <v>1055</v>
      </c>
      <c r="C23" s="36">
        <v>44202</v>
      </c>
      <c r="D23" s="36">
        <f t="shared" si="5"/>
        <v>44203</v>
      </c>
      <c r="E23" s="36">
        <f t="shared" si="6"/>
        <v>44216</v>
      </c>
      <c r="F23" s="36">
        <f t="shared" si="7"/>
        <v>44230</v>
      </c>
      <c r="G23" s="36" t="str">
        <f t="shared" si="8"/>
        <v>Jan</v>
      </c>
      <c r="H23" s="116">
        <v>44217</v>
      </c>
      <c r="I23" s="117" t="s">
        <v>1007</v>
      </c>
      <c r="J23" s="17"/>
      <c r="K23" s="97"/>
      <c r="L23" s="37" t="s">
        <v>72</v>
      </c>
      <c r="M23" s="17"/>
      <c r="N23" s="18" t="s">
        <v>994</v>
      </c>
      <c r="O23" s="101"/>
      <c r="P23" s="48" t="s">
        <v>17</v>
      </c>
      <c r="Q23" s="160"/>
      <c r="R23" s="19" t="s">
        <v>17</v>
      </c>
      <c r="S23" s="20"/>
      <c r="T23" s="23" t="s">
        <v>40</v>
      </c>
      <c r="U23" s="14">
        <f>COUNTIF(G2:G1459,"Jun")</f>
        <v>61</v>
      </c>
      <c r="V23" s="14">
        <f>COUNTIFS(G6:G1459,"Jun",N6:N1459,"Full Disclosure")</f>
        <v>41</v>
      </c>
      <c r="W23" s="14">
        <f>COUNTIFS(G6:G1459,"Jun",N6:N1459,"Partial Disclosure")</f>
        <v>4</v>
      </c>
      <c r="X23" s="14">
        <f>COUNTIFS(G6:G1459,"Jun",N6:N1459,"Refused")</f>
        <v>7</v>
      </c>
      <c r="Y23" s="14">
        <f>COUNTIFS(G5:G1458,"Jun",N5:N1458,"Information not held")</f>
        <v>5</v>
      </c>
      <c r="Z23" s="14">
        <f>COUNTIFS(G5:G1458,"Jun",N5:N1458,"In Progress")</f>
        <v>2</v>
      </c>
      <c r="AA23" s="14">
        <f>COUNTIFS(G2:G1455,"Jun",L2:L1455,"elapsed")</f>
        <v>2</v>
      </c>
      <c r="AB23" s="14">
        <f>COUNTIFS(G2:G1455,"Jun",L2:L1455,"withdrawn")</f>
        <v>0</v>
      </c>
      <c r="AC23" s="26">
        <f t="shared" si="4"/>
        <v>61</v>
      </c>
    </row>
    <row r="24" spans="1:29" s="11" customFormat="1" ht="30" customHeight="1" x14ac:dyDescent="0.2">
      <c r="A24" s="158" t="s">
        <v>129</v>
      </c>
      <c r="B24" s="30" t="s">
        <v>1055</v>
      </c>
      <c r="C24" s="36">
        <v>44202</v>
      </c>
      <c r="D24" s="36">
        <f t="shared" si="5"/>
        <v>44203</v>
      </c>
      <c r="E24" s="36">
        <f>IF(C24="","",WORKDAY(C24,10))</f>
        <v>44216</v>
      </c>
      <c r="F24" s="36">
        <f>IF(C24="","",WORKDAY(C24,20))</f>
        <v>44230</v>
      </c>
      <c r="G24" s="36" t="str">
        <f t="shared" si="8"/>
        <v>Jan</v>
      </c>
      <c r="H24" s="116">
        <v>44217</v>
      </c>
      <c r="I24" s="117" t="s">
        <v>1007</v>
      </c>
      <c r="J24" s="17"/>
      <c r="K24" s="97"/>
      <c r="L24" s="37" t="s">
        <v>72</v>
      </c>
      <c r="M24" s="17"/>
      <c r="N24" s="18" t="s">
        <v>994</v>
      </c>
      <c r="O24" s="101"/>
      <c r="P24" s="48" t="s">
        <v>17</v>
      </c>
      <c r="Q24" s="160"/>
      <c r="R24" s="19" t="s">
        <v>32</v>
      </c>
      <c r="S24" s="20"/>
      <c r="T24" s="23" t="s">
        <v>41</v>
      </c>
      <c r="U24" s="14">
        <f>COUNTIF(G2:G1461,"Jul")</f>
        <v>49</v>
      </c>
      <c r="V24" s="14">
        <f>COUNTIFS(G6:G1459,"Jul",N6:N1459,"Full Disclosure")</f>
        <v>34</v>
      </c>
      <c r="W24" s="14">
        <f>COUNTIFS(G6:G1459,"Jul",N6:N1459,"Partial Disclosure")</f>
        <v>3</v>
      </c>
      <c r="X24" s="14">
        <f>COUNTIFS(G6:G1459,"Jul",N6:N1459,"Refused")</f>
        <v>4</v>
      </c>
      <c r="Y24" s="14">
        <f>COUNTIFS(G8:G1461,"Jul",N8:N1461,"Information not held")</f>
        <v>8</v>
      </c>
      <c r="Z24" s="14">
        <f>COUNTIFS(G5:G1458,"Jul",N5:N1458,"In Progress")</f>
        <v>0</v>
      </c>
      <c r="AA24" s="14">
        <f>COUNTIFS(G2:G1455,"Jul",L2:L1455,"elapsed")</f>
        <v>0</v>
      </c>
      <c r="AB24" s="14">
        <f>COUNTIFS(G2:G1455,"Jul",L2:L1455,"withdrawn")</f>
        <v>0</v>
      </c>
      <c r="AC24" s="26">
        <f t="shared" si="4"/>
        <v>49</v>
      </c>
    </row>
    <row r="25" spans="1:29" s="11" customFormat="1" ht="30" customHeight="1" x14ac:dyDescent="0.2">
      <c r="A25" s="158" t="s">
        <v>130</v>
      </c>
      <c r="B25" s="30" t="s">
        <v>1056</v>
      </c>
      <c r="C25" s="36">
        <v>44203</v>
      </c>
      <c r="D25" s="36">
        <f t="shared" si="5"/>
        <v>44204</v>
      </c>
      <c r="E25" s="36">
        <f t="shared" si="6"/>
        <v>44217</v>
      </c>
      <c r="F25" s="36">
        <f t="shared" si="7"/>
        <v>44231</v>
      </c>
      <c r="G25" s="36" t="str">
        <f t="shared" si="8"/>
        <v>Jan</v>
      </c>
      <c r="H25" s="116">
        <v>44228</v>
      </c>
      <c r="I25" s="117" t="s">
        <v>1007</v>
      </c>
      <c r="J25" s="17"/>
      <c r="K25" s="97"/>
      <c r="L25" s="37" t="s">
        <v>72</v>
      </c>
      <c r="M25" s="17"/>
      <c r="N25" s="18" t="s">
        <v>993</v>
      </c>
      <c r="O25" s="101"/>
      <c r="P25" s="48"/>
      <c r="Q25" s="161"/>
      <c r="R25" s="19" t="s">
        <v>57</v>
      </c>
      <c r="S25" s="20"/>
      <c r="T25" s="23" t="s">
        <v>42</v>
      </c>
      <c r="U25" s="14">
        <f>COUNTIF(G2:G1461,"Aug")</f>
        <v>88</v>
      </c>
      <c r="V25" s="14">
        <f>COUNTIFS(G6:G1459,"Aug",N6:N1459,"Full Disclosure")</f>
        <v>65</v>
      </c>
      <c r="W25" s="14">
        <f>COUNTIFS(G6:G1459,"Aug",N6:N1459,"Partial Disclosure")</f>
        <v>2</v>
      </c>
      <c r="X25" s="14">
        <f>COUNTIFS(G6:G1459,"Aug",N6:N1459,"Refused")</f>
        <v>11</v>
      </c>
      <c r="Y25" s="14">
        <f>COUNTIFS(G8:G1461,"Aug",N8:N1461,"Information not held")</f>
        <v>6</v>
      </c>
      <c r="Z25" s="14">
        <f>COUNTIFS(G8:G1461,"Aug",N8:N1461,"In Progress")</f>
        <v>3</v>
      </c>
      <c r="AA25" s="14">
        <f>COUNTIFS(G2:G1455,"Aug",L2:L1455,"elapsed")</f>
        <v>1</v>
      </c>
      <c r="AB25" s="14">
        <f>COUNTIFS(G2:G1455,"Aug",L2:L1455,"withdrawn")</f>
        <v>0</v>
      </c>
      <c r="AC25" s="26">
        <f t="shared" si="4"/>
        <v>88</v>
      </c>
    </row>
    <row r="26" spans="1:29" s="11" customFormat="1" ht="30" customHeight="1" x14ac:dyDescent="0.2">
      <c r="A26" s="158" t="s">
        <v>131</v>
      </c>
      <c r="B26" s="30" t="s">
        <v>1057</v>
      </c>
      <c r="C26" s="36">
        <v>44203</v>
      </c>
      <c r="D26" s="36">
        <f t="shared" si="5"/>
        <v>44204</v>
      </c>
      <c r="E26" s="36">
        <f t="shared" si="6"/>
        <v>44217</v>
      </c>
      <c r="F26" s="36">
        <f t="shared" si="7"/>
        <v>44231</v>
      </c>
      <c r="G26" s="36" t="str">
        <f t="shared" si="8"/>
        <v>Jan</v>
      </c>
      <c r="H26" s="116">
        <v>44210</v>
      </c>
      <c r="I26" s="117" t="s">
        <v>1007</v>
      </c>
      <c r="J26" s="17"/>
      <c r="K26" s="97"/>
      <c r="L26" s="37" t="s">
        <v>1004</v>
      </c>
      <c r="M26" s="17"/>
      <c r="N26" s="18" t="s">
        <v>993</v>
      </c>
      <c r="O26" s="101"/>
      <c r="P26" s="48"/>
      <c r="Q26" s="160"/>
      <c r="R26" s="19" t="s">
        <v>33</v>
      </c>
      <c r="S26" s="20"/>
      <c r="T26" s="23" t="s">
        <v>43</v>
      </c>
      <c r="U26" s="14">
        <f>COUNTIF(G2:G1463,"Sep")</f>
        <v>71</v>
      </c>
      <c r="V26" s="14">
        <f>COUNTIFS(G6:G1459,"Sep",N6:N1459,"Full Disclosure")</f>
        <v>57</v>
      </c>
      <c r="W26" s="14">
        <f>COUNTIFS(G10:G1463,"Sep",N10:N1463,"Partial Disclosure")</f>
        <v>4</v>
      </c>
      <c r="X26" s="14">
        <f>COUNTIFS(G10:G1463,"Sep",N10:N1463,"Refused")</f>
        <v>8</v>
      </c>
      <c r="Y26" s="14">
        <f>COUNTIFS(G8:G1461,"Sep",N8:N1461,"Information not held")</f>
        <v>2</v>
      </c>
      <c r="Z26" s="14">
        <f>COUNTIFS(G8:G1461,"Sep",N8:N1461,"In Progress")</f>
        <v>0</v>
      </c>
      <c r="AA26" s="14">
        <f>COUNTIFS(G2:G1455,"Sep",L2:L1455,"elapsed")</f>
        <v>0</v>
      </c>
      <c r="AB26" s="14">
        <f>COUNTIFS(G2:G1455,"Sep",L2:L1455,"withdrawn")</f>
        <v>0</v>
      </c>
      <c r="AC26" s="26">
        <f t="shared" si="4"/>
        <v>71</v>
      </c>
    </row>
    <row r="27" spans="1:29" s="11" customFormat="1" ht="30" customHeight="1" x14ac:dyDescent="0.2">
      <c r="A27" s="158" t="s">
        <v>132</v>
      </c>
      <c r="B27" s="30" t="s">
        <v>983</v>
      </c>
      <c r="C27" s="36">
        <v>44203</v>
      </c>
      <c r="D27" s="36">
        <f t="shared" si="5"/>
        <v>44204</v>
      </c>
      <c r="E27" s="36">
        <f t="shared" si="6"/>
        <v>44217</v>
      </c>
      <c r="F27" s="36">
        <f t="shared" si="7"/>
        <v>44231</v>
      </c>
      <c r="G27" s="36" t="str">
        <f t="shared" si="8"/>
        <v>Jan</v>
      </c>
      <c r="H27" s="116">
        <v>44204</v>
      </c>
      <c r="I27" s="117" t="s">
        <v>1007</v>
      </c>
      <c r="J27" s="17"/>
      <c r="K27" s="97"/>
      <c r="L27" s="37" t="s">
        <v>72</v>
      </c>
      <c r="M27" s="17"/>
      <c r="N27" s="18" t="s">
        <v>8</v>
      </c>
      <c r="O27" s="101"/>
      <c r="P27" s="48" t="s">
        <v>64</v>
      </c>
      <c r="Q27" s="161"/>
      <c r="R27" s="19" t="s">
        <v>34</v>
      </c>
      <c r="S27" s="20"/>
      <c r="T27" s="23" t="s">
        <v>44</v>
      </c>
      <c r="U27" s="14">
        <f>COUNTIF(G2:G1463,"oct")</f>
        <v>74</v>
      </c>
      <c r="V27" s="14">
        <f>COUNTIFS(G10:G1463,"Oct",N10:N1463,"Full Disclosure")</f>
        <v>56</v>
      </c>
      <c r="W27" s="14">
        <f>COUNTIFS(G10:G1463,"Oct",N10:N1463,"Partial Disclosure")</f>
        <v>4</v>
      </c>
      <c r="X27" s="14">
        <f>COUNTIFS(G10:G1463,"Oct",N10:N1463,"Refused")</f>
        <v>9</v>
      </c>
      <c r="Y27" s="14">
        <f>COUNTIFS(G11:G1464,"Oct",N11:N1464,"Information not held")</f>
        <v>5</v>
      </c>
      <c r="Z27" s="14">
        <f>COUNTIFS(G8:G1461,"Oct",N8:N1461,"In Progress")</f>
        <v>0</v>
      </c>
      <c r="AA27" s="14">
        <f>COUNTIFS(G2:G1455,"Oct",L2:L1455,"elapsed")</f>
        <v>0</v>
      </c>
      <c r="AB27" s="14">
        <f>COUNTIFS(G2:G1455,"Oct",L2:L1455,"withdrawn")</f>
        <v>0</v>
      </c>
      <c r="AC27" s="26">
        <f t="shared" si="4"/>
        <v>74</v>
      </c>
    </row>
    <row r="28" spans="1:29" s="11" customFormat="1" ht="30" customHeight="1" x14ac:dyDescent="0.2">
      <c r="A28" s="158" t="s">
        <v>133</v>
      </c>
      <c r="B28" s="30" t="s">
        <v>996</v>
      </c>
      <c r="C28" s="36">
        <v>44203</v>
      </c>
      <c r="D28" s="36">
        <f>IF(C28="","",WORKDAY(C28,1))</f>
        <v>44204</v>
      </c>
      <c r="E28" s="36">
        <f>IF(C28="","",WORKDAY(C28,10))</f>
        <v>44217</v>
      </c>
      <c r="F28" s="36">
        <f>IF(C28="","",WORKDAY(C28,20))</f>
        <v>44231</v>
      </c>
      <c r="G28" s="36" t="str">
        <f t="shared" si="8"/>
        <v>Jan</v>
      </c>
      <c r="H28" s="116">
        <v>44215</v>
      </c>
      <c r="I28" s="117" t="s">
        <v>1007</v>
      </c>
      <c r="J28" s="17"/>
      <c r="K28" s="97"/>
      <c r="L28" s="37" t="s">
        <v>72</v>
      </c>
      <c r="M28" s="17"/>
      <c r="N28" s="18" t="s">
        <v>993</v>
      </c>
      <c r="O28" s="101"/>
      <c r="P28" s="48"/>
      <c r="Q28" s="161"/>
      <c r="R28" s="19"/>
      <c r="S28" s="20"/>
      <c r="T28" s="23" t="s">
        <v>45</v>
      </c>
      <c r="U28" s="14">
        <f>COUNTIF(G2:G1465,"Nov")</f>
        <v>73</v>
      </c>
      <c r="V28" s="14">
        <f>COUNTIFS(G10:G1463,"Nov",N10:N1463,"Full Disclosure")</f>
        <v>48</v>
      </c>
      <c r="W28" s="14">
        <f>COUNTIFS(G10:G1463,"Nov",N10:N1463,"Partial Disclosure")</f>
        <v>9</v>
      </c>
      <c r="X28" s="14">
        <f>COUNTIFS(G10:G1463,"Nov",N10:N1463,"Refused")</f>
        <v>3</v>
      </c>
      <c r="Y28" s="14">
        <f>COUNTIFS(G11:G1464,"Nov",N11:N1464,"Information not held")</f>
        <v>12</v>
      </c>
      <c r="Z28" s="14">
        <f>COUNTIFS(G11:G1464,"Nov",N11:N1464,"In Progress")</f>
        <v>0</v>
      </c>
      <c r="AA28" s="14">
        <f>COUNTIFS(G2:G1455,"Nov",L2:L1455,"elapsed")</f>
        <v>1</v>
      </c>
      <c r="AB28" s="14">
        <f>COUNTIFS(G2:G1455,"Nov",L2:L1455,"withdrawn")</f>
        <v>0</v>
      </c>
      <c r="AC28" s="26">
        <f t="shared" si="4"/>
        <v>73</v>
      </c>
    </row>
    <row r="29" spans="1:29" s="11" customFormat="1" ht="30" customHeight="1" x14ac:dyDescent="0.2">
      <c r="A29" s="158" t="s">
        <v>134</v>
      </c>
      <c r="B29" s="30" t="s">
        <v>1058</v>
      </c>
      <c r="C29" s="36">
        <v>44203</v>
      </c>
      <c r="D29" s="36">
        <f t="shared" si="5"/>
        <v>44204</v>
      </c>
      <c r="E29" s="36">
        <f t="shared" si="6"/>
        <v>44217</v>
      </c>
      <c r="F29" s="36">
        <f t="shared" si="7"/>
        <v>44231</v>
      </c>
      <c r="G29" s="36" t="str">
        <f t="shared" si="8"/>
        <v>Jan</v>
      </c>
      <c r="H29" s="116">
        <v>44204</v>
      </c>
      <c r="I29" s="117" t="s">
        <v>1007</v>
      </c>
      <c r="J29" s="17"/>
      <c r="K29" s="97"/>
      <c r="L29" s="37" t="s">
        <v>72</v>
      </c>
      <c r="M29" s="17"/>
      <c r="N29" s="18" t="s">
        <v>995</v>
      </c>
      <c r="O29" s="101"/>
      <c r="P29" s="48"/>
      <c r="Q29" s="160"/>
      <c r="R29" s="19"/>
      <c r="S29" s="20"/>
      <c r="T29" s="23" t="s">
        <v>46</v>
      </c>
      <c r="U29" s="14">
        <f>COUNTIF(G2:G1465,"Dec")</f>
        <v>60</v>
      </c>
      <c r="V29" s="14">
        <f>COUNTIFS(G10:G1463,"Dec",N10:N1463,"Full Disclosure")</f>
        <v>40</v>
      </c>
      <c r="W29" s="14">
        <f>COUNTIFS(G10:G1463,"Dec",N10:N1463,"Partial Disclosure")</f>
        <v>6</v>
      </c>
      <c r="X29" s="14">
        <f>COUNTIFS(G10:G1463,"Dec",N10:N1463,"Refused")</f>
        <v>7</v>
      </c>
      <c r="Y29" s="14">
        <f>COUNTIFS(G11:G1464,"Dec",N11:N1464,"Information not held")</f>
        <v>5</v>
      </c>
      <c r="Z29" s="14">
        <f>COUNTIFS(G11:G1464,"Dec",N11:N1464,"In Progress")</f>
        <v>2</v>
      </c>
      <c r="AA29" s="14">
        <f>COUNTIFS(G2:G1455,"Dec",L2:L1455,"elapsed")</f>
        <v>0</v>
      </c>
      <c r="AB29" s="14">
        <f>COUNTIFS(G2:G1455,"Dec",L2:L1455,"withdrawn")</f>
        <v>0</v>
      </c>
      <c r="AC29" s="26">
        <f t="shared" si="4"/>
        <v>60</v>
      </c>
    </row>
    <row r="30" spans="1:29" s="11" customFormat="1" ht="30" customHeight="1" x14ac:dyDescent="0.2">
      <c r="A30" s="158" t="s">
        <v>135</v>
      </c>
      <c r="B30" s="30" t="s">
        <v>1059</v>
      </c>
      <c r="C30" s="36">
        <v>44203</v>
      </c>
      <c r="D30" s="36">
        <f t="shared" si="5"/>
        <v>44204</v>
      </c>
      <c r="E30" s="36">
        <f t="shared" si="6"/>
        <v>44217</v>
      </c>
      <c r="F30" s="36">
        <f t="shared" si="7"/>
        <v>44231</v>
      </c>
      <c r="G30" s="36" t="str">
        <f t="shared" si="8"/>
        <v>Jan</v>
      </c>
      <c r="H30" s="116">
        <v>44230</v>
      </c>
      <c r="I30" s="117" t="s">
        <v>1007</v>
      </c>
      <c r="J30" s="17"/>
      <c r="K30" s="97"/>
      <c r="L30" s="37" t="s">
        <v>72</v>
      </c>
      <c r="M30" s="17"/>
      <c r="N30" s="18" t="s">
        <v>993</v>
      </c>
      <c r="O30" s="101"/>
      <c r="P30" s="48"/>
      <c r="Q30" s="161"/>
      <c r="R30" s="19"/>
      <c r="S30" s="20"/>
      <c r="T30" s="20" t="s">
        <v>96</v>
      </c>
      <c r="Z30" s="26"/>
      <c r="AA30" s="26"/>
      <c r="AB30" s="28"/>
      <c r="AC30" s="26"/>
    </row>
    <row r="31" spans="1:29" s="11" customFormat="1" ht="30" customHeight="1" x14ac:dyDescent="0.2">
      <c r="A31" s="158" t="s">
        <v>136</v>
      </c>
      <c r="B31" s="30" t="s">
        <v>997</v>
      </c>
      <c r="C31" s="36">
        <v>44203</v>
      </c>
      <c r="D31" s="36">
        <f>IF(C31="","",WORKDAY(C31,1))</f>
        <v>44204</v>
      </c>
      <c r="E31" s="36">
        <f>IF(C31="","",WORKDAY(C31,10))</f>
        <v>44217</v>
      </c>
      <c r="F31" s="36">
        <f>IF(C31="","",WORKDAY(C31,20))</f>
        <v>44231</v>
      </c>
      <c r="G31" s="36" t="str">
        <f t="shared" si="8"/>
        <v>Jan</v>
      </c>
      <c r="H31" s="116">
        <v>44229</v>
      </c>
      <c r="I31" s="117" t="s">
        <v>1007</v>
      </c>
      <c r="J31" s="17"/>
      <c r="K31" s="97"/>
      <c r="L31" s="37" t="s">
        <v>72</v>
      </c>
      <c r="M31" s="17"/>
      <c r="N31" s="18" t="s">
        <v>993</v>
      </c>
      <c r="O31" s="101"/>
      <c r="P31" s="48"/>
      <c r="Q31" s="161"/>
      <c r="R31" s="19"/>
      <c r="S31" s="20"/>
      <c r="T31" s="20"/>
      <c r="Z31" s="26"/>
      <c r="AA31" s="26"/>
      <c r="AB31" s="28"/>
      <c r="AC31" s="26"/>
    </row>
    <row r="32" spans="1:29" s="11" customFormat="1" ht="30" customHeight="1" x14ac:dyDescent="0.2">
      <c r="A32" s="158" t="s">
        <v>137</v>
      </c>
      <c r="B32" s="30" t="s">
        <v>998</v>
      </c>
      <c r="C32" s="36">
        <v>44204</v>
      </c>
      <c r="D32" s="36">
        <f t="shared" si="5"/>
        <v>44207</v>
      </c>
      <c r="E32" s="36">
        <f t="shared" si="6"/>
        <v>44218</v>
      </c>
      <c r="F32" s="36">
        <f t="shared" si="7"/>
        <v>44232</v>
      </c>
      <c r="G32" s="36" t="str">
        <f t="shared" si="8"/>
        <v>Jan</v>
      </c>
      <c r="H32" s="116">
        <v>44225</v>
      </c>
      <c r="I32" s="117" t="s">
        <v>1007</v>
      </c>
      <c r="J32" s="17"/>
      <c r="K32" s="97"/>
      <c r="L32" s="37" t="s">
        <v>72</v>
      </c>
      <c r="M32" s="17"/>
      <c r="N32" s="18" t="s">
        <v>994</v>
      </c>
      <c r="O32" s="101"/>
      <c r="P32" s="48" t="s">
        <v>64</v>
      </c>
      <c r="Q32" s="160"/>
      <c r="R32" s="19"/>
      <c r="S32" s="20"/>
      <c r="T32" s="20"/>
      <c r="U32" s="20"/>
      <c r="V32" s="20"/>
      <c r="W32" s="20"/>
      <c r="X32" s="20"/>
      <c r="Y32" s="20"/>
      <c r="Z32" s="20"/>
      <c r="AA32" s="20"/>
      <c r="AC32" s="26"/>
    </row>
    <row r="33" spans="1:29" s="20" customFormat="1" ht="30" customHeight="1" x14ac:dyDescent="0.2">
      <c r="A33" s="158" t="s">
        <v>138</v>
      </c>
      <c r="B33" s="30" t="s">
        <v>983</v>
      </c>
      <c r="C33" s="36">
        <v>44204</v>
      </c>
      <c r="D33" s="36">
        <f t="shared" si="5"/>
        <v>44207</v>
      </c>
      <c r="E33" s="36">
        <f t="shared" si="6"/>
        <v>44218</v>
      </c>
      <c r="F33" s="36">
        <f t="shared" si="7"/>
        <v>44232</v>
      </c>
      <c r="G33" s="36" t="str">
        <f t="shared" si="8"/>
        <v>Jan</v>
      </c>
      <c r="H33" s="116">
        <v>44207</v>
      </c>
      <c r="I33" s="117" t="s">
        <v>1007</v>
      </c>
      <c r="J33" s="17"/>
      <c r="K33" s="97"/>
      <c r="L33" s="37" t="s">
        <v>72</v>
      </c>
      <c r="M33" s="17"/>
      <c r="N33" s="18" t="s">
        <v>8</v>
      </c>
      <c r="O33" s="101"/>
      <c r="P33" s="48" t="s">
        <v>64</v>
      </c>
      <c r="Q33" s="161"/>
      <c r="R33" s="19"/>
      <c r="AB33" s="11"/>
      <c r="AC33" s="27"/>
    </row>
    <row r="34" spans="1:29" s="20" customFormat="1" ht="30" customHeight="1" x14ac:dyDescent="0.2">
      <c r="A34" s="158" t="s">
        <v>139</v>
      </c>
      <c r="B34" s="30" t="s">
        <v>999</v>
      </c>
      <c r="C34" s="36">
        <v>44207</v>
      </c>
      <c r="D34" s="36">
        <f t="shared" si="5"/>
        <v>44208</v>
      </c>
      <c r="E34" s="36">
        <f t="shared" si="6"/>
        <v>44221</v>
      </c>
      <c r="F34" s="36">
        <f t="shared" si="7"/>
        <v>44235</v>
      </c>
      <c r="G34" s="36" t="str">
        <f t="shared" si="8"/>
        <v>Jan</v>
      </c>
      <c r="H34" s="116">
        <v>44239</v>
      </c>
      <c r="I34" s="117" t="s">
        <v>1033</v>
      </c>
      <c r="J34" s="17"/>
      <c r="K34" s="97"/>
      <c r="L34" s="37" t="s">
        <v>72</v>
      </c>
      <c r="M34" s="17"/>
      <c r="N34" s="18" t="s">
        <v>995</v>
      </c>
      <c r="O34" s="101"/>
      <c r="P34" s="48"/>
      <c r="Q34" s="161"/>
      <c r="R34" s="19"/>
      <c r="AC34" s="27"/>
    </row>
    <row r="35" spans="1:29" s="20" customFormat="1" ht="30" customHeight="1" x14ac:dyDescent="0.2">
      <c r="A35" s="158" t="s">
        <v>140</v>
      </c>
      <c r="B35" s="30" t="s">
        <v>1000</v>
      </c>
      <c r="C35" s="36">
        <v>44207</v>
      </c>
      <c r="D35" s="36">
        <f t="shared" si="5"/>
        <v>44208</v>
      </c>
      <c r="E35" s="36">
        <f t="shared" si="6"/>
        <v>44221</v>
      </c>
      <c r="F35" s="36">
        <f t="shared" si="7"/>
        <v>44235</v>
      </c>
      <c r="G35" s="36" t="str">
        <f t="shared" si="8"/>
        <v>Jan</v>
      </c>
      <c r="H35" s="116">
        <v>44229</v>
      </c>
      <c r="I35" s="117" t="s">
        <v>1007</v>
      </c>
      <c r="J35" s="17"/>
      <c r="K35" s="97"/>
      <c r="L35" s="37" t="s">
        <v>72</v>
      </c>
      <c r="M35" s="17"/>
      <c r="N35" s="18" t="s">
        <v>993</v>
      </c>
      <c r="O35" s="101"/>
      <c r="P35" s="48"/>
      <c r="Q35" s="160"/>
      <c r="R35" s="19"/>
      <c r="AC35" s="27"/>
    </row>
    <row r="36" spans="1:29" s="20" customFormat="1" ht="30" customHeight="1" x14ac:dyDescent="0.2">
      <c r="A36" s="158" t="s">
        <v>141</v>
      </c>
      <c r="B36" s="30" t="s">
        <v>1001</v>
      </c>
      <c r="C36" s="36">
        <v>44208</v>
      </c>
      <c r="D36" s="36">
        <f>IF(C36="","",WORKDAY(C36,1))</f>
        <v>44209</v>
      </c>
      <c r="E36" s="36">
        <f>IF(C36="","",WORKDAY(C36,10))</f>
        <v>44222</v>
      </c>
      <c r="F36" s="36">
        <f>IF(C36="","",WORKDAY(C36,20))</f>
        <v>44236</v>
      </c>
      <c r="G36" s="36" t="str">
        <f t="shared" si="8"/>
        <v>Jan</v>
      </c>
      <c r="H36" s="116">
        <v>44231</v>
      </c>
      <c r="I36" s="117" t="s">
        <v>1007</v>
      </c>
      <c r="J36" s="17"/>
      <c r="K36" s="97"/>
      <c r="L36" s="37" t="s">
        <v>72</v>
      </c>
      <c r="M36" s="17"/>
      <c r="N36" s="18" t="s">
        <v>993</v>
      </c>
      <c r="O36" s="101"/>
      <c r="P36" s="48"/>
      <c r="Q36" s="161"/>
      <c r="R36" s="19"/>
      <c r="AC36" s="27"/>
    </row>
    <row r="37" spans="1:29" s="20" customFormat="1" ht="30" customHeight="1" x14ac:dyDescent="0.2">
      <c r="A37" s="158" t="s">
        <v>142</v>
      </c>
      <c r="B37" s="30" t="s">
        <v>1002</v>
      </c>
      <c r="C37" s="36">
        <v>44208</v>
      </c>
      <c r="D37" s="36">
        <f t="shared" si="5"/>
        <v>44209</v>
      </c>
      <c r="E37" s="36">
        <f t="shared" si="6"/>
        <v>44222</v>
      </c>
      <c r="F37" s="36">
        <f t="shared" si="7"/>
        <v>44236</v>
      </c>
      <c r="G37" s="36" t="str">
        <f t="shared" si="8"/>
        <v>Jan</v>
      </c>
      <c r="H37" s="116">
        <v>44209</v>
      </c>
      <c r="I37" s="117" t="str">
        <f>IF(ISBLANK(H37),"",IF(H37&gt;F37,"No","Yes"))</f>
        <v>Yes</v>
      </c>
      <c r="J37" s="17"/>
      <c r="K37" s="97"/>
      <c r="L37" s="37" t="s">
        <v>1004</v>
      </c>
      <c r="M37" s="17"/>
      <c r="N37" s="18" t="s">
        <v>993</v>
      </c>
      <c r="O37" s="101"/>
      <c r="P37" s="48"/>
      <c r="Q37" s="161"/>
      <c r="R37" s="19"/>
      <c r="AC37" s="27"/>
    </row>
    <row r="38" spans="1:29" s="20" customFormat="1" ht="30" customHeight="1" x14ac:dyDescent="0.2">
      <c r="A38" s="158" t="s">
        <v>143</v>
      </c>
      <c r="B38" s="30" t="s">
        <v>1003</v>
      </c>
      <c r="C38" s="36">
        <v>44208</v>
      </c>
      <c r="D38" s="36">
        <f>IF(C38="","",WORKDAY(C38,1))</f>
        <v>44209</v>
      </c>
      <c r="E38" s="36">
        <f>IF(C38="","",WORKDAY(C38,10))</f>
        <v>44222</v>
      </c>
      <c r="F38" s="36">
        <f>IF(C38="","",WORKDAY(C38,20))</f>
        <v>44236</v>
      </c>
      <c r="G38" s="36" t="str">
        <f t="shared" si="8"/>
        <v>Jan</v>
      </c>
      <c r="H38" s="116">
        <v>44221</v>
      </c>
      <c r="I38" s="117" t="s">
        <v>1007</v>
      </c>
      <c r="J38" s="17"/>
      <c r="K38" s="97"/>
      <c r="L38" s="37" t="s">
        <v>1004</v>
      </c>
      <c r="M38" s="17"/>
      <c r="N38" s="18" t="s">
        <v>993</v>
      </c>
      <c r="O38" s="101"/>
      <c r="P38" s="48"/>
      <c r="Q38" s="161"/>
      <c r="R38" s="19"/>
      <c r="Y38" s="27"/>
      <c r="Z38" s="27"/>
      <c r="AC38" s="27"/>
    </row>
    <row r="39" spans="1:29" s="20" customFormat="1" ht="30" customHeight="1" x14ac:dyDescent="0.2">
      <c r="A39" s="158" t="s">
        <v>144</v>
      </c>
      <c r="B39" s="30" t="s">
        <v>1060</v>
      </c>
      <c r="C39" s="36">
        <v>44209</v>
      </c>
      <c r="D39" s="36">
        <f t="shared" si="5"/>
        <v>44210</v>
      </c>
      <c r="E39" s="36">
        <f t="shared" si="6"/>
        <v>44223</v>
      </c>
      <c r="F39" s="36">
        <f t="shared" si="7"/>
        <v>44237</v>
      </c>
      <c r="G39" s="36" t="str">
        <f t="shared" si="8"/>
        <v>Jan</v>
      </c>
      <c r="H39" s="116">
        <v>44210</v>
      </c>
      <c r="I39" s="117" t="str">
        <f>IF(ISBLANK(H39),"",IF(H39&gt;F39,"No","Yes"))</f>
        <v>Yes</v>
      </c>
      <c r="J39" s="17"/>
      <c r="K39" s="97"/>
      <c r="L39" s="37" t="s">
        <v>1004</v>
      </c>
      <c r="M39" s="17"/>
      <c r="N39" s="18" t="s">
        <v>1005</v>
      </c>
      <c r="O39" s="101"/>
      <c r="P39" s="48" t="s">
        <v>12</v>
      </c>
      <c r="Q39" s="161"/>
      <c r="R39" s="19"/>
      <c r="Y39" s="27"/>
      <c r="Z39" s="27"/>
      <c r="AC39" s="27"/>
    </row>
    <row r="40" spans="1:29" s="20" customFormat="1" ht="30" customHeight="1" x14ac:dyDescent="0.2">
      <c r="A40" s="158" t="s">
        <v>145</v>
      </c>
      <c r="B40" s="30" t="s">
        <v>1061</v>
      </c>
      <c r="C40" s="36">
        <v>44209</v>
      </c>
      <c r="D40" s="36">
        <f t="shared" si="5"/>
        <v>44210</v>
      </c>
      <c r="E40" s="36">
        <f t="shared" si="6"/>
        <v>44223</v>
      </c>
      <c r="F40" s="36">
        <f t="shared" si="7"/>
        <v>44237</v>
      </c>
      <c r="G40" s="36" t="str">
        <f t="shared" si="8"/>
        <v>Jan</v>
      </c>
      <c r="H40" s="116">
        <v>44238</v>
      </c>
      <c r="I40" s="117" t="str">
        <f>IF(ISBLANK(H40),"",IF(H40&gt;F40,"No","Yes"))</f>
        <v>No</v>
      </c>
      <c r="J40" s="17"/>
      <c r="K40" s="97"/>
      <c r="L40" s="37" t="s">
        <v>72</v>
      </c>
      <c r="M40" s="17"/>
      <c r="N40" s="18" t="s">
        <v>993</v>
      </c>
      <c r="O40" s="101"/>
      <c r="P40" s="48"/>
      <c r="Q40" s="161"/>
      <c r="R40" s="19"/>
      <c r="Y40" s="27"/>
      <c r="Z40" s="27"/>
      <c r="AC40" s="27"/>
    </row>
    <row r="41" spans="1:29" s="20" customFormat="1" ht="30" customHeight="1" x14ac:dyDescent="0.2">
      <c r="A41" s="158" t="s">
        <v>146</v>
      </c>
      <c r="B41" s="30" t="s">
        <v>1006</v>
      </c>
      <c r="C41" s="36">
        <v>44210</v>
      </c>
      <c r="D41" s="36">
        <f t="shared" si="5"/>
        <v>44211</v>
      </c>
      <c r="E41" s="36">
        <f t="shared" si="6"/>
        <v>44224</v>
      </c>
      <c r="F41" s="36">
        <f t="shared" si="7"/>
        <v>44238</v>
      </c>
      <c r="G41" s="36" t="str">
        <f t="shared" si="8"/>
        <v>Jan</v>
      </c>
      <c r="H41" s="45">
        <v>44238</v>
      </c>
      <c r="I41" s="117" t="s">
        <v>1007</v>
      </c>
      <c r="J41" s="17"/>
      <c r="K41" s="97"/>
      <c r="L41" s="37" t="s">
        <v>72</v>
      </c>
      <c r="M41" s="17"/>
      <c r="N41" s="18" t="s">
        <v>993</v>
      </c>
      <c r="O41" s="101"/>
      <c r="P41" s="48"/>
      <c r="Q41" s="163"/>
      <c r="R41" s="19"/>
      <c r="Y41" s="27"/>
      <c r="Z41" s="27"/>
      <c r="AC41" s="27"/>
    </row>
    <row r="42" spans="1:29" s="20" customFormat="1" ht="30" customHeight="1" x14ac:dyDescent="0.2">
      <c r="A42" s="158" t="s">
        <v>147</v>
      </c>
      <c r="B42" s="30" t="s">
        <v>1008</v>
      </c>
      <c r="C42" s="36">
        <v>44210</v>
      </c>
      <c r="D42" s="36">
        <f t="shared" si="5"/>
        <v>44211</v>
      </c>
      <c r="E42" s="36">
        <f t="shared" si="6"/>
        <v>44224</v>
      </c>
      <c r="F42" s="36">
        <f t="shared" si="7"/>
        <v>44238</v>
      </c>
      <c r="G42" s="36" t="str">
        <f t="shared" si="8"/>
        <v>Jan</v>
      </c>
      <c r="H42" s="116">
        <v>44231</v>
      </c>
      <c r="I42" s="117" t="s">
        <v>1007</v>
      </c>
      <c r="J42" s="17"/>
      <c r="K42" s="97"/>
      <c r="L42" s="37" t="s">
        <v>72</v>
      </c>
      <c r="M42" s="17"/>
      <c r="N42" s="18" t="s">
        <v>8</v>
      </c>
      <c r="O42" s="101"/>
      <c r="P42" s="48" t="s">
        <v>33</v>
      </c>
      <c r="Q42" s="161"/>
      <c r="R42" s="19"/>
      <c r="Y42" s="27"/>
      <c r="Z42" s="27"/>
      <c r="AC42" s="27"/>
    </row>
    <row r="43" spans="1:29" s="20" customFormat="1" ht="30" customHeight="1" x14ac:dyDescent="0.2">
      <c r="A43" s="158" t="s">
        <v>148</v>
      </c>
      <c r="B43" s="30" t="s">
        <v>1009</v>
      </c>
      <c r="C43" s="36">
        <v>44210</v>
      </c>
      <c r="D43" s="36">
        <f>IF(C43="","",WORKDAY(C43,1))</f>
        <v>44211</v>
      </c>
      <c r="E43" s="36">
        <f>IF(C43="","",WORKDAY(C43,10))</f>
        <v>44224</v>
      </c>
      <c r="F43" s="36">
        <f>IF(C43="","",WORKDAY(C43,20))</f>
        <v>44238</v>
      </c>
      <c r="G43" s="36" t="str">
        <f t="shared" si="8"/>
        <v>Jan</v>
      </c>
      <c r="H43" s="116">
        <v>44235</v>
      </c>
      <c r="I43" s="117" t="s">
        <v>1007</v>
      </c>
      <c r="J43" s="17"/>
      <c r="K43" s="97"/>
      <c r="L43" s="37" t="s">
        <v>72</v>
      </c>
      <c r="M43" s="17"/>
      <c r="N43" s="18" t="s">
        <v>993</v>
      </c>
      <c r="O43" s="101"/>
      <c r="P43" s="48"/>
      <c r="Q43" s="161"/>
      <c r="R43" s="19"/>
      <c r="Y43" s="27"/>
      <c r="Z43" s="27"/>
      <c r="AC43" s="27"/>
    </row>
    <row r="44" spans="1:29" s="20" customFormat="1" ht="30" customHeight="1" x14ac:dyDescent="0.2">
      <c r="A44" s="158" t="s">
        <v>149</v>
      </c>
      <c r="B44" s="30" t="s">
        <v>1010</v>
      </c>
      <c r="C44" s="36">
        <v>44210</v>
      </c>
      <c r="D44" s="36">
        <f>IF(C44="","",WORKDAY(C44,1))</f>
        <v>44211</v>
      </c>
      <c r="E44" s="36">
        <f>IF(C44="","",WORKDAY(C44,10))</f>
        <v>44224</v>
      </c>
      <c r="F44" s="36">
        <f>IF(C44="","",WORKDAY(C44,20))</f>
        <v>44238</v>
      </c>
      <c r="G44" s="36" t="str">
        <f t="shared" si="8"/>
        <v>Jan</v>
      </c>
      <c r="H44" s="45">
        <v>44221</v>
      </c>
      <c r="I44" s="117" t="s">
        <v>1007</v>
      </c>
      <c r="J44" s="17"/>
      <c r="K44" s="97"/>
      <c r="L44" s="37" t="s">
        <v>72</v>
      </c>
      <c r="M44" s="79"/>
      <c r="N44" s="18" t="s">
        <v>993</v>
      </c>
      <c r="O44" s="102"/>
      <c r="P44" s="48"/>
      <c r="Q44" s="160"/>
      <c r="R44" s="19"/>
      <c r="Y44" s="27"/>
      <c r="Z44" s="27"/>
      <c r="AC44" s="27"/>
    </row>
    <row r="45" spans="1:29" s="20" customFormat="1" ht="30" customHeight="1" x14ac:dyDescent="0.2">
      <c r="A45" s="158" t="s">
        <v>150</v>
      </c>
      <c r="B45" s="30" t="s">
        <v>1011</v>
      </c>
      <c r="C45" s="36">
        <v>44210</v>
      </c>
      <c r="D45" s="36">
        <f>IF(C45="","",WORKDAY(C45,1))</f>
        <v>44211</v>
      </c>
      <c r="E45" s="36">
        <f>IF(C45="","",WORKDAY(C45,10))</f>
        <v>44224</v>
      </c>
      <c r="F45" s="36">
        <f>IF(C45="","",WORKDAY(C45,20))</f>
        <v>44238</v>
      </c>
      <c r="G45" s="36" t="str">
        <f t="shared" si="8"/>
        <v>Jan</v>
      </c>
      <c r="H45" s="45">
        <v>44216</v>
      </c>
      <c r="I45" s="117" t="s">
        <v>1007</v>
      </c>
      <c r="J45" s="17"/>
      <c r="K45" s="97"/>
      <c r="L45" s="37" t="s">
        <v>72</v>
      </c>
      <c r="M45" s="79"/>
      <c r="N45" s="18" t="s">
        <v>993</v>
      </c>
      <c r="O45" s="102"/>
      <c r="P45" s="48"/>
      <c r="Q45" s="161"/>
      <c r="R45" s="19"/>
      <c r="Y45" s="27"/>
      <c r="Z45" s="27"/>
      <c r="AC45" s="27"/>
    </row>
    <row r="46" spans="1:29" s="20" customFormat="1" ht="30" customHeight="1" x14ac:dyDescent="0.2">
      <c r="A46" s="158" t="s">
        <v>151</v>
      </c>
      <c r="B46" s="75" t="s">
        <v>1062</v>
      </c>
      <c r="C46" s="36">
        <v>44211</v>
      </c>
      <c r="D46" s="36">
        <f t="shared" si="5"/>
        <v>44214</v>
      </c>
      <c r="E46" s="36">
        <f t="shared" si="6"/>
        <v>44225</v>
      </c>
      <c r="F46" s="36">
        <f t="shared" si="7"/>
        <v>44239</v>
      </c>
      <c r="G46" s="36" t="str">
        <f t="shared" si="8"/>
        <v>Jan</v>
      </c>
      <c r="H46" s="116">
        <v>44232</v>
      </c>
      <c r="I46" s="117" t="s">
        <v>1007</v>
      </c>
      <c r="J46" s="17"/>
      <c r="K46" s="97"/>
      <c r="L46" s="37" t="s">
        <v>72</v>
      </c>
      <c r="M46" s="79"/>
      <c r="N46" s="18" t="s">
        <v>993</v>
      </c>
      <c r="O46" s="101"/>
      <c r="P46" s="48"/>
      <c r="Q46" s="161"/>
      <c r="R46" s="19"/>
      <c r="Y46" s="27"/>
      <c r="Z46" s="27"/>
      <c r="AC46" s="27"/>
    </row>
    <row r="47" spans="1:29" s="20" customFormat="1" ht="30" customHeight="1" x14ac:dyDescent="0.2">
      <c r="A47" s="158" t="s">
        <v>152</v>
      </c>
      <c r="B47" s="30" t="s">
        <v>1063</v>
      </c>
      <c r="C47" s="36">
        <v>44214</v>
      </c>
      <c r="D47" s="36">
        <f t="shared" si="5"/>
        <v>44215</v>
      </c>
      <c r="E47" s="36">
        <f t="shared" si="6"/>
        <v>44228</v>
      </c>
      <c r="F47" s="36">
        <f t="shared" si="7"/>
        <v>44242</v>
      </c>
      <c r="G47" s="36" t="str">
        <f t="shared" si="8"/>
        <v>Jan</v>
      </c>
      <c r="H47" s="116">
        <v>44228</v>
      </c>
      <c r="I47" s="117" t="s">
        <v>1007</v>
      </c>
      <c r="J47" s="17"/>
      <c r="K47" s="97"/>
      <c r="L47" s="37" t="s">
        <v>72</v>
      </c>
      <c r="M47" s="79"/>
      <c r="N47" s="18" t="s">
        <v>993</v>
      </c>
      <c r="O47" s="101"/>
      <c r="P47" s="48"/>
      <c r="Q47" s="160"/>
      <c r="R47" s="19"/>
      <c r="Y47" s="27"/>
      <c r="Z47" s="27"/>
      <c r="AC47" s="27"/>
    </row>
    <row r="48" spans="1:29" s="20" customFormat="1" ht="30" customHeight="1" x14ac:dyDescent="0.2">
      <c r="A48" s="158" t="s">
        <v>153</v>
      </c>
      <c r="B48" s="76" t="s">
        <v>1013</v>
      </c>
      <c r="C48" s="36">
        <v>44215</v>
      </c>
      <c r="D48" s="36">
        <f t="shared" si="5"/>
        <v>44216</v>
      </c>
      <c r="E48" s="36">
        <f t="shared" si="6"/>
        <v>44229</v>
      </c>
      <c r="F48" s="36">
        <f t="shared" si="7"/>
        <v>44243</v>
      </c>
      <c r="G48" s="36" t="str">
        <f t="shared" si="8"/>
        <v>Jan</v>
      </c>
      <c r="H48" s="116">
        <v>44216</v>
      </c>
      <c r="I48" s="117" t="s">
        <v>1007</v>
      </c>
      <c r="J48" s="17"/>
      <c r="K48" s="97"/>
      <c r="L48" s="37" t="s">
        <v>72</v>
      </c>
      <c r="M48" s="79"/>
      <c r="N48" s="18" t="s">
        <v>995</v>
      </c>
      <c r="O48" s="101"/>
      <c r="P48" s="48"/>
      <c r="Q48" s="161"/>
      <c r="R48" s="19"/>
      <c r="Y48" s="27"/>
      <c r="Z48" s="27"/>
      <c r="AC48" s="27"/>
    </row>
    <row r="49" spans="1:29" s="20" customFormat="1" ht="30" customHeight="1" x14ac:dyDescent="0.2">
      <c r="A49" s="158" t="s">
        <v>154</v>
      </c>
      <c r="B49" s="30" t="s">
        <v>1014</v>
      </c>
      <c r="C49" s="36">
        <v>44215</v>
      </c>
      <c r="D49" s="36">
        <f t="shared" si="5"/>
        <v>44216</v>
      </c>
      <c r="E49" s="36">
        <f t="shared" si="6"/>
        <v>44229</v>
      </c>
      <c r="F49" s="36">
        <f t="shared" si="7"/>
        <v>44243</v>
      </c>
      <c r="G49" s="36" t="str">
        <f t="shared" si="8"/>
        <v>Jan</v>
      </c>
      <c r="H49" s="116">
        <v>44216</v>
      </c>
      <c r="I49" s="117" t="s">
        <v>1007</v>
      </c>
      <c r="J49" s="17"/>
      <c r="K49" s="97"/>
      <c r="L49" s="37" t="s">
        <v>72</v>
      </c>
      <c r="M49" s="79"/>
      <c r="N49" s="18" t="s">
        <v>8</v>
      </c>
      <c r="O49" s="101"/>
      <c r="P49" s="48" t="s">
        <v>64</v>
      </c>
      <c r="Q49" s="161"/>
      <c r="R49" s="19"/>
      <c r="Y49" s="27"/>
      <c r="Z49" s="27"/>
      <c r="AC49" s="27"/>
    </row>
    <row r="50" spans="1:29" s="20" customFormat="1" ht="30" customHeight="1" x14ac:dyDescent="0.2">
      <c r="A50" s="158" t="s">
        <v>155</v>
      </c>
      <c r="B50" s="76" t="s">
        <v>1015</v>
      </c>
      <c r="C50" s="36">
        <v>44215</v>
      </c>
      <c r="D50" s="36">
        <f>IF(C50="","",WORKDAY(C50,1))</f>
        <v>44216</v>
      </c>
      <c r="E50" s="36">
        <f>IF(C50="","",WORKDAY(C50,10))</f>
        <v>44229</v>
      </c>
      <c r="F50" s="36">
        <f>IF(C50="","",WORKDAY(C50,20))</f>
        <v>44243</v>
      </c>
      <c r="G50" s="36" t="str">
        <f t="shared" si="8"/>
        <v>Jan</v>
      </c>
      <c r="H50" s="116">
        <v>44243</v>
      </c>
      <c r="I50" s="117" t="s">
        <v>1007</v>
      </c>
      <c r="J50" s="17"/>
      <c r="K50" s="97"/>
      <c r="L50" s="37" t="s">
        <v>72</v>
      </c>
      <c r="M50" s="79"/>
      <c r="N50" s="18" t="s">
        <v>8</v>
      </c>
      <c r="O50" s="101"/>
      <c r="P50" s="48" t="s">
        <v>64</v>
      </c>
      <c r="Q50" s="160"/>
      <c r="R50" s="19"/>
      <c r="Y50" s="27"/>
      <c r="Z50" s="27"/>
      <c r="AC50" s="27"/>
    </row>
    <row r="51" spans="1:29" s="20" customFormat="1" ht="30" customHeight="1" x14ac:dyDescent="0.2">
      <c r="A51" s="158" t="s">
        <v>156</v>
      </c>
      <c r="B51" s="30" t="s">
        <v>1064</v>
      </c>
      <c r="C51" s="36">
        <v>44216</v>
      </c>
      <c r="D51" s="36">
        <f t="shared" si="5"/>
        <v>44217</v>
      </c>
      <c r="E51" s="36">
        <f t="shared" si="6"/>
        <v>44230</v>
      </c>
      <c r="F51" s="36">
        <f t="shared" si="7"/>
        <v>44244</v>
      </c>
      <c r="G51" s="36" t="str">
        <f t="shared" si="8"/>
        <v>Jan</v>
      </c>
      <c r="H51" s="116">
        <v>44238</v>
      </c>
      <c r="I51" s="117" t="s">
        <v>1007</v>
      </c>
      <c r="J51" s="17"/>
      <c r="K51" s="97"/>
      <c r="L51" s="37" t="s">
        <v>72</v>
      </c>
      <c r="M51" s="79"/>
      <c r="N51" s="18" t="s">
        <v>994</v>
      </c>
      <c r="O51" s="101"/>
      <c r="P51" s="48" t="s">
        <v>64</v>
      </c>
      <c r="Q51" s="161"/>
      <c r="R51" s="19"/>
      <c r="Y51" s="27"/>
      <c r="Z51" s="27"/>
      <c r="AC51" s="27"/>
    </row>
    <row r="52" spans="1:29" s="20" customFormat="1" ht="30" customHeight="1" x14ac:dyDescent="0.2">
      <c r="A52" s="158" t="s">
        <v>157</v>
      </c>
      <c r="B52" s="30" t="s">
        <v>1065</v>
      </c>
      <c r="C52" s="36">
        <v>44223</v>
      </c>
      <c r="D52" s="36">
        <f t="shared" si="5"/>
        <v>44224</v>
      </c>
      <c r="E52" s="36">
        <f t="shared" si="6"/>
        <v>44237</v>
      </c>
      <c r="F52" s="36">
        <f t="shared" si="7"/>
        <v>44251</v>
      </c>
      <c r="G52" s="36" t="str">
        <f t="shared" si="8"/>
        <v>Jan</v>
      </c>
      <c r="H52" s="116">
        <v>44228</v>
      </c>
      <c r="I52" s="117" t="s">
        <v>1007</v>
      </c>
      <c r="J52" s="17"/>
      <c r="K52" s="97"/>
      <c r="L52" s="37" t="s">
        <v>72</v>
      </c>
      <c r="M52" s="79"/>
      <c r="N52" s="18" t="s">
        <v>993</v>
      </c>
      <c r="O52" s="101"/>
      <c r="P52" s="48"/>
      <c r="Q52" s="161"/>
      <c r="R52" s="19"/>
      <c r="Y52" s="27"/>
      <c r="Z52" s="27"/>
      <c r="AC52" s="27"/>
    </row>
    <row r="53" spans="1:29" s="20" customFormat="1" ht="30" customHeight="1" x14ac:dyDescent="0.2">
      <c r="A53" s="158" t="s">
        <v>158</v>
      </c>
      <c r="B53" s="75" t="s">
        <v>1066</v>
      </c>
      <c r="C53" s="36">
        <v>44217</v>
      </c>
      <c r="D53" s="36">
        <f t="shared" si="5"/>
        <v>44218</v>
      </c>
      <c r="E53" s="36">
        <f t="shared" si="6"/>
        <v>44231</v>
      </c>
      <c r="F53" s="36">
        <f t="shared" si="7"/>
        <v>44245</v>
      </c>
      <c r="G53" s="36" t="str">
        <f t="shared" si="8"/>
        <v>Jan</v>
      </c>
      <c r="H53" s="45">
        <v>44232</v>
      </c>
      <c r="I53" s="117" t="s">
        <v>1007</v>
      </c>
      <c r="J53" s="17"/>
      <c r="K53" s="97"/>
      <c r="L53" s="37" t="s">
        <v>72</v>
      </c>
      <c r="M53" s="79"/>
      <c r="N53" s="18" t="s">
        <v>993</v>
      </c>
      <c r="O53" s="102"/>
      <c r="P53" s="48"/>
      <c r="Q53" s="160"/>
      <c r="R53" s="19"/>
      <c r="Y53" s="27"/>
      <c r="Z53" s="27"/>
      <c r="AC53" s="27"/>
    </row>
    <row r="54" spans="1:29" s="20" customFormat="1" ht="30" customHeight="1" x14ac:dyDescent="0.2">
      <c r="A54" s="158" t="s">
        <v>159</v>
      </c>
      <c r="B54" s="30" t="s">
        <v>1017</v>
      </c>
      <c r="C54" s="36">
        <v>44217</v>
      </c>
      <c r="D54" s="36">
        <f>IF(C54="","",WORKDAY(C54,1))</f>
        <v>44218</v>
      </c>
      <c r="E54" s="36">
        <f>IF(C54="","",WORKDAY(C54,10))</f>
        <v>44231</v>
      </c>
      <c r="F54" s="36">
        <f>IF(C54="","",WORKDAY(C54,20))</f>
        <v>44245</v>
      </c>
      <c r="G54" s="36" t="str">
        <f t="shared" si="8"/>
        <v>Jan</v>
      </c>
      <c r="H54" s="45">
        <v>44242</v>
      </c>
      <c r="I54" s="117" t="s">
        <v>1007</v>
      </c>
      <c r="J54" s="17"/>
      <c r="K54" s="97"/>
      <c r="L54" s="37" t="s">
        <v>72</v>
      </c>
      <c r="M54" s="79"/>
      <c r="N54" s="18" t="s">
        <v>993</v>
      </c>
      <c r="O54" s="101"/>
      <c r="P54" s="48"/>
      <c r="Q54" s="162"/>
      <c r="R54" s="19"/>
      <c r="Y54" s="27"/>
      <c r="Z54" s="27"/>
      <c r="AC54" s="27"/>
    </row>
    <row r="55" spans="1:29" s="20" customFormat="1" ht="30" customHeight="1" x14ac:dyDescent="0.2">
      <c r="A55" s="158" t="s">
        <v>160</v>
      </c>
      <c r="B55" s="30" t="s">
        <v>1018</v>
      </c>
      <c r="C55" s="36">
        <v>44217</v>
      </c>
      <c r="D55" s="36">
        <f>IF(C55="","",WORKDAY(C55,1))</f>
        <v>44218</v>
      </c>
      <c r="E55" s="36">
        <f>IF(C55="","",WORKDAY(C55,10))</f>
        <v>44231</v>
      </c>
      <c r="F55" s="36">
        <f>IF(C55="","",WORKDAY(C55,20))</f>
        <v>44245</v>
      </c>
      <c r="G55" s="36" t="str">
        <f t="shared" si="8"/>
        <v>Jan</v>
      </c>
      <c r="H55" s="116">
        <v>44245</v>
      </c>
      <c r="I55" s="117" t="s">
        <v>1007</v>
      </c>
      <c r="J55" s="17"/>
      <c r="K55" s="97"/>
      <c r="L55" s="37" t="s">
        <v>72</v>
      </c>
      <c r="M55" s="79"/>
      <c r="N55" s="18" t="s">
        <v>993</v>
      </c>
      <c r="O55" s="101"/>
      <c r="P55" s="48"/>
      <c r="Q55" s="161"/>
      <c r="R55" s="19"/>
      <c r="Y55" s="27"/>
      <c r="Z55" s="27"/>
      <c r="AC55" s="27"/>
    </row>
    <row r="56" spans="1:29" s="20" customFormat="1" ht="30" customHeight="1" x14ac:dyDescent="0.2">
      <c r="A56" s="158" t="s">
        <v>161</v>
      </c>
      <c r="B56" s="30" t="s">
        <v>1019</v>
      </c>
      <c r="C56" s="36">
        <v>44217</v>
      </c>
      <c r="D56" s="36">
        <f>IF(C56="","",WORKDAY(C56,1))</f>
        <v>44218</v>
      </c>
      <c r="E56" s="36">
        <f>IF(C56="","",WORKDAY(C56,10))</f>
        <v>44231</v>
      </c>
      <c r="F56" s="36">
        <f>IF(C56="","",WORKDAY(C56,20))</f>
        <v>44245</v>
      </c>
      <c r="G56" s="36" t="str">
        <f t="shared" si="8"/>
        <v>Jan</v>
      </c>
      <c r="H56" s="116">
        <v>44222</v>
      </c>
      <c r="I56" s="117" t="s">
        <v>1007</v>
      </c>
      <c r="J56" s="17"/>
      <c r="K56" s="97"/>
      <c r="L56" s="37" t="s">
        <v>72</v>
      </c>
      <c r="M56" s="79"/>
      <c r="N56" s="18" t="s">
        <v>993</v>
      </c>
      <c r="O56" s="101"/>
      <c r="P56" s="48"/>
      <c r="Q56" s="160"/>
      <c r="R56" s="19"/>
      <c r="Y56" s="27"/>
      <c r="Z56" s="27"/>
      <c r="AC56" s="27"/>
    </row>
    <row r="57" spans="1:29" s="20" customFormat="1" ht="30" customHeight="1" x14ac:dyDescent="0.2">
      <c r="A57" s="158" t="s">
        <v>162</v>
      </c>
      <c r="B57" s="30" t="s">
        <v>1020</v>
      </c>
      <c r="C57" s="36">
        <v>44217</v>
      </c>
      <c r="D57" s="36">
        <f>IF(C57="","",WORKDAY(C57,1))</f>
        <v>44218</v>
      </c>
      <c r="E57" s="36">
        <f>IF(C57="","",WORKDAY(C57,10))</f>
        <v>44231</v>
      </c>
      <c r="F57" s="36">
        <f>IF(C57="","",WORKDAY(C57,20))</f>
        <v>44245</v>
      </c>
      <c r="G57" s="36" t="str">
        <f t="shared" si="8"/>
        <v>Jan</v>
      </c>
      <c r="H57" s="116">
        <v>44245</v>
      </c>
      <c r="I57" s="117" t="s">
        <v>1007</v>
      </c>
      <c r="J57" s="17"/>
      <c r="K57" s="97"/>
      <c r="L57" s="37" t="s">
        <v>72</v>
      </c>
      <c r="M57" s="79"/>
      <c r="N57" s="18" t="s">
        <v>994</v>
      </c>
      <c r="O57" s="101"/>
      <c r="P57" s="48" t="s">
        <v>11</v>
      </c>
      <c r="Q57" s="161"/>
      <c r="R57" s="19"/>
      <c r="Y57" s="27"/>
      <c r="Z57" s="27"/>
      <c r="AC57" s="27"/>
    </row>
    <row r="58" spans="1:29" s="20" customFormat="1" ht="30" customHeight="1" x14ac:dyDescent="0.2">
      <c r="A58" s="158" t="s">
        <v>163</v>
      </c>
      <c r="B58" s="30" t="s">
        <v>1021</v>
      </c>
      <c r="C58" s="36">
        <v>44218</v>
      </c>
      <c r="D58" s="36">
        <f t="shared" si="5"/>
        <v>44221</v>
      </c>
      <c r="E58" s="36">
        <f t="shared" si="6"/>
        <v>44232</v>
      </c>
      <c r="F58" s="36">
        <f t="shared" si="7"/>
        <v>44246</v>
      </c>
      <c r="G58" s="36" t="str">
        <f t="shared" si="8"/>
        <v>Jan</v>
      </c>
      <c r="H58" s="116">
        <v>44223</v>
      </c>
      <c r="I58" s="117" t="s">
        <v>1007</v>
      </c>
      <c r="J58" s="17"/>
      <c r="K58" s="97"/>
      <c r="L58" s="37" t="s">
        <v>72</v>
      </c>
      <c r="M58" s="79"/>
      <c r="N58" s="18" t="s">
        <v>993</v>
      </c>
      <c r="O58" s="101"/>
      <c r="P58" s="48"/>
      <c r="Q58" s="161"/>
      <c r="R58" s="19"/>
      <c r="Y58" s="27"/>
      <c r="Z58" s="27"/>
      <c r="AC58" s="27"/>
    </row>
    <row r="59" spans="1:29" s="20" customFormat="1" ht="30" customHeight="1" x14ac:dyDescent="0.2">
      <c r="A59" s="158" t="s">
        <v>164</v>
      </c>
      <c r="B59" s="30" t="s">
        <v>1067</v>
      </c>
      <c r="C59" s="36">
        <v>44221</v>
      </c>
      <c r="D59" s="36">
        <f t="shared" si="5"/>
        <v>44222</v>
      </c>
      <c r="E59" s="36">
        <f t="shared" si="6"/>
        <v>44235</v>
      </c>
      <c r="F59" s="36">
        <f t="shared" si="7"/>
        <v>44249</v>
      </c>
      <c r="G59" s="36" t="str">
        <f t="shared" si="8"/>
        <v>Jan</v>
      </c>
      <c r="H59" s="116">
        <v>44237</v>
      </c>
      <c r="I59" s="117" t="s">
        <v>1007</v>
      </c>
      <c r="J59" s="17"/>
      <c r="K59" s="97"/>
      <c r="L59" s="37" t="s">
        <v>72</v>
      </c>
      <c r="M59" s="79"/>
      <c r="N59" s="18" t="s">
        <v>993</v>
      </c>
      <c r="O59" s="101"/>
      <c r="P59" s="48"/>
      <c r="Q59" s="160"/>
      <c r="R59" s="19"/>
      <c r="Y59" s="27"/>
      <c r="Z59" s="27"/>
      <c r="AC59" s="27"/>
    </row>
    <row r="60" spans="1:29" s="20" customFormat="1" ht="30" customHeight="1" x14ac:dyDescent="0.2">
      <c r="A60" s="158" t="s">
        <v>165</v>
      </c>
      <c r="B60" s="30" t="s">
        <v>1068</v>
      </c>
      <c r="C60" s="36">
        <v>44221</v>
      </c>
      <c r="D60" s="36">
        <f t="shared" si="5"/>
        <v>44222</v>
      </c>
      <c r="E60" s="36">
        <f t="shared" si="6"/>
        <v>44235</v>
      </c>
      <c r="F60" s="36">
        <f t="shared" si="7"/>
        <v>44249</v>
      </c>
      <c r="G60" s="36" t="str">
        <f t="shared" si="8"/>
        <v>Jan</v>
      </c>
      <c r="H60" s="116">
        <v>44260</v>
      </c>
      <c r="I60" s="117" t="s">
        <v>1007</v>
      </c>
      <c r="J60" s="17"/>
      <c r="K60" s="97"/>
      <c r="L60" s="37" t="s">
        <v>72</v>
      </c>
      <c r="M60" s="79"/>
      <c r="N60" s="18" t="s">
        <v>994</v>
      </c>
      <c r="O60" s="101"/>
      <c r="P60" s="48" t="s">
        <v>64</v>
      </c>
      <c r="Q60" s="161"/>
      <c r="R60" s="19"/>
      <c r="Y60" s="27"/>
      <c r="Z60" s="27"/>
      <c r="AC60" s="27"/>
    </row>
    <row r="61" spans="1:29" s="20" customFormat="1" ht="30" customHeight="1" x14ac:dyDescent="0.2">
      <c r="A61" s="158" t="s">
        <v>166</v>
      </c>
      <c r="B61" s="30" t="s">
        <v>1069</v>
      </c>
      <c r="C61" s="36">
        <v>44221</v>
      </c>
      <c r="D61" s="36">
        <f>IF(C61="","",WORKDAY(C61,1))</f>
        <v>44222</v>
      </c>
      <c r="E61" s="36">
        <f>IF(C61="","",WORKDAY(C61,10))</f>
        <v>44235</v>
      </c>
      <c r="F61" s="36">
        <f>IF(C61="","",WORKDAY(C61,20))</f>
        <v>44249</v>
      </c>
      <c r="G61" s="36" t="str">
        <f t="shared" si="8"/>
        <v>Jan</v>
      </c>
      <c r="H61" s="116">
        <v>44229</v>
      </c>
      <c r="I61" s="117" t="s">
        <v>1007</v>
      </c>
      <c r="J61" s="17"/>
      <c r="K61" s="97"/>
      <c r="L61" s="37" t="s">
        <v>1004</v>
      </c>
      <c r="M61" s="79"/>
      <c r="N61" s="18" t="s">
        <v>993</v>
      </c>
      <c r="O61" s="101"/>
      <c r="P61" s="48"/>
      <c r="Q61" s="161"/>
      <c r="R61" s="19"/>
      <c r="Y61" s="27"/>
      <c r="Z61" s="27"/>
      <c r="AC61" s="27"/>
    </row>
    <row r="62" spans="1:29" s="20" customFormat="1" ht="30" customHeight="1" x14ac:dyDescent="0.2">
      <c r="A62" s="158" t="s">
        <v>167</v>
      </c>
      <c r="B62" s="30" t="s">
        <v>1024</v>
      </c>
      <c r="C62" s="36">
        <v>44221</v>
      </c>
      <c r="D62" s="36">
        <f t="shared" si="5"/>
        <v>44222</v>
      </c>
      <c r="E62" s="36">
        <f t="shared" si="6"/>
        <v>44235</v>
      </c>
      <c r="F62" s="36">
        <f t="shared" si="7"/>
        <v>44249</v>
      </c>
      <c r="G62" s="36" t="str">
        <f t="shared" si="8"/>
        <v>Jan</v>
      </c>
      <c r="H62" s="116">
        <v>44222</v>
      </c>
      <c r="I62" s="117" t="str">
        <f t="shared" ref="I62:I74" si="9">IF(ISBLANK(H62),"",IF(H62&gt;F62,"No","Yes"))</f>
        <v>Yes</v>
      </c>
      <c r="J62" s="17"/>
      <c r="K62" s="97"/>
      <c r="L62" s="37" t="s">
        <v>72</v>
      </c>
      <c r="M62" s="79"/>
      <c r="N62" s="18" t="s">
        <v>994</v>
      </c>
      <c r="O62" s="101"/>
      <c r="P62" s="48" t="s">
        <v>64</v>
      </c>
      <c r="Q62" s="160"/>
      <c r="R62" s="19"/>
      <c r="Y62" s="27"/>
      <c r="Z62" s="27"/>
      <c r="AC62" s="27"/>
    </row>
    <row r="63" spans="1:29" s="20" customFormat="1" ht="30" customHeight="1" x14ac:dyDescent="0.2">
      <c r="A63" s="158" t="s">
        <v>168</v>
      </c>
      <c r="B63" s="30" t="s">
        <v>1070</v>
      </c>
      <c r="C63" s="36">
        <v>44222</v>
      </c>
      <c r="D63" s="36">
        <f t="shared" si="5"/>
        <v>44223</v>
      </c>
      <c r="E63" s="36">
        <f t="shared" si="6"/>
        <v>44236</v>
      </c>
      <c r="F63" s="36">
        <f t="shared" si="7"/>
        <v>44250</v>
      </c>
      <c r="G63" s="36" t="str">
        <f t="shared" si="8"/>
        <v>Jan</v>
      </c>
      <c r="H63" s="116">
        <v>44224</v>
      </c>
      <c r="I63" s="117" t="str">
        <f t="shared" si="9"/>
        <v>Yes</v>
      </c>
      <c r="J63" s="17"/>
      <c r="K63" s="97"/>
      <c r="L63" s="37" t="s">
        <v>72</v>
      </c>
      <c r="M63" s="17"/>
      <c r="N63" s="18" t="s">
        <v>993</v>
      </c>
      <c r="O63" s="101"/>
      <c r="P63" s="48"/>
      <c r="Q63" s="161"/>
      <c r="R63" s="19"/>
      <c r="Y63" s="27"/>
      <c r="Z63" s="27"/>
      <c r="AC63" s="27"/>
    </row>
    <row r="64" spans="1:29" s="20" customFormat="1" ht="30" customHeight="1" x14ac:dyDescent="0.2">
      <c r="A64" s="158" t="s">
        <v>169</v>
      </c>
      <c r="B64" s="30" t="s">
        <v>1025</v>
      </c>
      <c r="C64" s="36">
        <v>44222</v>
      </c>
      <c r="D64" s="36">
        <f t="shared" si="5"/>
        <v>44223</v>
      </c>
      <c r="E64" s="36">
        <f t="shared" si="6"/>
        <v>44236</v>
      </c>
      <c r="F64" s="36">
        <f t="shared" si="7"/>
        <v>44250</v>
      </c>
      <c r="G64" s="36" t="str">
        <f t="shared" si="8"/>
        <v>Jan</v>
      </c>
      <c r="H64" s="116">
        <v>44235</v>
      </c>
      <c r="I64" s="117" t="str">
        <f t="shared" si="9"/>
        <v>Yes</v>
      </c>
      <c r="J64" s="17"/>
      <c r="K64" s="97"/>
      <c r="L64" s="37" t="s">
        <v>72</v>
      </c>
      <c r="M64" s="17"/>
      <c r="N64" s="18" t="s">
        <v>993</v>
      </c>
      <c r="O64" s="101"/>
      <c r="P64" s="48"/>
      <c r="Q64" s="161"/>
      <c r="R64" s="19"/>
      <c r="Y64" s="27"/>
      <c r="Z64" s="27"/>
      <c r="AC64" s="27"/>
    </row>
    <row r="65" spans="1:29" s="20" customFormat="1" ht="30" customHeight="1" x14ac:dyDescent="0.2">
      <c r="A65" s="158" t="s">
        <v>170</v>
      </c>
      <c r="B65" s="30" t="s">
        <v>1026</v>
      </c>
      <c r="C65" s="36">
        <v>44222</v>
      </c>
      <c r="D65" s="36">
        <f>IF(C65="","",WORKDAY(C65,1))</f>
        <v>44223</v>
      </c>
      <c r="E65" s="36">
        <f>IF(C65="","",WORKDAY(C65,10))</f>
        <v>44236</v>
      </c>
      <c r="F65" s="36">
        <f>IF(C65="","",WORKDAY(C65,20))</f>
        <v>44250</v>
      </c>
      <c r="G65" s="36" t="str">
        <f t="shared" si="8"/>
        <v>Jan</v>
      </c>
      <c r="H65" s="45">
        <v>44230</v>
      </c>
      <c r="I65" s="117" t="str">
        <f t="shared" si="9"/>
        <v>Yes</v>
      </c>
      <c r="J65" s="17"/>
      <c r="K65" s="97"/>
      <c r="L65" s="37" t="s">
        <v>72</v>
      </c>
      <c r="M65" s="17"/>
      <c r="N65" s="18" t="s">
        <v>993</v>
      </c>
      <c r="O65" s="101"/>
      <c r="P65" s="48"/>
      <c r="Q65" s="160"/>
      <c r="R65" s="19"/>
      <c r="Y65" s="27"/>
      <c r="Z65" s="27"/>
      <c r="AC65" s="27"/>
    </row>
    <row r="66" spans="1:29" s="20" customFormat="1" ht="30" customHeight="1" x14ac:dyDescent="0.2">
      <c r="A66" s="158" t="s">
        <v>171</v>
      </c>
      <c r="B66" s="30" t="s">
        <v>1027</v>
      </c>
      <c r="C66" s="36">
        <v>44222</v>
      </c>
      <c r="D66" s="36">
        <f>IF(C66="","",WORKDAY(C66,1))</f>
        <v>44223</v>
      </c>
      <c r="E66" s="36">
        <f>IF(C66="","",WORKDAY(C66,10))</f>
        <v>44236</v>
      </c>
      <c r="F66" s="36">
        <f>IF(C66="","",WORKDAY(C66,20))</f>
        <v>44250</v>
      </c>
      <c r="G66" s="36" t="str">
        <f t="shared" si="8"/>
        <v>Jan</v>
      </c>
      <c r="H66" s="116">
        <v>44252</v>
      </c>
      <c r="I66" s="117" t="str">
        <f t="shared" si="9"/>
        <v>No</v>
      </c>
      <c r="J66" s="17"/>
      <c r="K66" s="97"/>
      <c r="L66" s="37" t="s">
        <v>72</v>
      </c>
      <c r="M66" s="17"/>
      <c r="N66" s="18" t="s">
        <v>993</v>
      </c>
      <c r="O66" s="101"/>
      <c r="P66" s="48"/>
      <c r="Q66" s="161"/>
      <c r="R66" s="19"/>
      <c r="Y66" s="27"/>
      <c r="Z66" s="27"/>
      <c r="AC66" s="27"/>
    </row>
    <row r="67" spans="1:29" s="20" customFormat="1" ht="30" customHeight="1" x14ac:dyDescent="0.2">
      <c r="A67" s="158" t="s">
        <v>172</v>
      </c>
      <c r="B67" s="30" t="s">
        <v>1071</v>
      </c>
      <c r="C67" s="36">
        <v>44222</v>
      </c>
      <c r="D67" s="36">
        <f>IF(C67="","",WORKDAY(C67,1))</f>
        <v>44223</v>
      </c>
      <c r="E67" s="36">
        <f>IF(C67="","",WORKDAY(C67,10))</f>
        <v>44236</v>
      </c>
      <c r="F67" s="36">
        <f>IF(C67="","",WORKDAY(C67,20))</f>
        <v>44250</v>
      </c>
      <c r="G67" s="36" t="str">
        <f t="shared" si="8"/>
        <v>Jan</v>
      </c>
      <c r="H67" s="116">
        <v>44232</v>
      </c>
      <c r="I67" s="117" t="str">
        <f t="shared" si="9"/>
        <v>Yes</v>
      </c>
      <c r="J67" s="17"/>
      <c r="K67" s="97"/>
      <c r="L67" s="37" t="s">
        <v>72</v>
      </c>
      <c r="M67" s="17"/>
      <c r="N67" s="18" t="s">
        <v>993</v>
      </c>
      <c r="O67" s="101"/>
      <c r="P67" s="48"/>
      <c r="Q67" s="161"/>
      <c r="R67" s="19"/>
      <c r="Y67" s="27"/>
      <c r="Z67" s="27"/>
      <c r="AC67" s="27"/>
    </row>
    <row r="68" spans="1:29" s="20" customFormat="1" ht="30" customHeight="1" x14ac:dyDescent="0.2">
      <c r="A68" s="158" t="s">
        <v>173</v>
      </c>
      <c r="B68" s="30" t="s">
        <v>1036</v>
      </c>
      <c r="C68" s="36">
        <v>44223</v>
      </c>
      <c r="D68" s="36">
        <f t="shared" si="5"/>
        <v>44224</v>
      </c>
      <c r="E68" s="36">
        <f t="shared" si="6"/>
        <v>44237</v>
      </c>
      <c r="F68" s="36">
        <f t="shared" si="7"/>
        <v>44251</v>
      </c>
      <c r="G68" s="36" t="str">
        <f t="shared" si="8"/>
        <v>Jan</v>
      </c>
      <c r="H68" s="116">
        <v>44237</v>
      </c>
      <c r="I68" s="117" t="str">
        <f t="shared" si="9"/>
        <v>Yes</v>
      </c>
      <c r="J68" s="17"/>
      <c r="K68" s="97"/>
      <c r="L68" s="37" t="s">
        <v>72</v>
      </c>
      <c r="M68" s="17"/>
      <c r="N68" s="18" t="s">
        <v>993</v>
      </c>
      <c r="O68" s="101"/>
      <c r="P68" s="48"/>
      <c r="Q68" s="160"/>
      <c r="R68" s="19"/>
      <c r="Y68" s="27"/>
      <c r="Z68" s="27"/>
      <c r="AC68" s="27"/>
    </row>
    <row r="69" spans="1:29" s="20" customFormat="1" ht="30" customHeight="1" x14ac:dyDescent="0.2">
      <c r="A69" s="158" t="s">
        <v>174</v>
      </c>
      <c r="B69" s="30" t="s">
        <v>1037</v>
      </c>
      <c r="C69" s="36">
        <v>44224</v>
      </c>
      <c r="D69" s="36">
        <f t="shared" si="5"/>
        <v>44225</v>
      </c>
      <c r="E69" s="36">
        <f t="shared" si="6"/>
        <v>44238</v>
      </c>
      <c r="F69" s="36">
        <f t="shared" si="7"/>
        <v>44252</v>
      </c>
      <c r="G69" s="36" t="str">
        <f t="shared" si="8"/>
        <v>Jan</v>
      </c>
      <c r="H69" s="116">
        <v>44228</v>
      </c>
      <c r="I69" s="117" t="str">
        <f t="shared" si="9"/>
        <v>Yes</v>
      </c>
      <c r="J69" s="17"/>
      <c r="K69" s="97"/>
      <c r="L69" s="37" t="s">
        <v>72</v>
      </c>
      <c r="M69" s="17"/>
      <c r="N69" s="18" t="s">
        <v>993</v>
      </c>
      <c r="O69" s="101"/>
      <c r="P69" s="48"/>
      <c r="Q69" s="161"/>
      <c r="R69" s="19"/>
      <c r="Y69" s="27"/>
      <c r="Z69" s="27"/>
      <c r="AC69" s="27"/>
    </row>
    <row r="70" spans="1:29" s="20" customFormat="1" ht="30" customHeight="1" x14ac:dyDescent="0.2">
      <c r="A70" s="158" t="s">
        <v>175</v>
      </c>
      <c r="B70" s="30" t="s">
        <v>1038</v>
      </c>
      <c r="C70" s="36">
        <v>44224</v>
      </c>
      <c r="D70" s="36">
        <f t="shared" si="5"/>
        <v>44225</v>
      </c>
      <c r="E70" s="36">
        <f t="shared" si="6"/>
        <v>44238</v>
      </c>
      <c r="F70" s="36">
        <f t="shared" si="7"/>
        <v>44252</v>
      </c>
      <c r="G70" s="36" t="str">
        <f t="shared" si="8"/>
        <v>Jan</v>
      </c>
      <c r="H70" s="116">
        <v>44252</v>
      </c>
      <c r="I70" s="117" t="str">
        <f t="shared" si="9"/>
        <v>Yes</v>
      </c>
      <c r="J70" s="17"/>
      <c r="K70" s="97"/>
      <c r="L70" s="37" t="s">
        <v>72</v>
      </c>
      <c r="M70" s="17"/>
      <c r="N70" s="18" t="s">
        <v>993</v>
      </c>
      <c r="O70" s="101"/>
      <c r="P70" s="48"/>
      <c r="Q70" s="161"/>
      <c r="R70" s="19"/>
      <c r="Y70" s="27"/>
      <c r="Z70" s="27"/>
      <c r="AC70" s="27"/>
    </row>
    <row r="71" spans="1:29" s="20" customFormat="1" ht="30" customHeight="1" x14ac:dyDescent="0.2">
      <c r="A71" s="158" t="s">
        <v>176</v>
      </c>
      <c r="B71" s="30" t="s">
        <v>1039</v>
      </c>
      <c r="C71" s="36">
        <v>44224</v>
      </c>
      <c r="D71" s="36">
        <f>IF(C71="","",WORKDAY(C71,1))</f>
        <v>44225</v>
      </c>
      <c r="E71" s="36">
        <f>IF(C71="","",WORKDAY(C71,10))</f>
        <v>44238</v>
      </c>
      <c r="F71" s="36">
        <f>IF(C71="","",WORKDAY(C71,20))</f>
        <v>44252</v>
      </c>
      <c r="G71" s="36" t="str">
        <f t="shared" si="8"/>
        <v>Jan</v>
      </c>
      <c r="H71" s="116">
        <v>44252</v>
      </c>
      <c r="I71" s="117" t="str">
        <f t="shared" si="9"/>
        <v>Yes</v>
      </c>
      <c r="J71" s="17"/>
      <c r="K71" s="97"/>
      <c r="L71" s="37" t="s">
        <v>72</v>
      </c>
      <c r="M71" s="17"/>
      <c r="N71" s="18" t="s">
        <v>993</v>
      </c>
      <c r="O71" s="101"/>
      <c r="P71" s="48"/>
      <c r="Q71" s="160"/>
      <c r="R71" s="19"/>
      <c r="Y71" s="27"/>
      <c r="Z71" s="27"/>
      <c r="AC71" s="27"/>
    </row>
    <row r="72" spans="1:29" s="20" customFormat="1" ht="30" customHeight="1" x14ac:dyDescent="0.2">
      <c r="A72" s="158" t="s">
        <v>177</v>
      </c>
      <c r="B72" s="30" t="s">
        <v>1040</v>
      </c>
      <c r="C72" s="36">
        <v>44224</v>
      </c>
      <c r="D72" s="36">
        <f>IF(C72="","",WORKDAY(C72,1))</f>
        <v>44225</v>
      </c>
      <c r="E72" s="36">
        <f>IF(C72="","",WORKDAY(C72,10))</f>
        <v>44238</v>
      </c>
      <c r="F72" s="36">
        <f>IF(C72="","",WORKDAY(C72,20))</f>
        <v>44252</v>
      </c>
      <c r="G72" s="36" t="str">
        <f t="shared" si="8"/>
        <v>Jan</v>
      </c>
      <c r="H72" s="116">
        <v>44252</v>
      </c>
      <c r="I72" s="117" t="str">
        <f t="shared" si="9"/>
        <v>Yes</v>
      </c>
      <c r="J72" s="17"/>
      <c r="K72" s="97"/>
      <c r="L72" s="37" t="s">
        <v>72</v>
      </c>
      <c r="M72" s="17"/>
      <c r="N72" s="18" t="s">
        <v>993</v>
      </c>
      <c r="O72" s="101"/>
      <c r="P72" s="48"/>
      <c r="Q72" s="161"/>
      <c r="R72" s="19"/>
      <c r="Y72" s="27"/>
      <c r="Z72" s="27"/>
      <c r="AC72" s="27"/>
    </row>
    <row r="73" spans="1:29" s="20" customFormat="1" ht="30" customHeight="1" x14ac:dyDescent="0.2">
      <c r="A73" s="158" t="s">
        <v>178</v>
      </c>
      <c r="B73" s="30" t="s">
        <v>1030</v>
      </c>
      <c r="C73" s="36">
        <v>44224</v>
      </c>
      <c r="D73" s="36">
        <f>IF(C73="","",WORKDAY(C73,1))</f>
        <v>44225</v>
      </c>
      <c r="E73" s="36">
        <f>IF(C73="","",WORKDAY(C73,10))</f>
        <v>44238</v>
      </c>
      <c r="F73" s="36">
        <f>IF(C73="","",WORKDAY(C73,20))</f>
        <v>44252</v>
      </c>
      <c r="G73" s="36" t="str">
        <f t="shared" si="8"/>
        <v>Jan</v>
      </c>
      <c r="H73" s="116">
        <v>44243</v>
      </c>
      <c r="I73" s="117" t="str">
        <f t="shared" si="9"/>
        <v>Yes</v>
      </c>
      <c r="J73" s="17"/>
      <c r="K73" s="97"/>
      <c r="L73" s="37" t="s">
        <v>72</v>
      </c>
      <c r="M73" s="17"/>
      <c r="N73" s="18" t="s">
        <v>995</v>
      </c>
      <c r="O73" s="101"/>
      <c r="P73" s="48"/>
      <c r="Q73" s="161"/>
      <c r="R73" s="19"/>
      <c r="Y73" s="27"/>
      <c r="Z73" s="27"/>
      <c r="AC73" s="27"/>
    </row>
    <row r="74" spans="1:29" s="20" customFormat="1" ht="30" customHeight="1" x14ac:dyDescent="0.2">
      <c r="A74" s="158" t="s">
        <v>179</v>
      </c>
      <c r="B74" s="30" t="s">
        <v>1031</v>
      </c>
      <c r="C74" s="36">
        <v>44224</v>
      </c>
      <c r="D74" s="36">
        <f>IF(C74="","",WORKDAY(C74,1))</f>
        <v>44225</v>
      </c>
      <c r="E74" s="36">
        <f>IF(C74="","",WORKDAY(C74,10))</f>
        <v>44238</v>
      </c>
      <c r="F74" s="36">
        <f>IF(C74="","",WORKDAY(C74,20))</f>
        <v>44252</v>
      </c>
      <c r="G74" s="36" t="str">
        <f t="shared" si="8"/>
        <v>Jan</v>
      </c>
      <c r="H74" s="116">
        <v>44251</v>
      </c>
      <c r="I74" s="117" t="str">
        <f t="shared" si="9"/>
        <v>Yes</v>
      </c>
      <c r="J74" s="17"/>
      <c r="K74" s="97"/>
      <c r="L74" s="37" t="s">
        <v>72</v>
      </c>
      <c r="M74" s="17"/>
      <c r="N74" s="18" t="s">
        <v>993</v>
      </c>
      <c r="O74" s="101"/>
      <c r="P74" s="48"/>
      <c r="Q74" s="160"/>
      <c r="R74" s="19"/>
      <c r="Y74" s="27"/>
      <c r="Z74" s="27"/>
      <c r="AC74" s="27"/>
    </row>
    <row r="75" spans="1:29" s="20" customFormat="1" ht="30" customHeight="1" x14ac:dyDescent="0.2">
      <c r="A75" s="164" t="s">
        <v>180</v>
      </c>
      <c r="B75" s="30" t="s">
        <v>1041</v>
      </c>
      <c r="C75" s="36">
        <v>44225</v>
      </c>
      <c r="D75" s="36">
        <f>IF(C75="","",WORKDAY(C75,1))</f>
        <v>44228</v>
      </c>
      <c r="E75" s="36">
        <f>IF(C75="","",WORKDAY(C75,10))</f>
        <v>44239</v>
      </c>
      <c r="F75" s="36">
        <f>IF(C75="","",WORKDAY(C75,20))</f>
        <v>44253</v>
      </c>
      <c r="G75" s="36" t="str">
        <f t="shared" si="8"/>
        <v>Jan</v>
      </c>
      <c r="H75" s="116" t="s">
        <v>18</v>
      </c>
      <c r="I75" s="117" t="s">
        <v>18</v>
      </c>
      <c r="J75" s="17"/>
      <c r="K75" s="97"/>
      <c r="L75" s="37" t="s">
        <v>74</v>
      </c>
      <c r="M75" s="17"/>
      <c r="N75" s="18" t="s">
        <v>18</v>
      </c>
      <c r="O75" s="101"/>
      <c r="P75" s="48"/>
      <c r="Q75" s="161"/>
      <c r="R75" s="19"/>
      <c r="Y75" s="27"/>
      <c r="Z75" s="27"/>
      <c r="AC75" s="27"/>
    </row>
    <row r="76" spans="1:29" s="20" customFormat="1" ht="30" customHeight="1" x14ac:dyDescent="0.2">
      <c r="A76" s="158" t="s">
        <v>181</v>
      </c>
      <c r="B76" s="30" t="s">
        <v>1032</v>
      </c>
      <c r="C76" s="36">
        <v>44225</v>
      </c>
      <c r="D76" s="36">
        <f t="shared" si="5"/>
        <v>44228</v>
      </c>
      <c r="E76" s="36">
        <f t="shared" si="6"/>
        <v>44239</v>
      </c>
      <c r="F76" s="36">
        <f t="shared" si="7"/>
        <v>44253</v>
      </c>
      <c r="G76" s="36" t="str">
        <f t="shared" si="8"/>
        <v>Jan</v>
      </c>
      <c r="H76" s="116">
        <v>44228</v>
      </c>
      <c r="I76" s="117" t="str">
        <f t="shared" ref="I76:I85" si="10">IF(ISBLANK(H76),"",IF(H76&gt;F76,"No","Yes"))</f>
        <v>Yes</v>
      </c>
      <c r="J76" s="17"/>
      <c r="K76" s="97"/>
      <c r="L76" s="37" t="s">
        <v>72</v>
      </c>
      <c r="M76" s="17"/>
      <c r="N76" s="18" t="s">
        <v>993</v>
      </c>
      <c r="O76" s="101"/>
      <c r="P76" s="48"/>
      <c r="Q76" s="161"/>
      <c r="R76" s="19"/>
      <c r="Y76" s="27"/>
      <c r="Z76" s="27"/>
      <c r="AC76" s="27"/>
    </row>
    <row r="77" spans="1:29" s="20" customFormat="1" ht="30" customHeight="1" x14ac:dyDescent="0.2">
      <c r="A77" s="158" t="s">
        <v>182</v>
      </c>
      <c r="B77" s="75" t="s">
        <v>1042</v>
      </c>
      <c r="C77" s="36">
        <v>44228</v>
      </c>
      <c r="D77" s="36">
        <f t="shared" si="5"/>
        <v>44229</v>
      </c>
      <c r="E77" s="36">
        <f t="shared" si="6"/>
        <v>44242</v>
      </c>
      <c r="F77" s="36">
        <f t="shared" si="7"/>
        <v>44256</v>
      </c>
      <c r="G77" s="36" t="str">
        <f t="shared" si="8"/>
        <v>Feb</v>
      </c>
      <c r="H77" s="116">
        <v>44256</v>
      </c>
      <c r="I77" s="117" t="str">
        <f t="shared" si="10"/>
        <v>Yes</v>
      </c>
      <c r="J77" s="17"/>
      <c r="K77" s="97"/>
      <c r="L77" s="37" t="s">
        <v>72</v>
      </c>
      <c r="M77" s="17"/>
      <c r="N77" s="18" t="s">
        <v>993</v>
      </c>
      <c r="O77" s="101"/>
      <c r="P77" s="48"/>
      <c r="Q77" s="160"/>
      <c r="R77" s="19"/>
      <c r="Y77" s="27"/>
      <c r="Z77" s="27"/>
      <c r="AC77" s="27"/>
    </row>
    <row r="78" spans="1:29" s="20" customFormat="1" ht="30" customHeight="1" x14ac:dyDescent="0.2">
      <c r="A78" s="158" t="s">
        <v>183</v>
      </c>
      <c r="B78" s="75" t="s">
        <v>1034</v>
      </c>
      <c r="C78" s="36">
        <v>44228</v>
      </c>
      <c r="D78" s="36">
        <f t="shared" si="5"/>
        <v>44229</v>
      </c>
      <c r="E78" s="36">
        <f t="shared" si="6"/>
        <v>44242</v>
      </c>
      <c r="F78" s="36">
        <f t="shared" si="7"/>
        <v>44256</v>
      </c>
      <c r="G78" s="36" t="str">
        <f t="shared" si="8"/>
        <v>Feb</v>
      </c>
      <c r="H78" s="116">
        <v>44235</v>
      </c>
      <c r="I78" s="117" t="str">
        <f t="shared" si="10"/>
        <v>Yes</v>
      </c>
      <c r="J78" s="17"/>
      <c r="K78" s="97"/>
      <c r="L78" s="37" t="s">
        <v>72</v>
      </c>
      <c r="M78" s="17"/>
      <c r="N78" s="18" t="s">
        <v>993</v>
      </c>
      <c r="O78" s="101"/>
      <c r="P78" s="48"/>
      <c r="Q78" s="161"/>
      <c r="R78" s="19"/>
      <c r="Y78" s="27"/>
      <c r="Z78" s="27"/>
      <c r="AC78" s="27"/>
    </row>
    <row r="79" spans="1:29" s="20" customFormat="1" ht="30" customHeight="1" x14ac:dyDescent="0.2">
      <c r="A79" s="158" t="s">
        <v>184</v>
      </c>
      <c r="B79" s="75" t="s">
        <v>1043</v>
      </c>
      <c r="C79" s="36">
        <v>44229</v>
      </c>
      <c r="D79" s="36">
        <f t="shared" si="5"/>
        <v>44230</v>
      </c>
      <c r="E79" s="36">
        <f t="shared" si="6"/>
        <v>44243</v>
      </c>
      <c r="F79" s="36">
        <f t="shared" si="7"/>
        <v>44257</v>
      </c>
      <c r="G79" s="36" t="str">
        <f t="shared" si="8"/>
        <v>Feb</v>
      </c>
      <c r="H79" s="116">
        <v>44238</v>
      </c>
      <c r="I79" s="117" t="str">
        <f t="shared" si="10"/>
        <v>Yes</v>
      </c>
      <c r="J79" s="17"/>
      <c r="K79" s="97"/>
      <c r="L79" s="37" t="s">
        <v>72</v>
      </c>
      <c r="M79" s="17"/>
      <c r="N79" s="18" t="s">
        <v>993</v>
      </c>
      <c r="O79" s="101"/>
      <c r="P79" s="48"/>
      <c r="Q79" s="161"/>
      <c r="R79" s="19"/>
      <c r="Y79" s="27"/>
      <c r="Z79" s="27"/>
      <c r="AC79" s="27"/>
    </row>
    <row r="80" spans="1:29" s="20" customFormat="1" ht="30" customHeight="1" x14ac:dyDescent="0.2">
      <c r="A80" s="158" t="s">
        <v>185</v>
      </c>
      <c r="B80" s="75" t="s">
        <v>1044</v>
      </c>
      <c r="C80" s="36">
        <v>44229</v>
      </c>
      <c r="D80" s="36">
        <f t="shared" si="5"/>
        <v>44230</v>
      </c>
      <c r="E80" s="36">
        <f t="shared" si="6"/>
        <v>44243</v>
      </c>
      <c r="F80" s="36">
        <f t="shared" si="7"/>
        <v>44257</v>
      </c>
      <c r="G80" s="36" t="str">
        <f t="shared" si="8"/>
        <v>Feb</v>
      </c>
      <c r="H80" s="116">
        <v>44229</v>
      </c>
      <c r="I80" s="117" t="str">
        <f t="shared" si="10"/>
        <v>Yes</v>
      </c>
      <c r="J80" s="17"/>
      <c r="K80" s="97"/>
      <c r="L80" s="37" t="s">
        <v>72</v>
      </c>
      <c r="M80" s="17"/>
      <c r="N80" s="18" t="s">
        <v>993</v>
      </c>
      <c r="O80" s="101"/>
      <c r="P80" s="48"/>
      <c r="Q80" s="160"/>
      <c r="R80" s="19"/>
      <c r="Y80" s="27"/>
      <c r="Z80" s="27"/>
      <c r="AC80" s="27"/>
    </row>
    <row r="81" spans="1:29" s="20" customFormat="1" ht="30" customHeight="1" x14ac:dyDescent="0.2">
      <c r="A81" s="158" t="s">
        <v>186</v>
      </c>
      <c r="B81" s="75" t="s">
        <v>1045</v>
      </c>
      <c r="C81" s="36">
        <v>44229</v>
      </c>
      <c r="D81" s="36">
        <f t="shared" si="5"/>
        <v>44230</v>
      </c>
      <c r="E81" s="36">
        <f t="shared" si="6"/>
        <v>44243</v>
      </c>
      <c r="F81" s="36">
        <f t="shared" si="7"/>
        <v>44257</v>
      </c>
      <c r="G81" s="36" t="str">
        <f t="shared" si="8"/>
        <v>Feb</v>
      </c>
      <c r="H81" s="116">
        <v>44238</v>
      </c>
      <c r="I81" s="117" t="str">
        <f t="shared" si="10"/>
        <v>Yes</v>
      </c>
      <c r="J81" s="17"/>
      <c r="K81" s="97"/>
      <c r="L81" s="37" t="s">
        <v>72</v>
      </c>
      <c r="M81" s="17"/>
      <c r="N81" s="18" t="s">
        <v>995</v>
      </c>
      <c r="O81" s="101"/>
      <c r="P81" s="48"/>
      <c r="Q81" s="161"/>
      <c r="R81" s="19"/>
      <c r="Y81" s="27"/>
      <c r="Z81" s="27"/>
      <c r="AC81" s="27"/>
    </row>
    <row r="82" spans="1:29" s="20" customFormat="1" ht="30" customHeight="1" x14ac:dyDescent="0.2">
      <c r="A82" s="158" t="s">
        <v>187</v>
      </c>
      <c r="B82" s="75" t="s">
        <v>1084</v>
      </c>
      <c r="C82" s="36">
        <v>44229</v>
      </c>
      <c r="D82" s="36">
        <f>IF(C82="","",WORKDAY(C82,1))</f>
        <v>44230</v>
      </c>
      <c r="E82" s="36">
        <f>IF(C82="","",WORKDAY(C82,10))</f>
        <v>44243</v>
      </c>
      <c r="F82" s="36">
        <f>IF(C82="","",WORKDAY(C82,20))</f>
        <v>44257</v>
      </c>
      <c r="G82" s="36" t="str">
        <f t="shared" si="8"/>
        <v>Feb</v>
      </c>
      <c r="H82" s="116">
        <v>44257</v>
      </c>
      <c r="I82" s="117" t="str">
        <f t="shared" si="10"/>
        <v>Yes</v>
      </c>
      <c r="J82" s="17"/>
      <c r="K82" s="97"/>
      <c r="L82" s="37" t="s">
        <v>72</v>
      </c>
      <c r="M82" s="17"/>
      <c r="N82" s="18" t="s">
        <v>993</v>
      </c>
      <c r="O82" s="101"/>
      <c r="P82" s="48"/>
      <c r="Q82" s="161"/>
      <c r="R82" s="19"/>
      <c r="Y82" s="27"/>
      <c r="Z82" s="27"/>
      <c r="AC82" s="27"/>
    </row>
    <row r="83" spans="1:29" s="20" customFormat="1" ht="30" customHeight="1" x14ac:dyDescent="0.2">
      <c r="A83" s="158" t="s">
        <v>188</v>
      </c>
      <c r="B83" s="75" t="s">
        <v>1085</v>
      </c>
      <c r="C83" s="36">
        <v>44229</v>
      </c>
      <c r="D83" s="36">
        <f>IF(C83="","",WORKDAY(C83,1))</f>
        <v>44230</v>
      </c>
      <c r="E83" s="36">
        <f>IF(C83="","",WORKDAY(C83,10))</f>
        <v>44243</v>
      </c>
      <c r="F83" s="36">
        <f>IF(C83="","",WORKDAY(C83,20))</f>
        <v>44257</v>
      </c>
      <c r="G83" s="36" t="str">
        <f t="shared" si="8"/>
        <v>Feb</v>
      </c>
      <c r="H83" s="116">
        <v>44232</v>
      </c>
      <c r="I83" s="117" t="str">
        <f t="shared" si="10"/>
        <v>Yes</v>
      </c>
      <c r="J83" s="17"/>
      <c r="K83" s="97"/>
      <c r="L83" s="37" t="s">
        <v>1004</v>
      </c>
      <c r="M83" s="17"/>
      <c r="N83" s="18" t="s">
        <v>993</v>
      </c>
      <c r="O83" s="101"/>
      <c r="P83" s="48"/>
      <c r="Q83" s="160"/>
      <c r="R83" s="19"/>
      <c r="Y83" s="27"/>
      <c r="Z83" s="27"/>
      <c r="AC83" s="27"/>
    </row>
    <row r="84" spans="1:29" s="20" customFormat="1" ht="30" customHeight="1" x14ac:dyDescent="0.2">
      <c r="A84" s="158" t="s">
        <v>189</v>
      </c>
      <c r="B84" s="75" t="s">
        <v>1073</v>
      </c>
      <c r="C84" s="36">
        <v>44230</v>
      </c>
      <c r="D84" s="36">
        <f t="shared" ref="D84:D144" si="11">IF(C84="","",WORKDAY(C84,1))</f>
        <v>44231</v>
      </c>
      <c r="E84" s="36">
        <f t="shared" ref="E84:E144" si="12">IF(C84="","",WORKDAY(C84,10))</f>
        <v>44244</v>
      </c>
      <c r="F84" s="36">
        <f t="shared" ref="F84:F144" si="13">IF(C84="","",WORKDAY(C84,20))</f>
        <v>44258</v>
      </c>
      <c r="G84" s="36" t="str">
        <f t="shared" ref="G84:G147" si="14">IF(ISBLANK(C84),"",TEXT(C84,"mmm"))</f>
        <v>Feb</v>
      </c>
      <c r="H84" s="45">
        <v>44257</v>
      </c>
      <c r="I84" s="117" t="str">
        <f t="shared" si="10"/>
        <v>Yes</v>
      </c>
      <c r="J84" s="17"/>
      <c r="K84" s="97"/>
      <c r="L84" s="37" t="s">
        <v>72</v>
      </c>
      <c r="M84" s="17"/>
      <c r="N84" s="18" t="s">
        <v>993</v>
      </c>
      <c r="O84" s="101"/>
      <c r="P84" s="48"/>
      <c r="Q84" s="162"/>
      <c r="R84" s="19"/>
      <c r="Y84" s="27"/>
      <c r="Z84" s="27"/>
      <c r="AC84" s="27"/>
    </row>
    <row r="85" spans="1:29" s="20" customFormat="1" ht="30" customHeight="1" x14ac:dyDescent="0.2">
      <c r="A85" s="158" t="s">
        <v>190</v>
      </c>
      <c r="B85" s="75" t="s">
        <v>1074</v>
      </c>
      <c r="C85" s="36">
        <v>44230</v>
      </c>
      <c r="D85" s="36">
        <f t="shared" si="11"/>
        <v>44231</v>
      </c>
      <c r="E85" s="36">
        <f t="shared" si="12"/>
        <v>44244</v>
      </c>
      <c r="F85" s="36">
        <f t="shared" si="13"/>
        <v>44258</v>
      </c>
      <c r="G85" s="36" t="str">
        <f t="shared" si="14"/>
        <v>Feb</v>
      </c>
      <c r="H85" s="116">
        <v>44237</v>
      </c>
      <c r="I85" s="117" t="str">
        <f t="shared" si="10"/>
        <v>Yes</v>
      </c>
      <c r="J85" s="17"/>
      <c r="K85" s="97"/>
      <c r="L85" s="37" t="s">
        <v>72</v>
      </c>
      <c r="M85" s="17"/>
      <c r="N85" s="18" t="s">
        <v>993</v>
      </c>
      <c r="O85" s="101"/>
      <c r="P85" s="48"/>
      <c r="Q85" s="161"/>
      <c r="R85" s="19"/>
      <c r="Y85" s="27"/>
      <c r="Z85" s="27"/>
      <c r="AC85" s="27"/>
    </row>
    <row r="86" spans="1:29" s="20" customFormat="1" ht="30" customHeight="1" x14ac:dyDescent="0.2">
      <c r="A86" s="164" t="s">
        <v>191</v>
      </c>
      <c r="B86" s="75" t="s">
        <v>1083</v>
      </c>
      <c r="C86" s="36">
        <v>44230</v>
      </c>
      <c r="D86" s="36">
        <f t="shared" si="11"/>
        <v>44231</v>
      </c>
      <c r="E86" s="36">
        <f t="shared" si="12"/>
        <v>44244</v>
      </c>
      <c r="F86" s="36">
        <f t="shared" si="13"/>
        <v>44258</v>
      </c>
      <c r="G86" s="36" t="str">
        <f t="shared" si="14"/>
        <v>Feb</v>
      </c>
      <c r="H86" s="45" t="s">
        <v>18</v>
      </c>
      <c r="I86" s="117" t="s">
        <v>18</v>
      </c>
      <c r="J86" s="17"/>
      <c r="K86" s="97"/>
      <c r="L86" s="37" t="s">
        <v>74</v>
      </c>
      <c r="M86" s="17"/>
      <c r="N86" s="18" t="s">
        <v>18</v>
      </c>
      <c r="O86" s="101"/>
      <c r="P86" s="48"/>
      <c r="Q86" s="163"/>
      <c r="R86" s="19"/>
      <c r="Y86" s="27"/>
      <c r="Z86" s="27"/>
      <c r="AC86" s="27"/>
    </row>
    <row r="87" spans="1:29" s="20" customFormat="1" ht="30" customHeight="1" x14ac:dyDescent="0.2">
      <c r="A87" s="158" t="s">
        <v>192</v>
      </c>
      <c r="B87" s="75" t="s">
        <v>1086</v>
      </c>
      <c r="C87" s="36">
        <v>44231</v>
      </c>
      <c r="D87" s="36">
        <f t="shared" si="11"/>
        <v>44232</v>
      </c>
      <c r="E87" s="36">
        <f t="shared" si="12"/>
        <v>44245</v>
      </c>
      <c r="F87" s="36">
        <f t="shared" si="13"/>
        <v>44259</v>
      </c>
      <c r="G87" s="36" t="str">
        <f t="shared" si="14"/>
        <v>Feb</v>
      </c>
      <c r="H87" s="116">
        <v>44259</v>
      </c>
      <c r="I87" s="117" t="str">
        <f>IF(ISBLANK(H87),"",IF(H87&gt;F87,"No","Yes"))</f>
        <v>Yes</v>
      </c>
      <c r="J87" s="17"/>
      <c r="K87" s="97"/>
      <c r="L87" s="37" t="s">
        <v>72</v>
      </c>
      <c r="M87" s="17"/>
      <c r="N87" s="18" t="s">
        <v>993</v>
      </c>
      <c r="O87" s="101"/>
      <c r="P87" s="48"/>
      <c r="Q87" s="161"/>
      <c r="R87" s="19"/>
      <c r="Y87" s="27"/>
      <c r="Z87" s="27"/>
      <c r="AC87" s="27"/>
    </row>
    <row r="88" spans="1:29" s="20" customFormat="1" ht="30" customHeight="1" x14ac:dyDescent="0.2">
      <c r="A88" s="158" t="s">
        <v>193</v>
      </c>
      <c r="B88" s="75" t="s">
        <v>1087</v>
      </c>
      <c r="C88" s="36">
        <v>44232</v>
      </c>
      <c r="D88" s="36">
        <f t="shared" si="11"/>
        <v>44235</v>
      </c>
      <c r="E88" s="36">
        <f t="shared" si="12"/>
        <v>44246</v>
      </c>
      <c r="F88" s="36">
        <f t="shared" si="13"/>
        <v>44260</v>
      </c>
      <c r="G88" s="36" t="str">
        <f t="shared" si="14"/>
        <v>Feb</v>
      </c>
      <c r="H88" s="116">
        <v>44243</v>
      </c>
      <c r="I88" s="117" t="s">
        <v>1007</v>
      </c>
      <c r="J88" s="17"/>
      <c r="K88" s="97"/>
      <c r="L88" s="37" t="s">
        <v>72</v>
      </c>
      <c r="M88" s="17"/>
      <c r="N88" s="18" t="s">
        <v>993</v>
      </c>
      <c r="O88" s="101"/>
      <c r="P88" s="48"/>
      <c r="Q88" s="161"/>
      <c r="R88" s="19"/>
      <c r="Y88" s="27"/>
      <c r="Z88" s="27"/>
      <c r="AC88" s="27"/>
    </row>
    <row r="89" spans="1:29" s="20" customFormat="1" ht="30" customHeight="1" x14ac:dyDescent="0.2">
      <c r="A89" s="158" t="s">
        <v>194</v>
      </c>
      <c r="B89" s="75" t="s">
        <v>1088</v>
      </c>
      <c r="C89" s="36">
        <v>44235</v>
      </c>
      <c r="D89" s="36">
        <f t="shared" si="11"/>
        <v>44236</v>
      </c>
      <c r="E89" s="36">
        <f t="shared" si="12"/>
        <v>44249</v>
      </c>
      <c r="F89" s="36">
        <f t="shared" si="13"/>
        <v>44263</v>
      </c>
      <c r="G89" s="36" t="str">
        <f t="shared" si="14"/>
        <v>Feb</v>
      </c>
      <c r="H89" s="116">
        <v>44237</v>
      </c>
      <c r="I89" s="117" t="str">
        <f t="shared" ref="I89:I114" si="15">IF(ISBLANK(H89),"",IF(H89&gt;F89,"No","Yes"))</f>
        <v>Yes</v>
      </c>
      <c r="J89" s="17"/>
      <c r="K89" s="97"/>
      <c r="L89" s="37" t="s">
        <v>72</v>
      </c>
      <c r="M89" s="17"/>
      <c r="N89" s="18" t="s">
        <v>8</v>
      </c>
      <c r="O89" s="101"/>
      <c r="P89" s="48" t="s">
        <v>64</v>
      </c>
      <c r="Q89" s="160"/>
      <c r="R89" s="19"/>
      <c r="Y89" s="27"/>
      <c r="Z89" s="27"/>
      <c r="AC89" s="27"/>
    </row>
    <row r="90" spans="1:29" s="20" customFormat="1" ht="30" customHeight="1" x14ac:dyDescent="0.2">
      <c r="A90" s="158" t="s">
        <v>195</v>
      </c>
      <c r="B90" s="75" t="s">
        <v>1089</v>
      </c>
      <c r="C90" s="36">
        <v>44235</v>
      </c>
      <c r="D90" s="36">
        <f t="shared" si="11"/>
        <v>44236</v>
      </c>
      <c r="E90" s="36">
        <f t="shared" si="12"/>
        <v>44249</v>
      </c>
      <c r="F90" s="36">
        <f t="shared" si="13"/>
        <v>44263</v>
      </c>
      <c r="G90" s="36" t="str">
        <f t="shared" si="14"/>
        <v>Feb</v>
      </c>
      <c r="H90" s="45">
        <v>44263</v>
      </c>
      <c r="I90" s="117" t="str">
        <f t="shared" si="15"/>
        <v>Yes</v>
      </c>
      <c r="J90" s="17"/>
      <c r="K90" s="97"/>
      <c r="L90" s="78" t="s">
        <v>72</v>
      </c>
      <c r="M90" s="17"/>
      <c r="N90" s="74" t="s">
        <v>993</v>
      </c>
      <c r="O90" s="101"/>
      <c r="P90" s="48"/>
      <c r="Q90" s="162"/>
      <c r="R90" s="19"/>
      <c r="Y90" s="27"/>
      <c r="Z90" s="27"/>
      <c r="AC90" s="27"/>
    </row>
    <row r="91" spans="1:29" s="20" customFormat="1" ht="30" customHeight="1" x14ac:dyDescent="0.2">
      <c r="A91" s="158" t="s">
        <v>196</v>
      </c>
      <c r="B91" s="75" t="s">
        <v>1075</v>
      </c>
      <c r="C91" s="36">
        <v>44235</v>
      </c>
      <c r="D91" s="36">
        <f t="shared" ref="D91:D97" si="16">IF(C91="","",WORKDAY(C91,1))</f>
        <v>44236</v>
      </c>
      <c r="E91" s="36">
        <f t="shared" ref="E91:E97" si="17">IF(C91="","",WORKDAY(C91,10))</f>
        <v>44249</v>
      </c>
      <c r="F91" s="36">
        <f t="shared" ref="F91:F97" si="18">IF(C91="","",WORKDAY(C91,20))</f>
        <v>44263</v>
      </c>
      <c r="G91" s="36" t="str">
        <f t="shared" si="14"/>
        <v>Feb</v>
      </c>
      <c r="H91" s="116">
        <v>44258</v>
      </c>
      <c r="I91" s="117" t="str">
        <f t="shared" si="15"/>
        <v>Yes</v>
      </c>
      <c r="J91" s="17"/>
      <c r="K91" s="97"/>
      <c r="L91" s="37" t="s">
        <v>72</v>
      </c>
      <c r="M91" s="17"/>
      <c r="N91" s="18" t="s">
        <v>993</v>
      </c>
      <c r="O91" s="101"/>
      <c r="P91" s="48"/>
      <c r="Q91" s="161"/>
      <c r="R91" s="19"/>
      <c r="Y91" s="27"/>
      <c r="Z91" s="27"/>
      <c r="AC91" s="27"/>
    </row>
    <row r="92" spans="1:29" s="20" customFormat="1" ht="30" customHeight="1" x14ac:dyDescent="0.2">
      <c r="A92" s="158" t="s">
        <v>197</v>
      </c>
      <c r="B92" s="75" t="s">
        <v>1090</v>
      </c>
      <c r="C92" s="36">
        <v>44235</v>
      </c>
      <c r="D92" s="36">
        <f t="shared" si="16"/>
        <v>44236</v>
      </c>
      <c r="E92" s="36">
        <f t="shared" si="17"/>
        <v>44249</v>
      </c>
      <c r="F92" s="36">
        <f t="shared" si="18"/>
        <v>44263</v>
      </c>
      <c r="G92" s="36" t="str">
        <f t="shared" si="14"/>
        <v>Feb</v>
      </c>
      <c r="H92" s="116">
        <v>44263</v>
      </c>
      <c r="I92" s="117" t="str">
        <f t="shared" si="15"/>
        <v>Yes</v>
      </c>
      <c r="J92" s="17"/>
      <c r="K92" s="97"/>
      <c r="L92" s="37" t="s">
        <v>72</v>
      </c>
      <c r="M92" s="17"/>
      <c r="N92" s="18" t="s">
        <v>993</v>
      </c>
      <c r="O92" s="101"/>
      <c r="P92" s="48"/>
      <c r="Q92" s="160"/>
      <c r="R92" s="19"/>
      <c r="Y92" s="27"/>
      <c r="Z92" s="27"/>
      <c r="AC92" s="27"/>
    </row>
    <row r="93" spans="1:29" s="20" customFormat="1" ht="30" customHeight="1" x14ac:dyDescent="0.2">
      <c r="A93" s="158" t="s">
        <v>198</v>
      </c>
      <c r="B93" s="75" t="s">
        <v>1091</v>
      </c>
      <c r="C93" s="36">
        <v>44235</v>
      </c>
      <c r="D93" s="36">
        <f t="shared" si="16"/>
        <v>44236</v>
      </c>
      <c r="E93" s="36">
        <f t="shared" si="17"/>
        <v>44249</v>
      </c>
      <c r="F93" s="36">
        <f t="shared" si="18"/>
        <v>44263</v>
      </c>
      <c r="G93" s="36" t="str">
        <f t="shared" si="14"/>
        <v>Feb</v>
      </c>
      <c r="H93" s="116">
        <v>44236</v>
      </c>
      <c r="I93" s="117" t="str">
        <f t="shared" si="15"/>
        <v>Yes</v>
      </c>
      <c r="J93" s="17"/>
      <c r="K93" s="97"/>
      <c r="L93" s="37" t="s">
        <v>72</v>
      </c>
      <c r="M93" s="17"/>
      <c r="N93" s="18" t="s">
        <v>993</v>
      </c>
      <c r="O93" s="101"/>
      <c r="P93" s="48"/>
      <c r="Q93" s="161"/>
      <c r="R93" s="19"/>
      <c r="Y93" s="27"/>
      <c r="Z93" s="27"/>
      <c r="AC93" s="27"/>
    </row>
    <row r="94" spans="1:29" s="20" customFormat="1" ht="30" customHeight="1" x14ac:dyDescent="0.2">
      <c r="A94" s="158" t="s">
        <v>199</v>
      </c>
      <c r="B94" s="30" t="s">
        <v>1092</v>
      </c>
      <c r="C94" s="36">
        <v>44235</v>
      </c>
      <c r="D94" s="36">
        <f t="shared" si="16"/>
        <v>44236</v>
      </c>
      <c r="E94" s="36">
        <f t="shared" si="17"/>
        <v>44249</v>
      </c>
      <c r="F94" s="36">
        <f t="shared" si="18"/>
        <v>44263</v>
      </c>
      <c r="G94" s="36" t="str">
        <f t="shared" si="14"/>
        <v>Feb</v>
      </c>
      <c r="H94" s="116">
        <v>44258</v>
      </c>
      <c r="I94" s="117" t="str">
        <f t="shared" si="15"/>
        <v>Yes</v>
      </c>
      <c r="J94" s="17"/>
      <c r="K94" s="97"/>
      <c r="L94" s="37" t="s">
        <v>72</v>
      </c>
      <c r="M94" s="17"/>
      <c r="N94" s="18" t="s">
        <v>993</v>
      </c>
      <c r="O94" s="101"/>
      <c r="P94" s="48"/>
      <c r="Q94" s="161"/>
      <c r="R94" s="19"/>
      <c r="Y94" s="27"/>
      <c r="Z94" s="27"/>
      <c r="AC94" s="27"/>
    </row>
    <row r="95" spans="1:29" s="20" customFormat="1" ht="30" customHeight="1" x14ac:dyDescent="0.2">
      <c r="A95" s="158" t="s">
        <v>200</v>
      </c>
      <c r="B95" s="30" t="s">
        <v>1093</v>
      </c>
      <c r="C95" s="36">
        <v>44235</v>
      </c>
      <c r="D95" s="36">
        <f t="shared" si="16"/>
        <v>44236</v>
      </c>
      <c r="E95" s="36">
        <f t="shared" si="17"/>
        <v>44249</v>
      </c>
      <c r="F95" s="36">
        <f t="shared" si="18"/>
        <v>44263</v>
      </c>
      <c r="G95" s="36" t="str">
        <f t="shared" si="14"/>
        <v>Feb</v>
      </c>
      <c r="H95" s="45">
        <v>44237</v>
      </c>
      <c r="I95" s="117" t="str">
        <f t="shared" si="15"/>
        <v>Yes</v>
      </c>
      <c r="J95" s="17"/>
      <c r="K95" s="97"/>
      <c r="L95" s="78" t="s">
        <v>72</v>
      </c>
      <c r="M95" s="103"/>
      <c r="N95" s="74" t="s">
        <v>8</v>
      </c>
      <c r="O95" s="104"/>
      <c r="P95" s="48" t="s">
        <v>12</v>
      </c>
      <c r="Q95" s="163"/>
      <c r="R95" s="19"/>
      <c r="Y95" s="27"/>
      <c r="Z95" s="27"/>
      <c r="AC95" s="27"/>
    </row>
    <row r="96" spans="1:29" s="20" customFormat="1" ht="30" customHeight="1" x14ac:dyDescent="0.2">
      <c r="A96" s="158" t="s">
        <v>201</v>
      </c>
      <c r="B96" s="30" t="s">
        <v>1094</v>
      </c>
      <c r="C96" s="36">
        <v>44235</v>
      </c>
      <c r="D96" s="36">
        <f t="shared" si="16"/>
        <v>44236</v>
      </c>
      <c r="E96" s="36">
        <f t="shared" si="17"/>
        <v>44249</v>
      </c>
      <c r="F96" s="36">
        <f t="shared" si="18"/>
        <v>44263</v>
      </c>
      <c r="G96" s="36" t="str">
        <f t="shared" si="14"/>
        <v>Feb</v>
      </c>
      <c r="H96" s="116">
        <v>44237</v>
      </c>
      <c r="I96" s="117" t="str">
        <f t="shared" si="15"/>
        <v>Yes</v>
      </c>
      <c r="J96" s="17"/>
      <c r="K96" s="97"/>
      <c r="L96" s="37" t="s">
        <v>72</v>
      </c>
      <c r="M96" s="17"/>
      <c r="N96" s="18" t="s">
        <v>8</v>
      </c>
      <c r="O96" s="101"/>
      <c r="P96" s="48" t="s">
        <v>64</v>
      </c>
      <c r="Q96" s="161"/>
      <c r="R96" s="19"/>
      <c r="Y96" s="27"/>
      <c r="Z96" s="27"/>
      <c r="AC96" s="27"/>
    </row>
    <row r="97" spans="1:29" s="20" customFormat="1" ht="30" customHeight="1" x14ac:dyDescent="0.2">
      <c r="A97" s="158" t="s">
        <v>202</v>
      </c>
      <c r="B97" s="30" t="s">
        <v>1095</v>
      </c>
      <c r="C97" s="36">
        <v>44232</v>
      </c>
      <c r="D97" s="36">
        <f t="shared" si="16"/>
        <v>44235</v>
      </c>
      <c r="E97" s="36">
        <f t="shared" si="17"/>
        <v>44246</v>
      </c>
      <c r="F97" s="36">
        <f t="shared" si="18"/>
        <v>44260</v>
      </c>
      <c r="G97" s="36" t="str">
        <f t="shared" si="14"/>
        <v>Feb</v>
      </c>
      <c r="H97" s="116">
        <v>44263</v>
      </c>
      <c r="I97" s="117" t="str">
        <f t="shared" si="15"/>
        <v>No</v>
      </c>
      <c r="J97" s="17"/>
      <c r="K97" s="97"/>
      <c r="L97" s="37" t="s">
        <v>72</v>
      </c>
      <c r="M97" s="17"/>
      <c r="N97" s="18" t="s">
        <v>993</v>
      </c>
      <c r="O97" s="101"/>
      <c r="P97" s="48"/>
      <c r="Q97" s="161"/>
      <c r="R97" s="19"/>
      <c r="Y97" s="27"/>
      <c r="Z97" s="27"/>
      <c r="AC97" s="27"/>
    </row>
    <row r="98" spans="1:29" s="20" customFormat="1" ht="30" customHeight="1" x14ac:dyDescent="0.2">
      <c r="A98" s="158" t="s">
        <v>203</v>
      </c>
      <c r="B98" s="30" t="s">
        <v>1096</v>
      </c>
      <c r="C98" s="36">
        <v>44236</v>
      </c>
      <c r="D98" s="36">
        <f t="shared" si="11"/>
        <v>44237</v>
      </c>
      <c r="E98" s="36">
        <f t="shared" si="12"/>
        <v>44250</v>
      </c>
      <c r="F98" s="36">
        <f t="shared" si="13"/>
        <v>44264</v>
      </c>
      <c r="G98" s="36" t="str">
        <f t="shared" si="14"/>
        <v>Feb</v>
      </c>
      <c r="H98" s="116">
        <v>44264</v>
      </c>
      <c r="I98" s="117" t="str">
        <f t="shared" si="15"/>
        <v>Yes</v>
      </c>
      <c r="J98" s="17"/>
      <c r="K98" s="97"/>
      <c r="L98" s="80" t="s">
        <v>72</v>
      </c>
      <c r="M98" s="17"/>
      <c r="N98" s="18" t="s">
        <v>993</v>
      </c>
      <c r="O98" s="101"/>
      <c r="P98" s="48"/>
      <c r="Q98" s="160"/>
      <c r="R98" s="19"/>
      <c r="Y98" s="27"/>
      <c r="Z98" s="27"/>
      <c r="AC98" s="27"/>
    </row>
    <row r="99" spans="1:29" s="20" customFormat="1" ht="30" customHeight="1" x14ac:dyDescent="0.2">
      <c r="A99" s="158" t="s">
        <v>204</v>
      </c>
      <c r="B99" s="30" t="s">
        <v>1076</v>
      </c>
      <c r="C99" s="36">
        <v>44236</v>
      </c>
      <c r="D99" s="36">
        <f t="shared" si="11"/>
        <v>44237</v>
      </c>
      <c r="E99" s="36">
        <f t="shared" si="12"/>
        <v>44250</v>
      </c>
      <c r="F99" s="36">
        <f t="shared" si="13"/>
        <v>44264</v>
      </c>
      <c r="G99" s="36" t="str">
        <f t="shared" si="14"/>
        <v>Feb</v>
      </c>
      <c r="H99" s="116">
        <v>44242</v>
      </c>
      <c r="I99" s="117" t="str">
        <f t="shared" si="15"/>
        <v>Yes</v>
      </c>
      <c r="J99" s="17"/>
      <c r="K99" s="97"/>
      <c r="L99" s="37" t="s">
        <v>72</v>
      </c>
      <c r="M99" s="17"/>
      <c r="N99" s="18" t="s">
        <v>993</v>
      </c>
      <c r="O99" s="101"/>
      <c r="P99" s="48"/>
      <c r="Q99" s="161"/>
      <c r="R99" s="19"/>
      <c r="Y99" s="27"/>
      <c r="Z99" s="27"/>
      <c r="AC99" s="27"/>
    </row>
    <row r="100" spans="1:29" s="20" customFormat="1" ht="30" customHeight="1" x14ac:dyDescent="0.2">
      <c r="A100" s="158" t="s">
        <v>205</v>
      </c>
      <c r="B100" s="30" t="s">
        <v>1077</v>
      </c>
      <c r="C100" s="36">
        <v>44236</v>
      </c>
      <c r="D100" s="36">
        <f t="shared" si="11"/>
        <v>44237</v>
      </c>
      <c r="E100" s="36">
        <f t="shared" si="12"/>
        <v>44250</v>
      </c>
      <c r="F100" s="36">
        <f t="shared" si="13"/>
        <v>44264</v>
      </c>
      <c r="G100" s="36" t="str">
        <f t="shared" si="14"/>
        <v>Feb</v>
      </c>
      <c r="H100" s="116">
        <v>44256</v>
      </c>
      <c r="I100" s="117" t="str">
        <f t="shared" si="15"/>
        <v>Yes</v>
      </c>
      <c r="J100" s="17"/>
      <c r="K100" s="97"/>
      <c r="L100" s="37" t="s">
        <v>72</v>
      </c>
      <c r="M100" s="17"/>
      <c r="N100" s="18" t="s">
        <v>993</v>
      </c>
      <c r="O100" s="101"/>
      <c r="P100" s="48"/>
      <c r="Q100" s="161"/>
      <c r="R100" s="19"/>
      <c r="Y100" s="27"/>
      <c r="Z100" s="27"/>
      <c r="AC100" s="27"/>
    </row>
    <row r="101" spans="1:29" s="20" customFormat="1" ht="30" customHeight="1" x14ac:dyDescent="0.2">
      <c r="A101" s="158" t="s">
        <v>206</v>
      </c>
      <c r="B101" s="30" t="s">
        <v>1079</v>
      </c>
      <c r="C101" s="36">
        <v>44236</v>
      </c>
      <c r="D101" s="36">
        <f>IF(C101="","",WORKDAY(C101,1))</f>
        <v>44237</v>
      </c>
      <c r="E101" s="36">
        <f>IF(C101="","",WORKDAY(C101,10))</f>
        <v>44250</v>
      </c>
      <c r="F101" s="36">
        <f>IF(C101="","",WORKDAY(C101,20))</f>
        <v>44264</v>
      </c>
      <c r="G101" s="36" t="str">
        <f t="shared" si="14"/>
        <v>Feb</v>
      </c>
      <c r="H101" s="116">
        <v>44264</v>
      </c>
      <c r="I101" s="117" t="str">
        <f t="shared" si="15"/>
        <v>Yes</v>
      </c>
      <c r="J101" s="17"/>
      <c r="K101" s="97"/>
      <c r="L101" s="37" t="s">
        <v>72</v>
      </c>
      <c r="M101" s="17"/>
      <c r="N101" s="18" t="s">
        <v>993</v>
      </c>
      <c r="O101" s="101"/>
      <c r="P101" s="48"/>
      <c r="Q101" s="160"/>
      <c r="R101" s="19"/>
      <c r="Y101" s="27"/>
      <c r="Z101" s="27"/>
      <c r="AC101" s="27"/>
    </row>
    <row r="102" spans="1:29" s="20" customFormat="1" ht="30" customHeight="1" x14ac:dyDescent="0.2">
      <c r="A102" s="158" t="s">
        <v>207</v>
      </c>
      <c r="B102" s="30" t="s">
        <v>1080</v>
      </c>
      <c r="C102" s="36">
        <v>44236</v>
      </c>
      <c r="D102" s="36">
        <f>IF(C102="","",WORKDAY(C102,1))</f>
        <v>44237</v>
      </c>
      <c r="E102" s="36">
        <f>IF(C102="","",WORKDAY(C102,10))</f>
        <v>44250</v>
      </c>
      <c r="F102" s="36">
        <f>IF(C102="","",WORKDAY(C102,20))</f>
        <v>44264</v>
      </c>
      <c r="G102" s="36" t="str">
        <f t="shared" si="14"/>
        <v>Feb</v>
      </c>
      <c r="H102" s="116">
        <v>44256</v>
      </c>
      <c r="I102" s="117" t="str">
        <f t="shared" si="15"/>
        <v>Yes</v>
      </c>
      <c r="J102" s="17"/>
      <c r="K102" s="97"/>
      <c r="L102" s="37" t="s">
        <v>72</v>
      </c>
      <c r="M102" s="17"/>
      <c r="N102" s="18" t="s">
        <v>993</v>
      </c>
      <c r="O102" s="101"/>
      <c r="P102" s="48"/>
      <c r="Q102" s="161"/>
      <c r="R102" s="19"/>
      <c r="Y102" s="27"/>
      <c r="Z102" s="27"/>
      <c r="AC102" s="27"/>
    </row>
    <row r="103" spans="1:29" s="20" customFormat="1" ht="30" customHeight="1" x14ac:dyDescent="0.2">
      <c r="A103" s="158" t="s">
        <v>208</v>
      </c>
      <c r="B103" s="30" t="s">
        <v>1081</v>
      </c>
      <c r="C103" s="36">
        <v>44236</v>
      </c>
      <c r="D103" s="36">
        <f>IF(C103="","",WORKDAY(C103,1))</f>
        <v>44237</v>
      </c>
      <c r="E103" s="36">
        <f>IF(C103="","",WORKDAY(C103,10))</f>
        <v>44250</v>
      </c>
      <c r="F103" s="36">
        <f>IF(C103="","",WORKDAY(C103,20))</f>
        <v>44264</v>
      </c>
      <c r="G103" s="36" t="str">
        <f t="shared" si="14"/>
        <v>Feb</v>
      </c>
      <c r="H103" s="116">
        <v>44250</v>
      </c>
      <c r="I103" s="117" t="str">
        <f t="shared" si="15"/>
        <v>Yes</v>
      </c>
      <c r="J103" s="17"/>
      <c r="K103" s="97"/>
      <c r="L103" s="37" t="s">
        <v>72</v>
      </c>
      <c r="M103" s="17"/>
      <c r="N103" s="18" t="s">
        <v>993</v>
      </c>
      <c r="O103" s="101"/>
      <c r="P103" s="48"/>
      <c r="Q103" s="161"/>
      <c r="R103" s="19"/>
      <c r="Y103" s="27"/>
      <c r="Z103" s="27"/>
      <c r="AC103" s="27"/>
    </row>
    <row r="104" spans="1:29" s="20" customFormat="1" ht="30" customHeight="1" x14ac:dyDescent="0.2">
      <c r="A104" s="158" t="s">
        <v>209</v>
      </c>
      <c r="B104" s="30" t="s">
        <v>1082</v>
      </c>
      <c r="C104" s="36">
        <v>44236</v>
      </c>
      <c r="D104" s="36">
        <f>IF(C104="","",WORKDAY(C104,1))</f>
        <v>44237</v>
      </c>
      <c r="E104" s="36">
        <f>IF(C104="","",WORKDAY(C104,10))</f>
        <v>44250</v>
      </c>
      <c r="F104" s="36">
        <f>IF(C104="","",WORKDAY(C104,20))</f>
        <v>44264</v>
      </c>
      <c r="G104" s="36" t="str">
        <f t="shared" si="14"/>
        <v>Feb</v>
      </c>
      <c r="H104" s="116">
        <v>44239</v>
      </c>
      <c r="I104" s="117" t="str">
        <f t="shared" si="15"/>
        <v>Yes</v>
      </c>
      <c r="J104" s="17"/>
      <c r="K104" s="97"/>
      <c r="L104" s="37" t="s">
        <v>72</v>
      </c>
      <c r="M104" s="17"/>
      <c r="N104" s="18" t="s">
        <v>993</v>
      </c>
      <c r="O104" s="101"/>
      <c r="P104" s="48"/>
      <c r="Q104" s="160"/>
      <c r="R104" s="19"/>
      <c r="Y104" s="27"/>
      <c r="Z104" s="27"/>
      <c r="AC104" s="27"/>
    </row>
    <row r="105" spans="1:29" s="20" customFormat="1" ht="30" customHeight="1" x14ac:dyDescent="0.2">
      <c r="A105" s="158" t="s">
        <v>210</v>
      </c>
      <c r="B105" s="30" t="s">
        <v>1097</v>
      </c>
      <c r="C105" s="36">
        <v>44236</v>
      </c>
      <c r="D105" s="36">
        <f>IF(C105="","",WORKDAY(C105,1))</f>
        <v>44237</v>
      </c>
      <c r="E105" s="36">
        <f>IF(C105="","",WORKDAY(C105,10))</f>
        <v>44250</v>
      </c>
      <c r="F105" s="36">
        <f>IF(C105="","",WORKDAY(C105,20))</f>
        <v>44264</v>
      </c>
      <c r="G105" s="36" t="str">
        <f t="shared" si="14"/>
        <v>Feb</v>
      </c>
      <c r="H105" s="116">
        <v>44256</v>
      </c>
      <c r="I105" s="117" t="str">
        <f t="shared" si="15"/>
        <v>Yes</v>
      </c>
      <c r="J105" s="17"/>
      <c r="K105" s="97"/>
      <c r="L105" s="37" t="s">
        <v>72</v>
      </c>
      <c r="M105" s="17"/>
      <c r="N105" s="18" t="s">
        <v>993</v>
      </c>
      <c r="O105" s="101"/>
      <c r="P105" s="48"/>
      <c r="Q105" s="161"/>
      <c r="R105" s="19"/>
      <c r="Y105" s="27"/>
      <c r="Z105" s="27"/>
      <c r="AC105" s="27"/>
    </row>
    <row r="106" spans="1:29" s="20" customFormat="1" ht="30" customHeight="1" x14ac:dyDescent="0.2">
      <c r="A106" s="158" t="s">
        <v>211</v>
      </c>
      <c r="B106" s="30" t="s">
        <v>1098</v>
      </c>
      <c r="C106" s="36">
        <v>44237</v>
      </c>
      <c r="D106" s="36">
        <f t="shared" si="11"/>
        <v>44238</v>
      </c>
      <c r="E106" s="36">
        <f t="shared" si="12"/>
        <v>44251</v>
      </c>
      <c r="F106" s="36">
        <f t="shared" si="13"/>
        <v>44265</v>
      </c>
      <c r="G106" s="36" t="str">
        <f t="shared" si="14"/>
        <v>Feb</v>
      </c>
      <c r="H106" s="116">
        <v>44242</v>
      </c>
      <c r="I106" s="117" t="str">
        <f t="shared" si="15"/>
        <v>Yes</v>
      </c>
      <c r="J106" s="17"/>
      <c r="K106" s="97"/>
      <c r="L106" s="37" t="s">
        <v>72</v>
      </c>
      <c r="M106" s="17"/>
      <c r="N106" s="18" t="s">
        <v>993</v>
      </c>
      <c r="O106" s="101"/>
      <c r="P106" s="48"/>
      <c r="Q106" s="161"/>
      <c r="R106" s="19"/>
      <c r="Y106" s="27"/>
      <c r="Z106" s="27"/>
      <c r="AC106" s="27"/>
    </row>
    <row r="107" spans="1:29" s="20" customFormat="1" ht="30" customHeight="1" x14ac:dyDescent="0.2">
      <c r="A107" s="158" t="s">
        <v>212</v>
      </c>
      <c r="B107" s="30" t="s">
        <v>1115</v>
      </c>
      <c r="C107" s="36">
        <v>44237</v>
      </c>
      <c r="D107" s="36">
        <f t="shared" si="11"/>
        <v>44238</v>
      </c>
      <c r="E107" s="36">
        <f t="shared" si="12"/>
        <v>44251</v>
      </c>
      <c r="F107" s="36">
        <f t="shared" si="13"/>
        <v>44265</v>
      </c>
      <c r="G107" s="36" t="str">
        <f t="shared" si="14"/>
        <v>Feb</v>
      </c>
      <c r="H107" s="116">
        <v>44243</v>
      </c>
      <c r="I107" s="117" t="str">
        <f t="shared" si="15"/>
        <v>Yes</v>
      </c>
      <c r="J107" s="17"/>
      <c r="K107" s="97"/>
      <c r="L107" s="37" t="s">
        <v>72</v>
      </c>
      <c r="M107" s="17"/>
      <c r="N107" s="18" t="s">
        <v>993</v>
      </c>
      <c r="O107" s="101"/>
      <c r="P107" s="48"/>
      <c r="Q107" s="160"/>
      <c r="R107" s="19"/>
      <c r="Y107" s="27"/>
      <c r="Z107" s="27"/>
      <c r="AC107" s="27"/>
    </row>
    <row r="108" spans="1:29" s="20" customFormat="1" ht="30" customHeight="1" x14ac:dyDescent="0.2">
      <c r="A108" s="158" t="s">
        <v>213</v>
      </c>
      <c r="B108" s="30" t="s">
        <v>1100</v>
      </c>
      <c r="C108" s="36">
        <v>44237</v>
      </c>
      <c r="D108" s="36">
        <f>IF(C108="","",WORKDAY(C108,1))</f>
        <v>44238</v>
      </c>
      <c r="E108" s="36">
        <f>IF(C108="","",WORKDAY(C108,10))</f>
        <v>44251</v>
      </c>
      <c r="F108" s="36">
        <f>IF(C108="","",WORKDAY(C108,20))</f>
        <v>44265</v>
      </c>
      <c r="G108" s="36" t="str">
        <f t="shared" si="14"/>
        <v>Feb</v>
      </c>
      <c r="H108" s="116">
        <v>44245</v>
      </c>
      <c r="I108" s="117" t="str">
        <f t="shared" si="15"/>
        <v>Yes</v>
      </c>
      <c r="J108" s="17"/>
      <c r="K108" s="97"/>
      <c r="L108" s="37" t="s">
        <v>72</v>
      </c>
      <c r="M108" s="17"/>
      <c r="N108" s="18" t="s">
        <v>993</v>
      </c>
      <c r="O108" s="101"/>
      <c r="P108" s="48"/>
      <c r="Q108" s="161"/>
      <c r="R108" s="19"/>
      <c r="Y108" s="27"/>
      <c r="Z108" s="27"/>
      <c r="AC108" s="27"/>
    </row>
    <row r="109" spans="1:29" s="20" customFormat="1" ht="30" customHeight="1" x14ac:dyDescent="0.2">
      <c r="A109" s="158" t="s">
        <v>214</v>
      </c>
      <c r="B109" s="30" t="s">
        <v>1101</v>
      </c>
      <c r="C109" s="36">
        <v>44238</v>
      </c>
      <c r="D109" s="36">
        <f t="shared" si="11"/>
        <v>44239</v>
      </c>
      <c r="E109" s="36">
        <f t="shared" si="12"/>
        <v>44252</v>
      </c>
      <c r="F109" s="36">
        <f t="shared" si="13"/>
        <v>44266</v>
      </c>
      <c r="G109" s="36" t="str">
        <f t="shared" si="14"/>
        <v>Feb</v>
      </c>
      <c r="H109" s="116">
        <v>44243</v>
      </c>
      <c r="I109" s="117" t="str">
        <f t="shared" si="15"/>
        <v>Yes</v>
      </c>
      <c r="J109" s="17"/>
      <c r="K109" s="97"/>
      <c r="L109" s="37" t="s">
        <v>72</v>
      </c>
      <c r="M109" s="17"/>
      <c r="N109" s="18" t="s">
        <v>993</v>
      </c>
      <c r="O109" s="101"/>
      <c r="P109" s="48"/>
      <c r="Q109" s="161"/>
      <c r="R109" s="19"/>
      <c r="Y109" s="27"/>
      <c r="Z109" s="27"/>
      <c r="AC109" s="27"/>
    </row>
    <row r="110" spans="1:29" s="20" customFormat="1" ht="30" customHeight="1" x14ac:dyDescent="0.2">
      <c r="A110" s="158" t="s">
        <v>215</v>
      </c>
      <c r="B110" s="30" t="s">
        <v>1102</v>
      </c>
      <c r="C110" s="36">
        <v>44238</v>
      </c>
      <c r="D110" s="36">
        <f t="shared" si="11"/>
        <v>44239</v>
      </c>
      <c r="E110" s="36">
        <f t="shared" si="12"/>
        <v>44252</v>
      </c>
      <c r="F110" s="36">
        <f t="shared" si="13"/>
        <v>44266</v>
      </c>
      <c r="G110" s="36" t="str">
        <f t="shared" si="14"/>
        <v>Feb</v>
      </c>
      <c r="H110" s="116">
        <v>44246</v>
      </c>
      <c r="I110" s="117" t="str">
        <f t="shared" si="15"/>
        <v>Yes</v>
      </c>
      <c r="J110" s="17"/>
      <c r="K110" s="97"/>
      <c r="L110" s="37" t="s">
        <v>72</v>
      </c>
      <c r="M110" s="17"/>
      <c r="N110" s="18" t="s">
        <v>993</v>
      </c>
      <c r="O110" s="101"/>
      <c r="P110" s="48"/>
      <c r="Q110" s="160"/>
      <c r="R110" s="19"/>
      <c r="Y110" s="27"/>
      <c r="Z110" s="27"/>
      <c r="AC110" s="27"/>
    </row>
    <row r="111" spans="1:29" s="20" customFormat="1" ht="30" customHeight="1" x14ac:dyDescent="0.2">
      <c r="A111" s="158" t="s">
        <v>216</v>
      </c>
      <c r="B111" s="30" t="s">
        <v>1103</v>
      </c>
      <c r="C111" s="36">
        <v>44238</v>
      </c>
      <c r="D111" s="36">
        <f t="shared" si="11"/>
        <v>44239</v>
      </c>
      <c r="E111" s="36">
        <f t="shared" si="12"/>
        <v>44252</v>
      </c>
      <c r="F111" s="36">
        <f t="shared" si="13"/>
        <v>44266</v>
      </c>
      <c r="G111" s="36" t="str">
        <f t="shared" si="14"/>
        <v>Feb</v>
      </c>
      <c r="H111" s="116">
        <v>44249</v>
      </c>
      <c r="I111" s="117" t="str">
        <f t="shared" si="15"/>
        <v>Yes</v>
      </c>
      <c r="J111" s="17"/>
      <c r="K111" s="97"/>
      <c r="L111" s="37" t="s">
        <v>72</v>
      </c>
      <c r="M111" s="17"/>
      <c r="N111" s="18" t="s">
        <v>994</v>
      </c>
      <c r="O111" s="101"/>
      <c r="P111" s="48" t="s">
        <v>64</v>
      </c>
      <c r="Q111" s="161"/>
      <c r="R111" s="19"/>
      <c r="Y111" s="27"/>
      <c r="Z111" s="27"/>
      <c r="AC111" s="27"/>
    </row>
    <row r="112" spans="1:29" s="20" customFormat="1" ht="30" customHeight="1" x14ac:dyDescent="0.2">
      <c r="A112" s="158" t="s">
        <v>217</v>
      </c>
      <c r="B112" s="30" t="s">
        <v>1104</v>
      </c>
      <c r="C112" s="36">
        <v>44239</v>
      </c>
      <c r="D112" s="36">
        <f t="shared" si="11"/>
        <v>44242</v>
      </c>
      <c r="E112" s="36">
        <f t="shared" si="12"/>
        <v>44253</v>
      </c>
      <c r="F112" s="36">
        <f t="shared" si="13"/>
        <v>44267</v>
      </c>
      <c r="G112" s="36" t="str">
        <f t="shared" si="14"/>
        <v>Feb</v>
      </c>
      <c r="H112" s="116">
        <v>44268</v>
      </c>
      <c r="I112" s="117" t="str">
        <f t="shared" si="15"/>
        <v>No</v>
      </c>
      <c r="J112" s="17"/>
      <c r="K112" s="97"/>
      <c r="L112" s="37" t="s">
        <v>72</v>
      </c>
      <c r="M112" s="17"/>
      <c r="N112" s="18" t="s">
        <v>993</v>
      </c>
      <c r="O112" s="101"/>
      <c r="P112" s="48"/>
      <c r="Q112" s="161"/>
      <c r="R112" s="19"/>
      <c r="Y112" s="27"/>
      <c r="Z112" s="27"/>
      <c r="AC112" s="27"/>
    </row>
    <row r="113" spans="1:29" s="20" customFormat="1" ht="30" customHeight="1" x14ac:dyDescent="0.2">
      <c r="A113" s="158" t="s">
        <v>218</v>
      </c>
      <c r="B113" s="30" t="s">
        <v>1105</v>
      </c>
      <c r="C113" s="36">
        <v>44239</v>
      </c>
      <c r="D113" s="36">
        <f>IF(C113="","",WORKDAY(C113,1))</f>
        <v>44242</v>
      </c>
      <c r="E113" s="36">
        <f>IF(C113="","",WORKDAY(C113,10))</f>
        <v>44253</v>
      </c>
      <c r="F113" s="36">
        <f>IF(C113="","",WORKDAY(C113,20))</f>
        <v>44267</v>
      </c>
      <c r="G113" s="36" t="str">
        <f t="shared" si="14"/>
        <v>Feb</v>
      </c>
      <c r="H113" s="116">
        <v>44242</v>
      </c>
      <c r="I113" s="117" t="str">
        <f t="shared" si="15"/>
        <v>Yes</v>
      </c>
      <c r="J113" s="17"/>
      <c r="K113" s="97"/>
      <c r="L113" s="37" t="s">
        <v>72</v>
      </c>
      <c r="M113" s="17"/>
      <c r="N113" s="18" t="s">
        <v>993</v>
      </c>
      <c r="O113" s="101"/>
      <c r="P113" s="48"/>
      <c r="Q113" s="160"/>
      <c r="R113" s="19"/>
      <c r="Y113" s="27"/>
      <c r="Z113" s="27"/>
      <c r="AC113" s="27"/>
    </row>
    <row r="114" spans="1:29" s="20" customFormat="1" ht="30" customHeight="1" x14ac:dyDescent="0.2">
      <c r="A114" s="158" t="s">
        <v>219</v>
      </c>
      <c r="B114" s="30" t="s">
        <v>1106</v>
      </c>
      <c r="C114" s="36">
        <v>44239</v>
      </c>
      <c r="D114" s="36">
        <f>IF(C114="","",WORKDAY(C114,1))</f>
        <v>44242</v>
      </c>
      <c r="E114" s="36">
        <f>IF(C114="","",WORKDAY(C114,10))</f>
        <v>44253</v>
      </c>
      <c r="F114" s="36">
        <f>IF(C114="","",WORKDAY(C114,20))</f>
        <v>44267</v>
      </c>
      <c r="G114" s="36" t="str">
        <f t="shared" si="14"/>
        <v>Feb</v>
      </c>
      <c r="H114" s="116">
        <v>44242</v>
      </c>
      <c r="I114" s="117" t="str">
        <f t="shared" si="15"/>
        <v>Yes</v>
      </c>
      <c r="J114" s="17"/>
      <c r="K114" s="97"/>
      <c r="L114" s="37" t="s">
        <v>72</v>
      </c>
      <c r="M114" s="17"/>
      <c r="N114" s="18" t="s">
        <v>993</v>
      </c>
      <c r="O114" s="101"/>
      <c r="P114" s="48"/>
      <c r="Q114" s="160"/>
      <c r="R114" s="19"/>
      <c r="Y114" s="27"/>
      <c r="Z114" s="27"/>
      <c r="AC114" s="27"/>
    </row>
    <row r="115" spans="1:29" s="20" customFormat="1" ht="30" customHeight="1" x14ac:dyDescent="0.2">
      <c r="A115" s="158" t="s">
        <v>220</v>
      </c>
      <c r="B115" s="30" t="s">
        <v>1116</v>
      </c>
      <c r="C115" s="36" t="s">
        <v>18</v>
      </c>
      <c r="D115" s="36" t="s">
        <v>18</v>
      </c>
      <c r="E115" s="36" t="s">
        <v>18</v>
      </c>
      <c r="F115" s="36" t="s">
        <v>18</v>
      </c>
      <c r="G115" s="36" t="s">
        <v>1881</v>
      </c>
      <c r="H115" s="116" t="s">
        <v>18</v>
      </c>
      <c r="I115" s="117" t="s">
        <v>18</v>
      </c>
      <c r="J115" s="17"/>
      <c r="K115" s="97"/>
      <c r="L115" s="37" t="s">
        <v>73</v>
      </c>
      <c r="M115" s="17"/>
      <c r="N115" s="18" t="s">
        <v>18</v>
      </c>
      <c r="O115" s="101"/>
      <c r="P115" s="48"/>
      <c r="Q115" s="160"/>
      <c r="R115" s="19"/>
      <c r="Y115" s="27"/>
      <c r="Z115" s="27"/>
      <c r="AC115" s="27"/>
    </row>
    <row r="116" spans="1:29" s="20" customFormat="1" ht="30" customHeight="1" x14ac:dyDescent="0.2">
      <c r="A116" s="158" t="s">
        <v>221</v>
      </c>
      <c r="B116" s="30" t="s">
        <v>1107</v>
      </c>
      <c r="C116" s="36">
        <v>44239</v>
      </c>
      <c r="D116" s="36">
        <f t="shared" si="11"/>
        <v>44242</v>
      </c>
      <c r="E116" s="36">
        <f t="shared" si="12"/>
        <v>44253</v>
      </c>
      <c r="F116" s="36">
        <f t="shared" si="13"/>
        <v>44267</v>
      </c>
      <c r="G116" s="36" t="str">
        <f t="shared" si="14"/>
        <v>Feb</v>
      </c>
      <c r="H116" s="116">
        <v>44253</v>
      </c>
      <c r="I116" s="117" t="str">
        <f>IF(ISBLANK(H116),"",IF(H116&gt;F116,"No","Yes"))</f>
        <v>Yes</v>
      </c>
      <c r="J116" s="17"/>
      <c r="K116" s="97"/>
      <c r="L116" s="37" t="s">
        <v>72</v>
      </c>
      <c r="M116" s="17"/>
      <c r="N116" s="18" t="s">
        <v>993</v>
      </c>
      <c r="O116" s="101"/>
      <c r="P116" s="48"/>
      <c r="Q116" s="160"/>
      <c r="R116" s="19"/>
      <c r="Y116" s="27"/>
      <c r="Z116" s="27"/>
      <c r="AC116" s="27"/>
    </row>
    <row r="117" spans="1:29" s="20" customFormat="1" ht="30" customHeight="1" x14ac:dyDescent="0.2">
      <c r="A117" s="158" t="s">
        <v>222</v>
      </c>
      <c r="B117" s="30" t="s">
        <v>1108</v>
      </c>
      <c r="C117" s="36">
        <v>44239</v>
      </c>
      <c r="D117" s="36">
        <f t="shared" si="11"/>
        <v>44242</v>
      </c>
      <c r="E117" s="36">
        <f t="shared" si="12"/>
        <v>44253</v>
      </c>
      <c r="F117" s="36">
        <f t="shared" si="13"/>
        <v>44267</v>
      </c>
      <c r="G117" s="36" t="str">
        <f t="shared" si="14"/>
        <v>Feb</v>
      </c>
      <c r="H117" s="116">
        <v>44243</v>
      </c>
      <c r="I117" s="117" t="str">
        <f>IF(ISBLANK(H117),"",IF(H117&gt;F117,"No","Yes"))</f>
        <v>Yes</v>
      </c>
      <c r="J117" s="17"/>
      <c r="K117" s="97"/>
      <c r="L117" s="37" t="s">
        <v>72</v>
      </c>
      <c r="M117" s="17"/>
      <c r="N117" s="18" t="s">
        <v>995</v>
      </c>
      <c r="O117" s="101"/>
      <c r="P117" s="48"/>
      <c r="Q117" s="160"/>
      <c r="R117" s="19"/>
      <c r="Y117" s="27"/>
      <c r="Z117" s="27"/>
      <c r="AC117" s="27"/>
    </row>
    <row r="118" spans="1:29" s="20" customFormat="1" ht="30" customHeight="1" x14ac:dyDescent="0.2">
      <c r="A118" s="158" t="s">
        <v>223</v>
      </c>
      <c r="B118" s="30" t="s">
        <v>1109</v>
      </c>
      <c r="C118" s="36">
        <v>44239</v>
      </c>
      <c r="D118" s="36">
        <f>IF(C118="","",WORKDAY(C118,1))</f>
        <v>44242</v>
      </c>
      <c r="E118" s="36">
        <f>IF(C118="","",WORKDAY(C118,10))</f>
        <v>44253</v>
      </c>
      <c r="F118" s="36">
        <f>IF(C118="","",WORKDAY(C118,20))</f>
        <v>44267</v>
      </c>
      <c r="G118" s="36" t="str">
        <f t="shared" si="14"/>
        <v>Feb</v>
      </c>
      <c r="H118" s="116">
        <v>44292</v>
      </c>
      <c r="I118" s="117" t="str">
        <f>IF(ISBLANK(H118),"",IF(H118&gt;F118,"No","Yes"))</f>
        <v>No</v>
      </c>
      <c r="J118" s="17"/>
      <c r="K118" s="97"/>
      <c r="L118" s="37" t="s">
        <v>72</v>
      </c>
      <c r="M118" s="17"/>
      <c r="N118" s="18" t="s">
        <v>993</v>
      </c>
      <c r="O118" s="101"/>
      <c r="P118" s="48"/>
      <c r="Q118" s="160"/>
      <c r="R118" s="19"/>
      <c r="Y118" s="27"/>
      <c r="Z118" s="27"/>
      <c r="AC118" s="27"/>
    </row>
    <row r="119" spans="1:29" s="20" customFormat="1" ht="30" customHeight="1" x14ac:dyDescent="0.2">
      <c r="A119" s="158" t="s">
        <v>224</v>
      </c>
      <c r="B119" s="30" t="s">
        <v>1117</v>
      </c>
      <c r="C119" s="36">
        <v>44239</v>
      </c>
      <c r="D119" s="36">
        <f>IF(C119="","",WORKDAY(C119,1))</f>
        <v>44242</v>
      </c>
      <c r="E119" s="36">
        <f>IF(C119="","",WORKDAY(C119,10))</f>
        <v>44253</v>
      </c>
      <c r="F119" s="36">
        <f>IF(C119="","",WORKDAY(C119,20))</f>
        <v>44267</v>
      </c>
      <c r="G119" s="36" t="str">
        <f t="shared" si="14"/>
        <v>Feb</v>
      </c>
      <c r="H119" s="116">
        <v>44259</v>
      </c>
      <c r="I119" s="117" t="str">
        <f>IF(ISBLANK(H119),"",IF(H119&gt;F119,"No","Yes"))</f>
        <v>Yes</v>
      </c>
      <c r="J119" s="17"/>
      <c r="K119" s="97"/>
      <c r="L119" s="37" t="s">
        <v>72</v>
      </c>
      <c r="M119" s="17"/>
      <c r="N119" s="18" t="s">
        <v>993</v>
      </c>
      <c r="O119" s="101"/>
      <c r="P119" s="48"/>
      <c r="Q119" s="160"/>
      <c r="R119" s="19"/>
      <c r="Y119" s="27"/>
      <c r="Z119" s="27"/>
      <c r="AC119" s="27"/>
    </row>
    <row r="120" spans="1:29" s="20" customFormat="1" ht="30" customHeight="1" x14ac:dyDescent="0.2">
      <c r="A120" s="158" t="s">
        <v>225</v>
      </c>
      <c r="B120" s="30" t="s">
        <v>1110</v>
      </c>
      <c r="C120" s="36">
        <v>44242</v>
      </c>
      <c r="D120" s="36">
        <f t="shared" si="11"/>
        <v>44243</v>
      </c>
      <c r="E120" s="36">
        <f t="shared" si="12"/>
        <v>44256</v>
      </c>
      <c r="F120" s="36">
        <f t="shared" si="13"/>
        <v>44270</v>
      </c>
      <c r="G120" s="36" t="str">
        <f t="shared" si="14"/>
        <v>Feb</v>
      </c>
      <c r="H120" s="116">
        <v>44271</v>
      </c>
      <c r="I120" s="117" t="str">
        <f>IF(ISBLANK(H120),"",IF(H120&gt;F120,"No","Yes"))</f>
        <v>No</v>
      </c>
      <c r="J120" s="17"/>
      <c r="K120" s="97"/>
      <c r="L120" s="37" t="s">
        <v>72</v>
      </c>
      <c r="M120" s="17"/>
      <c r="N120" s="18" t="s">
        <v>993</v>
      </c>
      <c r="O120" s="101"/>
      <c r="P120" s="48"/>
      <c r="Q120" s="160"/>
      <c r="R120" s="19"/>
      <c r="Y120" s="27"/>
      <c r="Z120" s="27"/>
      <c r="AC120" s="27"/>
    </row>
    <row r="121" spans="1:29" s="20" customFormat="1" ht="30" customHeight="1" x14ac:dyDescent="0.2">
      <c r="A121" s="158" t="s">
        <v>226</v>
      </c>
      <c r="B121" s="30" t="s">
        <v>1111</v>
      </c>
      <c r="C121" s="36" t="s">
        <v>18</v>
      </c>
      <c r="D121" s="36" t="s">
        <v>18</v>
      </c>
      <c r="E121" s="36" t="s">
        <v>18</v>
      </c>
      <c r="F121" s="36" t="s">
        <v>18</v>
      </c>
      <c r="G121" s="36" t="s">
        <v>1881</v>
      </c>
      <c r="H121" s="116" t="s">
        <v>18</v>
      </c>
      <c r="I121" s="117" t="s">
        <v>18</v>
      </c>
      <c r="J121" s="17"/>
      <c r="K121" s="97"/>
      <c r="L121" s="37" t="s">
        <v>73</v>
      </c>
      <c r="M121" s="17"/>
      <c r="N121" s="18" t="s">
        <v>18</v>
      </c>
      <c r="O121" s="101"/>
      <c r="P121" s="48"/>
      <c r="Q121" s="160"/>
      <c r="R121" s="19"/>
      <c r="Y121" s="27"/>
      <c r="Z121" s="27"/>
      <c r="AC121" s="27"/>
    </row>
    <row r="122" spans="1:29" s="20" customFormat="1" ht="30" customHeight="1" x14ac:dyDescent="0.2">
      <c r="A122" s="158" t="s">
        <v>227</v>
      </c>
      <c r="B122" s="30" t="s">
        <v>1112</v>
      </c>
      <c r="C122" s="36">
        <v>44242</v>
      </c>
      <c r="D122" s="36">
        <f>IF(C122="","",WORKDAY(C122,1))</f>
        <v>44243</v>
      </c>
      <c r="E122" s="36">
        <f>IF(C122="","",WORKDAY(C122,10))</f>
        <v>44256</v>
      </c>
      <c r="F122" s="36">
        <f>IF(C122="","",WORKDAY(C122,20))</f>
        <v>44270</v>
      </c>
      <c r="G122" s="36" t="str">
        <f t="shared" si="14"/>
        <v>Feb</v>
      </c>
      <c r="H122" s="116">
        <v>44253</v>
      </c>
      <c r="I122" s="117" t="str">
        <f t="shared" ref="I122:I147" si="19">IF(ISBLANK(H122),"",IF(H122&gt;F122,"No","Yes"))</f>
        <v>Yes</v>
      </c>
      <c r="J122" s="17"/>
      <c r="K122" s="97"/>
      <c r="L122" s="37" t="s">
        <v>1004</v>
      </c>
      <c r="M122" s="17"/>
      <c r="N122" s="18" t="s">
        <v>993</v>
      </c>
      <c r="O122" s="101"/>
      <c r="P122" s="48"/>
      <c r="Q122" s="160"/>
      <c r="R122" s="19"/>
      <c r="Y122" s="27"/>
      <c r="Z122" s="27"/>
      <c r="AC122" s="27"/>
    </row>
    <row r="123" spans="1:29" s="20" customFormat="1" ht="30" customHeight="1" x14ac:dyDescent="0.2">
      <c r="A123" s="158" t="s">
        <v>228</v>
      </c>
      <c r="B123" s="30" t="s">
        <v>1113</v>
      </c>
      <c r="C123" s="36">
        <v>44242</v>
      </c>
      <c r="D123" s="36">
        <f t="shared" si="11"/>
        <v>44243</v>
      </c>
      <c r="E123" s="36">
        <f t="shared" si="12"/>
        <v>44256</v>
      </c>
      <c r="F123" s="36">
        <f t="shared" si="13"/>
        <v>44270</v>
      </c>
      <c r="G123" s="36" t="str">
        <f t="shared" si="14"/>
        <v>Feb</v>
      </c>
      <c r="H123" s="116">
        <v>44242</v>
      </c>
      <c r="I123" s="117" t="str">
        <f t="shared" si="19"/>
        <v>Yes</v>
      </c>
      <c r="J123" s="17"/>
      <c r="K123" s="97"/>
      <c r="L123" s="37" t="s">
        <v>72</v>
      </c>
      <c r="M123" s="17"/>
      <c r="N123" s="18" t="s">
        <v>8</v>
      </c>
      <c r="O123" s="101"/>
      <c r="P123" s="48" t="s">
        <v>56</v>
      </c>
      <c r="Q123" s="160"/>
      <c r="R123" s="19"/>
      <c r="Y123" s="27"/>
      <c r="Z123" s="27"/>
      <c r="AC123" s="27"/>
    </row>
    <row r="124" spans="1:29" s="20" customFormat="1" ht="30" customHeight="1" x14ac:dyDescent="0.2">
      <c r="A124" s="158" t="s">
        <v>229</v>
      </c>
      <c r="B124" s="30" t="s">
        <v>1114</v>
      </c>
      <c r="C124" s="36">
        <v>44243</v>
      </c>
      <c r="D124" s="36">
        <f t="shared" si="11"/>
        <v>44244</v>
      </c>
      <c r="E124" s="36">
        <f t="shared" si="12"/>
        <v>44257</v>
      </c>
      <c r="F124" s="36">
        <f t="shared" si="13"/>
        <v>44271</v>
      </c>
      <c r="G124" s="36" t="str">
        <f t="shared" si="14"/>
        <v>Feb</v>
      </c>
      <c r="H124" s="116">
        <v>44278</v>
      </c>
      <c r="I124" s="117" t="str">
        <f t="shared" si="19"/>
        <v>No</v>
      </c>
      <c r="J124" s="17"/>
      <c r="K124" s="97"/>
      <c r="L124" s="37" t="s">
        <v>72</v>
      </c>
      <c r="M124" s="17"/>
      <c r="N124" s="18" t="s">
        <v>8</v>
      </c>
      <c r="O124" s="101"/>
      <c r="P124" s="48" t="s">
        <v>11</v>
      </c>
      <c r="Q124" s="160"/>
      <c r="R124" s="19"/>
      <c r="Y124" s="27"/>
      <c r="Z124" s="27"/>
      <c r="AC124" s="27"/>
    </row>
    <row r="125" spans="1:29" s="20" customFormat="1" ht="30" customHeight="1" x14ac:dyDescent="0.2">
      <c r="A125" s="158" t="s">
        <v>230</v>
      </c>
      <c r="B125" s="30" t="s">
        <v>1118</v>
      </c>
      <c r="C125" s="36">
        <v>44243</v>
      </c>
      <c r="D125" s="36">
        <f t="shared" si="11"/>
        <v>44244</v>
      </c>
      <c r="E125" s="36">
        <f t="shared" si="12"/>
        <v>44257</v>
      </c>
      <c r="F125" s="36">
        <f t="shared" si="13"/>
        <v>44271</v>
      </c>
      <c r="G125" s="36" t="str">
        <f t="shared" si="14"/>
        <v>Feb</v>
      </c>
      <c r="H125" s="116">
        <v>44245</v>
      </c>
      <c r="I125" s="117" t="str">
        <f t="shared" si="19"/>
        <v>Yes</v>
      </c>
      <c r="J125" s="17"/>
      <c r="K125" s="97"/>
      <c r="L125" s="37" t="s">
        <v>72</v>
      </c>
      <c r="M125" s="17"/>
      <c r="N125" s="18" t="s">
        <v>995</v>
      </c>
      <c r="O125" s="101"/>
      <c r="P125" s="48"/>
      <c r="Q125" s="160"/>
      <c r="R125" s="19"/>
      <c r="Y125" s="27"/>
      <c r="Z125" s="27"/>
      <c r="AC125" s="27"/>
    </row>
    <row r="126" spans="1:29" s="20" customFormat="1" ht="30" customHeight="1" x14ac:dyDescent="0.2">
      <c r="A126" s="158" t="s">
        <v>231</v>
      </c>
      <c r="B126" s="30" t="s">
        <v>1119</v>
      </c>
      <c r="C126" s="36">
        <v>44245</v>
      </c>
      <c r="D126" s="36">
        <f t="shared" si="11"/>
        <v>44246</v>
      </c>
      <c r="E126" s="36">
        <f t="shared" si="12"/>
        <v>44259</v>
      </c>
      <c r="F126" s="36">
        <f t="shared" si="13"/>
        <v>44273</v>
      </c>
      <c r="G126" s="36" t="str">
        <f t="shared" si="14"/>
        <v>Feb</v>
      </c>
      <c r="H126" s="116">
        <v>44268</v>
      </c>
      <c r="I126" s="117" t="str">
        <f t="shared" si="19"/>
        <v>Yes</v>
      </c>
      <c r="J126" s="17"/>
      <c r="K126" s="97"/>
      <c r="L126" s="37" t="s">
        <v>72</v>
      </c>
      <c r="M126" s="17"/>
      <c r="N126" s="18" t="s">
        <v>995</v>
      </c>
      <c r="O126" s="101"/>
      <c r="P126" s="48"/>
      <c r="Q126" s="160"/>
      <c r="R126" s="19"/>
      <c r="Y126" s="27"/>
      <c r="Z126" s="27"/>
      <c r="AC126" s="27"/>
    </row>
    <row r="127" spans="1:29" s="20" customFormat="1" ht="30" customHeight="1" x14ac:dyDescent="0.2">
      <c r="A127" s="158" t="s">
        <v>232</v>
      </c>
      <c r="B127" s="30" t="s">
        <v>1120</v>
      </c>
      <c r="C127" s="36">
        <v>44244</v>
      </c>
      <c r="D127" s="36">
        <f t="shared" si="11"/>
        <v>44245</v>
      </c>
      <c r="E127" s="36">
        <f t="shared" si="12"/>
        <v>44258</v>
      </c>
      <c r="F127" s="36">
        <f t="shared" si="13"/>
        <v>44272</v>
      </c>
      <c r="G127" s="36" t="str">
        <f t="shared" si="14"/>
        <v>Feb</v>
      </c>
      <c r="H127" s="116">
        <v>44302</v>
      </c>
      <c r="I127" s="117" t="str">
        <f t="shared" si="19"/>
        <v>No</v>
      </c>
      <c r="J127" s="17"/>
      <c r="K127" s="97"/>
      <c r="L127" s="37" t="s">
        <v>72</v>
      </c>
      <c r="M127" s="17"/>
      <c r="N127" s="18" t="s">
        <v>993</v>
      </c>
      <c r="O127" s="101"/>
      <c r="P127" s="48"/>
      <c r="Q127" s="160"/>
      <c r="R127" s="19"/>
      <c r="Y127" s="27"/>
      <c r="Z127" s="27"/>
      <c r="AC127" s="27"/>
    </row>
    <row r="128" spans="1:29" s="20" customFormat="1" ht="30" customHeight="1" x14ac:dyDescent="0.2">
      <c r="A128" s="158" t="s">
        <v>233</v>
      </c>
      <c r="B128" s="75" t="s">
        <v>1121</v>
      </c>
      <c r="C128" s="36">
        <v>44244</v>
      </c>
      <c r="D128" s="36">
        <f>IF(C128="","",WORKDAY(C128,1))</f>
        <v>44245</v>
      </c>
      <c r="E128" s="36">
        <f>IF(C128="","",WORKDAY(C128,10))</f>
        <v>44258</v>
      </c>
      <c r="F128" s="36">
        <f>IF(C128="","",WORKDAY(C128,20))</f>
        <v>44272</v>
      </c>
      <c r="G128" s="36" t="str">
        <f t="shared" si="14"/>
        <v>Feb</v>
      </c>
      <c r="H128" s="45">
        <v>44250</v>
      </c>
      <c r="I128" s="117" t="str">
        <f t="shared" si="19"/>
        <v>Yes</v>
      </c>
      <c r="J128" s="17"/>
      <c r="K128" s="97"/>
      <c r="L128" s="78" t="s">
        <v>72</v>
      </c>
      <c r="M128" s="103"/>
      <c r="N128" s="74" t="s">
        <v>8</v>
      </c>
      <c r="O128" s="104"/>
      <c r="P128" s="48" t="s">
        <v>11</v>
      </c>
      <c r="Q128" s="163"/>
      <c r="R128" s="19"/>
      <c r="Y128" s="27"/>
      <c r="Z128" s="27"/>
      <c r="AC128" s="27"/>
    </row>
    <row r="129" spans="1:29" s="20" customFormat="1" ht="30" customHeight="1" x14ac:dyDescent="0.2">
      <c r="A129" s="158" t="s">
        <v>234</v>
      </c>
      <c r="B129" s="75" t="s">
        <v>1122</v>
      </c>
      <c r="C129" s="36">
        <v>44244</v>
      </c>
      <c r="D129" s="36">
        <f>IF(C129="","",WORKDAY(C129,1))</f>
        <v>44245</v>
      </c>
      <c r="E129" s="36">
        <f>IF(C129="","",WORKDAY(C129,10))</f>
        <v>44258</v>
      </c>
      <c r="F129" s="36">
        <f>IF(C129="","",WORKDAY(C129,20))</f>
        <v>44272</v>
      </c>
      <c r="G129" s="36" t="str">
        <f t="shared" si="14"/>
        <v>Feb</v>
      </c>
      <c r="H129" s="45">
        <v>44253</v>
      </c>
      <c r="I129" s="117" t="str">
        <f t="shared" si="19"/>
        <v>Yes</v>
      </c>
      <c r="J129" s="17"/>
      <c r="K129" s="97"/>
      <c r="L129" s="78" t="s">
        <v>72</v>
      </c>
      <c r="M129" s="79"/>
      <c r="N129" s="74" t="s">
        <v>993</v>
      </c>
      <c r="O129" s="102"/>
      <c r="P129" s="48"/>
      <c r="Q129" s="163"/>
      <c r="R129" s="19"/>
      <c r="Y129" s="27"/>
      <c r="Z129" s="27"/>
      <c r="AC129" s="27"/>
    </row>
    <row r="130" spans="1:29" s="20" customFormat="1" ht="30" customHeight="1" x14ac:dyDescent="0.2">
      <c r="A130" s="158" t="s">
        <v>235</v>
      </c>
      <c r="B130" s="30" t="s">
        <v>1123</v>
      </c>
      <c r="C130" s="36">
        <v>44246</v>
      </c>
      <c r="D130" s="36">
        <f>IF(C130="","",WORKDAY(C130,1))</f>
        <v>44249</v>
      </c>
      <c r="E130" s="36">
        <f>IF(C130="","",WORKDAY(C130,10))</f>
        <v>44260</v>
      </c>
      <c r="F130" s="36">
        <f>IF(C130="","",WORKDAY(C130,20))</f>
        <v>44274</v>
      </c>
      <c r="G130" s="36" t="str">
        <f t="shared" si="14"/>
        <v>Feb</v>
      </c>
      <c r="H130" s="116">
        <v>44263</v>
      </c>
      <c r="I130" s="117" t="str">
        <f t="shared" si="19"/>
        <v>Yes</v>
      </c>
      <c r="J130" s="17"/>
      <c r="K130" s="97"/>
      <c r="L130" s="37" t="s">
        <v>72</v>
      </c>
      <c r="M130" s="17"/>
      <c r="N130" s="18" t="s">
        <v>993</v>
      </c>
      <c r="O130" s="101"/>
      <c r="P130" s="48"/>
      <c r="Q130" s="160"/>
      <c r="R130" s="19"/>
      <c r="Y130" s="27"/>
      <c r="Z130" s="27"/>
      <c r="AC130" s="27"/>
    </row>
    <row r="131" spans="1:29" s="20" customFormat="1" ht="30" customHeight="1" x14ac:dyDescent="0.2">
      <c r="A131" s="158" t="s">
        <v>236</v>
      </c>
      <c r="B131" s="30" t="s">
        <v>1124</v>
      </c>
      <c r="C131" s="36">
        <v>44245</v>
      </c>
      <c r="D131" s="36">
        <f t="shared" si="11"/>
        <v>44246</v>
      </c>
      <c r="E131" s="36">
        <f t="shared" si="12"/>
        <v>44259</v>
      </c>
      <c r="F131" s="36">
        <f t="shared" si="13"/>
        <v>44273</v>
      </c>
      <c r="G131" s="36" t="str">
        <f t="shared" si="14"/>
        <v>Feb</v>
      </c>
      <c r="H131" s="116">
        <v>44245</v>
      </c>
      <c r="I131" s="117" t="str">
        <f t="shared" si="19"/>
        <v>Yes</v>
      </c>
      <c r="J131" s="17"/>
      <c r="K131" s="97"/>
      <c r="L131" s="37" t="s">
        <v>72</v>
      </c>
      <c r="M131" s="17"/>
      <c r="N131" s="18" t="s">
        <v>8</v>
      </c>
      <c r="O131" s="101"/>
      <c r="P131" s="48" t="s">
        <v>64</v>
      </c>
      <c r="Q131" s="160"/>
      <c r="R131" s="19"/>
      <c r="Y131" s="27"/>
      <c r="Z131" s="27"/>
      <c r="AC131" s="27"/>
    </row>
    <row r="132" spans="1:29" s="20" customFormat="1" ht="30" customHeight="1" x14ac:dyDescent="0.2">
      <c r="A132" s="158" t="s">
        <v>237</v>
      </c>
      <c r="B132" s="30" t="s">
        <v>1135</v>
      </c>
      <c r="C132" s="36">
        <v>44245</v>
      </c>
      <c r="D132" s="36">
        <f t="shared" si="11"/>
        <v>44246</v>
      </c>
      <c r="E132" s="36">
        <f t="shared" si="12"/>
        <v>44259</v>
      </c>
      <c r="F132" s="36">
        <f t="shared" si="13"/>
        <v>44273</v>
      </c>
      <c r="G132" s="36" t="str">
        <f t="shared" si="14"/>
        <v>Feb</v>
      </c>
      <c r="H132" s="116">
        <v>44250</v>
      </c>
      <c r="I132" s="117" t="str">
        <f t="shared" si="19"/>
        <v>Yes</v>
      </c>
      <c r="J132" s="17"/>
      <c r="K132" s="97"/>
      <c r="L132" s="37" t="s">
        <v>72</v>
      </c>
      <c r="M132" s="17"/>
      <c r="N132" s="18" t="s">
        <v>994</v>
      </c>
      <c r="O132" s="101"/>
      <c r="P132" s="48" t="s">
        <v>64</v>
      </c>
      <c r="Q132" s="160"/>
      <c r="R132" s="19"/>
      <c r="Y132" s="27"/>
      <c r="Z132" s="27"/>
      <c r="AC132" s="27"/>
    </row>
    <row r="133" spans="1:29" s="20" customFormat="1" ht="30" customHeight="1" x14ac:dyDescent="0.2">
      <c r="A133" s="158" t="s">
        <v>238</v>
      </c>
      <c r="B133" s="30" t="s">
        <v>1125</v>
      </c>
      <c r="C133" s="36">
        <v>44245</v>
      </c>
      <c r="D133" s="36">
        <f>IF(C133="","",WORKDAY(C133,1))</f>
        <v>44246</v>
      </c>
      <c r="E133" s="36">
        <f>IF(C133="","",WORKDAY(C133,10))</f>
        <v>44259</v>
      </c>
      <c r="F133" s="36">
        <f>IF(C133="","",WORKDAY(C133,20))</f>
        <v>44273</v>
      </c>
      <c r="G133" s="36" t="str">
        <f t="shared" si="14"/>
        <v>Feb</v>
      </c>
      <c r="H133" s="116">
        <v>44259</v>
      </c>
      <c r="I133" s="117" t="str">
        <f t="shared" si="19"/>
        <v>Yes</v>
      </c>
      <c r="J133" s="17"/>
      <c r="K133" s="97"/>
      <c r="L133" s="37" t="s">
        <v>72</v>
      </c>
      <c r="M133" s="17"/>
      <c r="N133" s="18" t="s">
        <v>995</v>
      </c>
      <c r="O133" s="101"/>
      <c r="P133" s="48"/>
      <c r="Q133" s="160"/>
      <c r="R133" s="19"/>
      <c r="Y133" s="27"/>
      <c r="Z133" s="27"/>
      <c r="AC133" s="27"/>
    </row>
    <row r="134" spans="1:29" s="20" customFormat="1" ht="30" customHeight="1" x14ac:dyDescent="0.2">
      <c r="A134" s="158" t="s">
        <v>239</v>
      </c>
      <c r="B134" s="30" t="s">
        <v>1126</v>
      </c>
      <c r="C134" s="36">
        <v>44245</v>
      </c>
      <c r="D134" s="36">
        <f t="shared" si="11"/>
        <v>44246</v>
      </c>
      <c r="E134" s="36">
        <f t="shared" si="12"/>
        <v>44259</v>
      </c>
      <c r="F134" s="36">
        <f t="shared" si="13"/>
        <v>44273</v>
      </c>
      <c r="G134" s="36" t="str">
        <f t="shared" si="14"/>
        <v>Feb</v>
      </c>
      <c r="H134" s="116">
        <v>44249</v>
      </c>
      <c r="I134" s="117" t="str">
        <f t="shared" si="19"/>
        <v>Yes</v>
      </c>
      <c r="J134" s="17"/>
      <c r="K134" s="97"/>
      <c r="L134" s="37" t="s">
        <v>72</v>
      </c>
      <c r="M134" s="17"/>
      <c r="N134" s="18" t="s">
        <v>994</v>
      </c>
      <c r="O134" s="101"/>
      <c r="P134" s="48" t="s">
        <v>64</v>
      </c>
      <c r="Q134" s="160"/>
      <c r="R134" s="19"/>
      <c r="Y134" s="27"/>
      <c r="Z134" s="27"/>
      <c r="AC134" s="27"/>
    </row>
    <row r="135" spans="1:29" s="20" customFormat="1" ht="30" customHeight="1" x14ac:dyDescent="0.2">
      <c r="A135" s="158" t="s">
        <v>240</v>
      </c>
      <c r="B135" s="30" t="s">
        <v>1127</v>
      </c>
      <c r="C135" s="36">
        <v>44246</v>
      </c>
      <c r="D135" s="36">
        <f t="shared" si="11"/>
        <v>44249</v>
      </c>
      <c r="E135" s="36">
        <f t="shared" si="12"/>
        <v>44260</v>
      </c>
      <c r="F135" s="36">
        <f t="shared" si="13"/>
        <v>44274</v>
      </c>
      <c r="G135" s="36" t="str">
        <f t="shared" si="14"/>
        <v>Feb</v>
      </c>
      <c r="H135" s="116">
        <v>44251</v>
      </c>
      <c r="I135" s="117" t="str">
        <f t="shared" si="19"/>
        <v>Yes</v>
      </c>
      <c r="J135" s="17"/>
      <c r="K135" s="97"/>
      <c r="L135" s="37" t="s">
        <v>72</v>
      </c>
      <c r="M135" s="17"/>
      <c r="N135" s="18" t="s">
        <v>993</v>
      </c>
      <c r="O135" s="101"/>
      <c r="P135" s="48"/>
      <c r="Q135" s="160"/>
      <c r="R135" s="19"/>
      <c r="Y135" s="27"/>
      <c r="Z135" s="27"/>
      <c r="AC135" s="27"/>
    </row>
    <row r="136" spans="1:29" s="20" customFormat="1" ht="30" customHeight="1" x14ac:dyDescent="0.2">
      <c r="A136" s="158" t="s">
        <v>241</v>
      </c>
      <c r="B136" s="30" t="s">
        <v>1128</v>
      </c>
      <c r="C136" s="36">
        <v>44246</v>
      </c>
      <c r="D136" s="36">
        <f t="shared" si="11"/>
        <v>44249</v>
      </c>
      <c r="E136" s="36">
        <f t="shared" si="12"/>
        <v>44260</v>
      </c>
      <c r="F136" s="36">
        <f>IF(C136="","",WORKDAY(C136,20))</f>
        <v>44274</v>
      </c>
      <c r="G136" s="36" t="str">
        <f t="shared" si="14"/>
        <v>Feb</v>
      </c>
      <c r="H136" s="116">
        <v>44265</v>
      </c>
      <c r="I136" s="117" t="str">
        <f t="shared" si="19"/>
        <v>Yes</v>
      </c>
      <c r="J136" s="17"/>
      <c r="K136" s="97"/>
      <c r="L136" s="37" t="s">
        <v>72</v>
      </c>
      <c r="M136" s="17"/>
      <c r="N136" s="18" t="s">
        <v>993</v>
      </c>
      <c r="O136" s="101"/>
      <c r="P136" s="48"/>
      <c r="Q136" s="160"/>
      <c r="R136" s="19"/>
      <c r="Y136" s="27"/>
      <c r="Z136" s="27"/>
      <c r="AC136" s="27"/>
    </row>
    <row r="137" spans="1:29" s="20" customFormat="1" ht="30" customHeight="1" x14ac:dyDescent="0.2">
      <c r="A137" s="158" t="s">
        <v>242</v>
      </c>
      <c r="B137" s="30" t="s">
        <v>1129</v>
      </c>
      <c r="C137" s="36">
        <v>44246</v>
      </c>
      <c r="D137" s="36">
        <f t="shared" si="11"/>
        <v>44249</v>
      </c>
      <c r="E137" s="36">
        <f t="shared" si="12"/>
        <v>44260</v>
      </c>
      <c r="F137" s="36">
        <f t="shared" si="13"/>
        <v>44274</v>
      </c>
      <c r="G137" s="36" t="str">
        <f t="shared" si="14"/>
        <v>Feb</v>
      </c>
      <c r="H137" s="116">
        <v>44273</v>
      </c>
      <c r="I137" s="117" t="str">
        <f t="shared" si="19"/>
        <v>Yes</v>
      </c>
      <c r="J137" s="17"/>
      <c r="K137" s="97"/>
      <c r="L137" s="37" t="s">
        <v>72</v>
      </c>
      <c r="M137" s="17"/>
      <c r="N137" s="18" t="s">
        <v>8</v>
      </c>
      <c r="O137" s="101"/>
      <c r="P137" s="48" t="s">
        <v>11</v>
      </c>
      <c r="Q137" s="160"/>
      <c r="R137" s="19"/>
      <c r="Y137" s="27"/>
      <c r="Z137" s="27"/>
      <c r="AC137" s="27"/>
    </row>
    <row r="138" spans="1:29" s="20" customFormat="1" ht="30" customHeight="1" x14ac:dyDescent="0.2">
      <c r="A138" s="158" t="s">
        <v>243</v>
      </c>
      <c r="B138" s="30" t="s">
        <v>1130</v>
      </c>
      <c r="C138" s="36">
        <v>44246</v>
      </c>
      <c r="D138" s="36">
        <f t="shared" si="11"/>
        <v>44249</v>
      </c>
      <c r="E138" s="36">
        <f t="shared" si="12"/>
        <v>44260</v>
      </c>
      <c r="F138" s="36">
        <f t="shared" si="13"/>
        <v>44274</v>
      </c>
      <c r="G138" s="36" t="str">
        <f t="shared" si="14"/>
        <v>Feb</v>
      </c>
      <c r="H138" s="116">
        <v>44259</v>
      </c>
      <c r="I138" s="117" t="str">
        <f t="shared" si="19"/>
        <v>Yes</v>
      </c>
      <c r="J138" s="17"/>
      <c r="K138" s="97"/>
      <c r="L138" s="37" t="s">
        <v>72</v>
      </c>
      <c r="M138" s="17"/>
      <c r="N138" s="18" t="s">
        <v>993</v>
      </c>
      <c r="O138" s="101"/>
      <c r="P138" s="48"/>
      <c r="Q138" s="160"/>
      <c r="R138" s="19"/>
      <c r="Y138" s="27"/>
      <c r="Z138" s="27"/>
      <c r="AC138" s="27"/>
    </row>
    <row r="139" spans="1:29" s="20" customFormat="1" ht="30" customHeight="1" x14ac:dyDescent="0.2">
      <c r="A139" s="158" t="s">
        <v>244</v>
      </c>
      <c r="B139" s="30" t="s">
        <v>1131</v>
      </c>
      <c r="C139" s="36">
        <v>44249</v>
      </c>
      <c r="D139" s="36">
        <f t="shared" si="11"/>
        <v>44250</v>
      </c>
      <c r="E139" s="36">
        <f t="shared" si="12"/>
        <v>44263</v>
      </c>
      <c r="F139" s="36">
        <f t="shared" si="13"/>
        <v>44277</v>
      </c>
      <c r="G139" s="36" t="str">
        <f t="shared" si="14"/>
        <v>Feb</v>
      </c>
      <c r="H139" s="116">
        <v>44250</v>
      </c>
      <c r="I139" s="117" t="str">
        <f t="shared" si="19"/>
        <v>Yes</v>
      </c>
      <c r="J139" s="17"/>
      <c r="K139" s="97"/>
      <c r="L139" s="37" t="s">
        <v>72</v>
      </c>
      <c r="M139" s="17"/>
      <c r="N139" s="18" t="s">
        <v>993</v>
      </c>
      <c r="O139" s="101"/>
      <c r="P139" s="48"/>
      <c r="Q139" s="160"/>
      <c r="R139" s="19"/>
      <c r="Y139" s="27"/>
      <c r="Z139" s="27"/>
      <c r="AC139" s="27"/>
    </row>
    <row r="140" spans="1:29" s="20" customFormat="1" ht="30" customHeight="1" x14ac:dyDescent="0.2">
      <c r="A140" s="158" t="s">
        <v>245</v>
      </c>
      <c r="B140" s="30" t="s">
        <v>1132</v>
      </c>
      <c r="C140" s="36">
        <v>44249</v>
      </c>
      <c r="D140" s="36">
        <f t="shared" si="11"/>
        <v>44250</v>
      </c>
      <c r="E140" s="36">
        <f t="shared" si="12"/>
        <v>44263</v>
      </c>
      <c r="F140" s="36">
        <f t="shared" si="13"/>
        <v>44277</v>
      </c>
      <c r="G140" s="36" t="str">
        <f t="shared" si="14"/>
        <v>Feb</v>
      </c>
      <c r="H140" s="116">
        <v>44251</v>
      </c>
      <c r="I140" s="117" t="str">
        <f t="shared" si="19"/>
        <v>Yes</v>
      </c>
      <c r="J140" s="17"/>
      <c r="K140" s="97"/>
      <c r="L140" s="37" t="s">
        <v>72</v>
      </c>
      <c r="M140" s="17"/>
      <c r="N140" s="18" t="s">
        <v>995</v>
      </c>
      <c r="O140" s="101"/>
      <c r="P140" s="48"/>
      <c r="Q140" s="160"/>
      <c r="R140" s="19"/>
      <c r="Y140" s="27"/>
      <c r="Z140" s="27"/>
      <c r="AC140" s="27"/>
    </row>
    <row r="141" spans="1:29" s="20" customFormat="1" ht="30" customHeight="1" x14ac:dyDescent="0.2">
      <c r="A141" s="158" t="s">
        <v>246</v>
      </c>
      <c r="B141" s="30" t="s">
        <v>1133</v>
      </c>
      <c r="C141" s="36">
        <v>44249</v>
      </c>
      <c r="D141" s="36">
        <f>IF(C141="","",WORKDAY(C141,1))</f>
        <v>44250</v>
      </c>
      <c r="E141" s="36">
        <f>IF(C141="","",WORKDAY(C141,10))</f>
        <v>44263</v>
      </c>
      <c r="F141" s="36">
        <f>IF(C141="","",WORKDAY(C141,20))</f>
        <v>44277</v>
      </c>
      <c r="G141" s="36" t="str">
        <f t="shared" si="14"/>
        <v>Feb</v>
      </c>
      <c r="H141" s="116">
        <v>44250</v>
      </c>
      <c r="I141" s="117" t="str">
        <f t="shared" si="19"/>
        <v>Yes</v>
      </c>
      <c r="J141" s="17"/>
      <c r="K141" s="97"/>
      <c r="L141" s="37" t="s">
        <v>72</v>
      </c>
      <c r="M141" s="17"/>
      <c r="N141" s="18" t="s">
        <v>8</v>
      </c>
      <c r="O141" s="101"/>
      <c r="P141" s="48" t="s">
        <v>64</v>
      </c>
      <c r="Q141" s="160"/>
      <c r="R141" s="19"/>
      <c r="Y141" s="27"/>
      <c r="Z141" s="27"/>
      <c r="AC141" s="27"/>
    </row>
    <row r="142" spans="1:29" s="20" customFormat="1" ht="30" customHeight="1" x14ac:dyDescent="0.2">
      <c r="A142" s="158" t="s">
        <v>247</v>
      </c>
      <c r="B142" s="30" t="s">
        <v>1198</v>
      </c>
      <c r="C142" s="36">
        <v>44249</v>
      </c>
      <c r="D142" s="36">
        <f>IF(C142="","",WORKDAY(C142,1))</f>
        <v>44250</v>
      </c>
      <c r="E142" s="36">
        <f>IF(C142="","",WORKDAY(C142,10))</f>
        <v>44263</v>
      </c>
      <c r="F142" s="36">
        <f>IF(C142="","",WORKDAY(C142,20))</f>
        <v>44277</v>
      </c>
      <c r="G142" s="36" t="str">
        <f t="shared" si="14"/>
        <v>Feb</v>
      </c>
      <c r="H142" s="116">
        <v>44266</v>
      </c>
      <c r="I142" s="117" t="str">
        <f t="shared" si="19"/>
        <v>Yes</v>
      </c>
      <c r="J142" s="17"/>
      <c r="K142" s="97"/>
      <c r="L142" s="37" t="s">
        <v>72</v>
      </c>
      <c r="M142" s="17"/>
      <c r="N142" s="18" t="s">
        <v>993</v>
      </c>
      <c r="O142" s="101"/>
      <c r="P142" s="48"/>
      <c r="Q142" s="160"/>
      <c r="R142" s="19"/>
      <c r="Y142" s="27"/>
      <c r="Z142" s="27"/>
      <c r="AC142" s="27"/>
    </row>
    <row r="143" spans="1:29" s="20" customFormat="1" ht="30" customHeight="1" x14ac:dyDescent="0.2">
      <c r="A143" s="158" t="s">
        <v>248</v>
      </c>
      <c r="B143" s="30" t="s">
        <v>1134</v>
      </c>
      <c r="C143" s="36">
        <v>44249</v>
      </c>
      <c r="D143" s="36">
        <f>IF(C143="","",WORKDAY(C143,1))</f>
        <v>44250</v>
      </c>
      <c r="E143" s="36">
        <f>IF(C143="","",WORKDAY(C143,10))</f>
        <v>44263</v>
      </c>
      <c r="F143" s="36">
        <f>IF(C143="","",WORKDAY(C143,20))</f>
        <v>44277</v>
      </c>
      <c r="G143" s="36" t="str">
        <f t="shared" si="14"/>
        <v>Feb</v>
      </c>
      <c r="H143" s="116">
        <v>44263</v>
      </c>
      <c r="I143" s="117" t="str">
        <f t="shared" si="19"/>
        <v>Yes</v>
      </c>
      <c r="J143" s="17"/>
      <c r="K143" s="97"/>
      <c r="L143" s="37" t="s">
        <v>72</v>
      </c>
      <c r="M143" s="17"/>
      <c r="N143" s="18" t="s">
        <v>993</v>
      </c>
      <c r="O143" s="101"/>
      <c r="P143" s="48"/>
      <c r="Q143" s="160"/>
      <c r="R143" s="19"/>
      <c r="Y143" s="27"/>
      <c r="Z143" s="27"/>
      <c r="AC143" s="27"/>
    </row>
    <row r="144" spans="1:29" s="20" customFormat="1" ht="30" customHeight="1" x14ac:dyDescent="0.2">
      <c r="A144" s="158" t="s">
        <v>249</v>
      </c>
      <c r="B144" s="30" t="s">
        <v>1136</v>
      </c>
      <c r="C144" s="36">
        <v>44250</v>
      </c>
      <c r="D144" s="36">
        <f t="shared" si="11"/>
        <v>44251</v>
      </c>
      <c r="E144" s="36">
        <f t="shared" si="12"/>
        <v>44264</v>
      </c>
      <c r="F144" s="36">
        <f t="shared" si="13"/>
        <v>44278</v>
      </c>
      <c r="G144" s="36" t="str">
        <f t="shared" si="14"/>
        <v>Feb</v>
      </c>
      <c r="H144" s="116">
        <v>44257</v>
      </c>
      <c r="I144" s="117" t="str">
        <f t="shared" si="19"/>
        <v>Yes</v>
      </c>
      <c r="J144" s="17"/>
      <c r="K144" s="97"/>
      <c r="L144" s="37" t="s">
        <v>72</v>
      </c>
      <c r="M144" s="17"/>
      <c r="N144" s="18" t="s">
        <v>994</v>
      </c>
      <c r="O144" s="101"/>
      <c r="P144" s="48" t="s">
        <v>17</v>
      </c>
      <c r="Q144" s="160"/>
      <c r="R144" s="19"/>
      <c r="Y144" s="27"/>
      <c r="Z144" s="27"/>
      <c r="AC144" s="27"/>
    </row>
    <row r="145" spans="1:29" s="20" customFormat="1" ht="30" customHeight="1" x14ac:dyDescent="0.2">
      <c r="A145" s="158" t="s">
        <v>250</v>
      </c>
      <c r="B145" s="30" t="s">
        <v>1137</v>
      </c>
      <c r="C145" s="36">
        <v>44250</v>
      </c>
      <c r="D145" s="36">
        <f t="shared" ref="D145:D182" si="20">IF(C145="","",WORKDAY(C145,1))</f>
        <v>44251</v>
      </c>
      <c r="E145" s="36">
        <f t="shared" ref="E145:E182" si="21">IF(C145="","",WORKDAY(C145,10))</f>
        <v>44264</v>
      </c>
      <c r="F145" s="36">
        <f t="shared" ref="F145:F171" si="22">IF(C145="","",WORKDAY(C145,20))</f>
        <v>44278</v>
      </c>
      <c r="G145" s="36" t="str">
        <f t="shared" si="14"/>
        <v>Feb</v>
      </c>
      <c r="H145" s="116">
        <v>44278</v>
      </c>
      <c r="I145" s="117" t="str">
        <f t="shared" si="19"/>
        <v>Yes</v>
      </c>
      <c r="J145" s="17"/>
      <c r="K145" s="97"/>
      <c r="L145" s="37" t="s">
        <v>72</v>
      </c>
      <c r="M145" s="17"/>
      <c r="N145" s="18" t="s">
        <v>995</v>
      </c>
      <c r="O145" s="101"/>
      <c r="P145" s="48"/>
      <c r="Q145" s="160"/>
      <c r="R145" s="19"/>
      <c r="Y145" s="27"/>
      <c r="Z145" s="27"/>
      <c r="AC145" s="27"/>
    </row>
    <row r="146" spans="1:29" s="20" customFormat="1" ht="30" customHeight="1" x14ac:dyDescent="0.2">
      <c r="A146" s="158" t="s">
        <v>251</v>
      </c>
      <c r="B146" s="75" t="s">
        <v>1138</v>
      </c>
      <c r="C146" s="36">
        <v>44250</v>
      </c>
      <c r="D146" s="36">
        <f t="shared" si="20"/>
        <v>44251</v>
      </c>
      <c r="E146" s="36">
        <f t="shared" si="21"/>
        <v>44264</v>
      </c>
      <c r="F146" s="36">
        <f t="shared" si="22"/>
        <v>44278</v>
      </c>
      <c r="G146" s="36" t="str">
        <f t="shared" si="14"/>
        <v>Feb</v>
      </c>
      <c r="H146" s="45">
        <v>44265</v>
      </c>
      <c r="I146" s="117" t="str">
        <f t="shared" si="19"/>
        <v>Yes</v>
      </c>
      <c r="J146" s="17"/>
      <c r="K146" s="97"/>
      <c r="L146" s="78" t="s">
        <v>72</v>
      </c>
      <c r="M146" s="105"/>
      <c r="N146" s="74" t="s">
        <v>8</v>
      </c>
      <c r="O146" s="106"/>
      <c r="P146" s="48" t="s">
        <v>17</v>
      </c>
      <c r="Q146" s="163"/>
      <c r="R146" s="19"/>
      <c r="Y146" s="27"/>
      <c r="Z146" s="27"/>
      <c r="AC146" s="27"/>
    </row>
    <row r="147" spans="1:29" s="20" customFormat="1" ht="30" customHeight="1" x14ac:dyDescent="0.2">
      <c r="A147" s="164" t="s">
        <v>252</v>
      </c>
      <c r="B147" s="75" t="s">
        <v>1139</v>
      </c>
      <c r="C147" s="36">
        <v>44547</v>
      </c>
      <c r="D147" s="36">
        <v>44550</v>
      </c>
      <c r="E147" s="36">
        <v>44566</v>
      </c>
      <c r="F147" s="36">
        <v>44580</v>
      </c>
      <c r="G147" s="36" t="str">
        <f t="shared" si="14"/>
        <v>Dec</v>
      </c>
      <c r="H147" s="45">
        <v>44585</v>
      </c>
      <c r="I147" s="117" t="str">
        <f t="shared" si="19"/>
        <v>No</v>
      </c>
      <c r="J147" s="17"/>
      <c r="K147" s="97"/>
      <c r="L147" s="78" t="s">
        <v>72</v>
      </c>
      <c r="M147" s="105"/>
      <c r="N147" s="74" t="s">
        <v>993</v>
      </c>
      <c r="O147" s="106"/>
      <c r="P147" s="48"/>
      <c r="Q147" s="163"/>
      <c r="R147" s="19"/>
      <c r="Y147" s="27"/>
      <c r="Z147" s="27"/>
      <c r="AC147" s="27"/>
    </row>
    <row r="148" spans="1:29" s="20" customFormat="1" ht="30" customHeight="1" x14ac:dyDescent="0.2">
      <c r="A148" s="158" t="s">
        <v>253</v>
      </c>
      <c r="B148" s="30" t="s">
        <v>1148</v>
      </c>
      <c r="C148" s="36" t="s">
        <v>18</v>
      </c>
      <c r="D148" s="36" t="s">
        <v>18</v>
      </c>
      <c r="E148" s="36" t="s">
        <v>18</v>
      </c>
      <c r="F148" s="36" t="s">
        <v>18</v>
      </c>
      <c r="G148" s="36" t="s">
        <v>1881</v>
      </c>
      <c r="H148" s="116" t="s">
        <v>18</v>
      </c>
      <c r="I148" s="117" t="s">
        <v>18</v>
      </c>
      <c r="J148" s="17"/>
      <c r="K148" s="97"/>
      <c r="L148" s="37" t="s">
        <v>73</v>
      </c>
      <c r="M148" s="17"/>
      <c r="N148" s="18" t="s">
        <v>18</v>
      </c>
      <c r="O148" s="101"/>
      <c r="P148" s="48"/>
      <c r="Q148" s="160"/>
      <c r="R148" s="19"/>
      <c r="Y148" s="27"/>
      <c r="Z148" s="27"/>
      <c r="AC148" s="27"/>
    </row>
    <row r="149" spans="1:29" s="20" customFormat="1" ht="30" customHeight="1" x14ac:dyDescent="0.2">
      <c r="A149" s="158" t="s">
        <v>254</v>
      </c>
      <c r="B149" s="75" t="s">
        <v>1140</v>
      </c>
      <c r="C149" s="36">
        <v>44252</v>
      </c>
      <c r="D149" s="36">
        <f t="shared" si="20"/>
        <v>44253</v>
      </c>
      <c r="E149" s="36">
        <f t="shared" si="21"/>
        <v>44266</v>
      </c>
      <c r="F149" s="36">
        <f t="shared" si="22"/>
        <v>44280</v>
      </c>
      <c r="G149" s="36" t="str">
        <f t="shared" ref="G149:G211" si="23">IF(ISBLANK(C149),"",TEXT(C149,"mmm"))</f>
        <v>Feb</v>
      </c>
      <c r="H149" s="45">
        <v>44279</v>
      </c>
      <c r="I149" s="117" t="str">
        <f t="shared" ref="I149:I156" si="24">IF(ISBLANK(H149),"",IF(H149&gt;F149,"No","Yes"))</f>
        <v>Yes</v>
      </c>
      <c r="J149" s="17"/>
      <c r="K149" s="97"/>
      <c r="L149" s="78" t="s">
        <v>72</v>
      </c>
      <c r="M149" s="17"/>
      <c r="N149" s="74" t="s">
        <v>993</v>
      </c>
      <c r="O149" s="101"/>
      <c r="P149" s="35"/>
      <c r="Q149" s="163"/>
      <c r="R149" s="19"/>
      <c r="Y149" s="27"/>
      <c r="Z149" s="27"/>
      <c r="AC149" s="27"/>
    </row>
    <row r="150" spans="1:29" s="20" customFormat="1" ht="30" customHeight="1" x14ac:dyDescent="0.2">
      <c r="A150" s="158" t="s">
        <v>255</v>
      </c>
      <c r="B150" s="30" t="s">
        <v>1141</v>
      </c>
      <c r="C150" s="36">
        <v>44253</v>
      </c>
      <c r="D150" s="36">
        <f t="shared" si="20"/>
        <v>44256</v>
      </c>
      <c r="E150" s="36">
        <f t="shared" si="21"/>
        <v>44267</v>
      </c>
      <c r="F150" s="36">
        <f t="shared" si="22"/>
        <v>44281</v>
      </c>
      <c r="G150" s="36" t="str">
        <f t="shared" si="23"/>
        <v>Feb</v>
      </c>
      <c r="H150" s="116">
        <v>44279</v>
      </c>
      <c r="I150" s="117" t="str">
        <f t="shared" si="24"/>
        <v>Yes</v>
      </c>
      <c r="J150" s="17"/>
      <c r="K150" s="97"/>
      <c r="L150" s="37" t="s">
        <v>72</v>
      </c>
      <c r="M150" s="17"/>
      <c r="N150" s="18" t="s">
        <v>993</v>
      </c>
      <c r="O150" s="101"/>
      <c r="P150" s="48"/>
      <c r="Q150" s="160"/>
      <c r="R150" s="19"/>
      <c r="Y150" s="27"/>
      <c r="Z150" s="27"/>
      <c r="AC150" s="27"/>
    </row>
    <row r="151" spans="1:29" s="20" customFormat="1" ht="30" customHeight="1" x14ac:dyDescent="0.2">
      <c r="A151" s="158" t="s">
        <v>256</v>
      </c>
      <c r="B151" s="30" t="s">
        <v>1150</v>
      </c>
      <c r="C151" s="36">
        <v>44245</v>
      </c>
      <c r="D151" s="36">
        <f t="shared" si="20"/>
        <v>44246</v>
      </c>
      <c r="E151" s="36">
        <f t="shared" si="21"/>
        <v>44259</v>
      </c>
      <c r="F151" s="36">
        <f t="shared" si="22"/>
        <v>44273</v>
      </c>
      <c r="G151" s="36" t="str">
        <f t="shared" si="23"/>
        <v>Feb</v>
      </c>
      <c r="H151" s="116">
        <v>44257</v>
      </c>
      <c r="I151" s="117" t="str">
        <f t="shared" si="24"/>
        <v>Yes</v>
      </c>
      <c r="J151" s="17"/>
      <c r="K151" s="97"/>
      <c r="L151" s="37" t="s">
        <v>72</v>
      </c>
      <c r="M151" s="17"/>
      <c r="N151" s="18" t="s">
        <v>995</v>
      </c>
      <c r="O151" s="101"/>
      <c r="P151" s="48"/>
      <c r="Q151" s="160"/>
      <c r="R151" s="19"/>
      <c r="Y151" s="27"/>
      <c r="Z151" s="27"/>
      <c r="AC151" s="27"/>
    </row>
    <row r="152" spans="1:29" s="20" customFormat="1" ht="30" customHeight="1" x14ac:dyDescent="0.2">
      <c r="A152" s="158" t="s">
        <v>257</v>
      </c>
      <c r="B152" s="30" t="s">
        <v>1149</v>
      </c>
      <c r="C152" s="36">
        <v>44253</v>
      </c>
      <c r="D152" s="36">
        <f t="shared" si="20"/>
        <v>44256</v>
      </c>
      <c r="E152" s="36">
        <f t="shared" si="21"/>
        <v>44267</v>
      </c>
      <c r="F152" s="36">
        <f t="shared" si="22"/>
        <v>44281</v>
      </c>
      <c r="G152" s="36" t="str">
        <f t="shared" si="23"/>
        <v>Feb</v>
      </c>
      <c r="H152" s="116">
        <v>44279</v>
      </c>
      <c r="I152" s="117" t="str">
        <f t="shared" si="24"/>
        <v>Yes</v>
      </c>
      <c r="J152" s="17"/>
      <c r="K152" s="97"/>
      <c r="L152" s="37" t="s">
        <v>72</v>
      </c>
      <c r="M152" s="17"/>
      <c r="N152" s="18" t="s">
        <v>993</v>
      </c>
      <c r="O152" s="101"/>
      <c r="P152" s="48"/>
      <c r="Q152" s="160"/>
      <c r="R152" s="19"/>
      <c r="Y152" s="27"/>
      <c r="Z152" s="27"/>
      <c r="AC152" s="27"/>
    </row>
    <row r="153" spans="1:29" s="20" customFormat="1" ht="30" customHeight="1" x14ac:dyDescent="0.2">
      <c r="A153" s="158" t="s">
        <v>258</v>
      </c>
      <c r="B153" s="30" t="s">
        <v>1151</v>
      </c>
      <c r="C153" s="36">
        <v>44253</v>
      </c>
      <c r="D153" s="36">
        <f t="shared" si="20"/>
        <v>44256</v>
      </c>
      <c r="E153" s="36">
        <f t="shared" si="21"/>
        <v>44267</v>
      </c>
      <c r="F153" s="36">
        <f t="shared" si="22"/>
        <v>44281</v>
      </c>
      <c r="G153" s="36" t="str">
        <f t="shared" si="23"/>
        <v>Feb</v>
      </c>
      <c r="H153" s="116">
        <v>44279</v>
      </c>
      <c r="I153" s="117" t="str">
        <f t="shared" si="24"/>
        <v>Yes</v>
      </c>
      <c r="J153" s="17"/>
      <c r="K153" s="97"/>
      <c r="L153" s="37" t="s">
        <v>72</v>
      </c>
      <c r="M153" s="17"/>
      <c r="N153" s="18" t="s">
        <v>993</v>
      </c>
      <c r="O153" s="101"/>
      <c r="P153" s="48"/>
      <c r="Q153" s="160"/>
      <c r="R153" s="19"/>
      <c r="Y153" s="27"/>
      <c r="Z153" s="27"/>
      <c r="AC153" s="27"/>
    </row>
    <row r="154" spans="1:29" s="20" customFormat="1" ht="30" customHeight="1" x14ac:dyDescent="0.2">
      <c r="A154" s="164" t="s">
        <v>259</v>
      </c>
      <c r="B154" s="75" t="s">
        <v>1142</v>
      </c>
      <c r="C154" s="77">
        <v>44253</v>
      </c>
      <c r="D154" s="77">
        <f t="shared" si="20"/>
        <v>44256</v>
      </c>
      <c r="E154" s="77">
        <f t="shared" si="21"/>
        <v>44267</v>
      </c>
      <c r="F154" s="77">
        <f t="shared" si="22"/>
        <v>44281</v>
      </c>
      <c r="G154" s="77" t="str">
        <f t="shared" si="23"/>
        <v>Feb</v>
      </c>
      <c r="H154" s="116">
        <v>44257</v>
      </c>
      <c r="I154" s="117" t="str">
        <f t="shared" si="24"/>
        <v>Yes</v>
      </c>
      <c r="J154" s="17"/>
      <c r="K154" s="97"/>
      <c r="L154" s="37" t="s">
        <v>72</v>
      </c>
      <c r="M154" s="17"/>
      <c r="N154" s="18" t="s">
        <v>8</v>
      </c>
      <c r="O154" s="101"/>
      <c r="P154" s="48" t="s">
        <v>64</v>
      </c>
      <c r="Q154" s="160"/>
      <c r="R154" s="19"/>
      <c r="Y154" s="27"/>
      <c r="Z154" s="27"/>
      <c r="AC154" s="27"/>
    </row>
    <row r="155" spans="1:29" s="20" customFormat="1" ht="30" customHeight="1" x14ac:dyDescent="0.2">
      <c r="A155" s="158" t="s">
        <v>260</v>
      </c>
      <c r="B155" s="30" t="s">
        <v>1152</v>
      </c>
      <c r="C155" s="36">
        <v>44253</v>
      </c>
      <c r="D155" s="36">
        <f t="shared" si="20"/>
        <v>44256</v>
      </c>
      <c r="E155" s="36">
        <f t="shared" si="21"/>
        <v>44267</v>
      </c>
      <c r="F155" s="36">
        <f t="shared" si="22"/>
        <v>44281</v>
      </c>
      <c r="G155" s="36" t="str">
        <f t="shared" si="23"/>
        <v>Feb</v>
      </c>
      <c r="H155" s="116">
        <v>44279</v>
      </c>
      <c r="I155" s="117" t="str">
        <f t="shared" si="24"/>
        <v>Yes</v>
      </c>
      <c r="J155" s="17"/>
      <c r="K155" s="97"/>
      <c r="L155" s="37" t="s">
        <v>72</v>
      </c>
      <c r="M155" s="17"/>
      <c r="N155" s="18" t="s">
        <v>993</v>
      </c>
      <c r="O155" s="101"/>
      <c r="P155" s="48"/>
      <c r="Q155" s="160"/>
      <c r="R155" s="19"/>
      <c r="Y155" s="27"/>
      <c r="Z155" s="27"/>
      <c r="AC155" s="27"/>
    </row>
    <row r="156" spans="1:29" s="20" customFormat="1" ht="30" customHeight="1" x14ac:dyDescent="0.2">
      <c r="A156" s="158" t="s">
        <v>261</v>
      </c>
      <c r="B156" s="30" t="s">
        <v>1143</v>
      </c>
      <c r="C156" s="77">
        <v>44253</v>
      </c>
      <c r="D156" s="77">
        <f t="shared" si="20"/>
        <v>44256</v>
      </c>
      <c r="E156" s="77">
        <f t="shared" si="21"/>
        <v>44267</v>
      </c>
      <c r="F156" s="77">
        <f t="shared" si="22"/>
        <v>44281</v>
      </c>
      <c r="G156" s="36" t="str">
        <f t="shared" si="23"/>
        <v>Feb</v>
      </c>
      <c r="H156" s="116">
        <v>44258</v>
      </c>
      <c r="I156" s="117" t="str">
        <f t="shared" si="24"/>
        <v>Yes</v>
      </c>
      <c r="J156" s="17"/>
      <c r="K156" s="97"/>
      <c r="L156" s="37" t="s">
        <v>72</v>
      </c>
      <c r="M156" s="17"/>
      <c r="N156" s="18" t="s">
        <v>993</v>
      </c>
      <c r="O156" s="101"/>
      <c r="P156" s="48"/>
      <c r="Q156" s="160"/>
      <c r="R156" s="19"/>
      <c r="Y156" s="27"/>
      <c r="Z156" s="27"/>
      <c r="AC156" s="27"/>
    </row>
    <row r="157" spans="1:29" s="20" customFormat="1" ht="30" customHeight="1" x14ac:dyDescent="0.2">
      <c r="A157" s="158" t="s">
        <v>262</v>
      </c>
      <c r="B157" s="30" t="s">
        <v>1153</v>
      </c>
      <c r="C157" s="36">
        <v>44253</v>
      </c>
      <c r="D157" s="36">
        <f t="shared" si="20"/>
        <v>44256</v>
      </c>
      <c r="E157" s="36">
        <f t="shared" si="21"/>
        <v>44267</v>
      </c>
      <c r="F157" s="36">
        <f t="shared" si="22"/>
        <v>44281</v>
      </c>
      <c r="G157" s="36" t="str">
        <f t="shared" si="23"/>
        <v>Feb</v>
      </c>
      <c r="H157" s="116"/>
      <c r="I157" s="117" t="s">
        <v>1033</v>
      </c>
      <c r="J157" s="17"/>
      <c r="K157" s="97"/>
      <c r="L157" s="37" t="s">
        <v>68</v>
      </c>
      <c r="M157" s="17"/>
      <c r="N157" s="18" t="s">
        <v>68</v>
      </c>
      <c r="O157" s="101"/>
      <c r="P157" s="48"/>
      <c r="Q157" s="160"/>
      <c r="R157" s="19"/>
      <c r="Y157" s="27"/>
      <c r="Z157" s="27"/>
      <c r="AC157" s="27"/>
    </row>
    <row r="158" spans="1:29" s="20" customFormat="1" ht="30" customHeight="1" x14ac:dyDescent="0.2">
      <c r="A158" s="158" t="s">
        <v>263</v>
      </c>
      <c r="B158" s="30" t="s">
        <v>1144</v>
      </c>
      <c r="C158" s="36">
        <v>44256</v>
      </c>
      <c r="D158" s="36">
        <f t="shared" si="20"/>
        <v>44257</v>
      </c>
      <c r="E158" s="36">
        <f t="shared" si="21"/>
        <v>44270</v>
      </c>
      <c r="F158" s="36">
        <f t="shared" si="22"/>
        <v>44284</v>
      </c>
      <c r="G158" s="36" t="str">
        <f t="shared" si="23"/>
        <v>Mar</v>
      </c>
      <c r="H158" s="116">
        <v>44279</v>
      </c>
      <c r="I158" s="117" t="str">
        <f t="shared" ref="I158:I193" si="25">IF(ISBLANK(H158),"",IF(H158&gt;F158,"No","Yes"))</f>
        <v>Yes</v>
      </c>
      <c r="J158" s="17"/>
      <c r="K158" s="97"/>
      <c r="L158" s="37" t="s">
        <v>72</v>
      </c>
      <c r="M158" s="17"/>
      <c r="N158" s="18" t="s">
        <v>993</v>
      </c>
      <c r="O158" s="101"/>
      <c r="P158" s="48"/>
      <c r="Q158" s="160"/>
      <c r="R158" s="19"/>
      <c r="Y158" s="27"/>
      <c r="Z158" s="27"/>
      <c r="AC158" s="27"/>
    </row>
    <row r="159" spans="1:29" s="20" customFormat="1" ht="30" customHeight="1" x14ac:dyDescent="0.2">
      <c r="A159" s="158" t="s">
        <v>264</v>
      </c>
      <c r="B159" s="30" t="s">
        <v>1154</v>
      </c>
      <c r="C159" s="36">
        <v>44256</v>
      </c>
      <c r="D159" s="36">
        <f t="shared" si="20"/>
        <v>44257</v>
      </c>
      <c r="E159" s="36">
        <f t="shared" si="21"/>
        <v>44270</v>
      </c>
      <c r="F159" s="36">
        <f t="shared" si="22"/>
        <v>44284</v>
      </c>
      <c r="G159" s="36" t="str">
        <f t="shared" si="23"/>
        <v>Mar</v>
      </c>
      <c r="H159" s="116">
        <v>44273</v>
      </c>
      <c r="I159" s="117" t="str">
        <f t="shared" si="25"/>
        <v>Yes</v>
      </c>
      <c r="J159" s="17"/>
      <c r="K159" s="97"/>
      <c r="L159" s="37" t="s">
        <v>72</v>
      </c>
      <c r="M159" s="17"/>
      <c r="N159" s="18" t="s">
        <v>993</v>
      </c>
      <c r="O159" s="101"/>
      <c r="P159" s="48"/>
      <c r="Q159" s="160"/>
      <c r="R159" s="19"/>
      <c r="Y159" s="27"/>
      <c r="Z159" s="27"/>
      <c r="AC159" s="27"/>
    </row>
    <row r="160" spans="1:29" s="20" customFormat="1" ht="30" customHeight="1" x14ac:dyDescent="0.2">
      <c r="A160" s="158" t="s">
        <v>265</v>
      </c>
      <c r="B160" s="30" t="s">
        <v>1155</v>
      </c>
      <c r="C160" s="36">
        <v>44256</v>
      </c>
      <c r="D160" s="36">
        <f t="shared" si="20"/>
        <v>44257</v>
      </c>
      <c r="E160" s="36">
        <f t="shared" si="21"/>
        <v>44270</v>
      </c>
      <c r="F160" s="36">
        <f t="shared" si="22"/>
        <v>44284</v>
      </c>
      <c r="G160" s="36" t="str">
        <f t="shared" si="23"/>
        <v>Mar</v>
      </c>
      <c r="H160" s="116">
        <v>44301</v>
      </c>
      <c r="I160" s="117" t="str">
        <f t="shared" si="25"/>
        <v>No</v>
      </c>
      <c r="J160" s="17"/>
      <c r="K160" s="97"/>
      <c r="L160" s="37" t="s">
        <v>72</v>
      </c>
      <c r="M160" s="17"/>
      <c r="N160" s="18" t="s">
        <v>994</v>
      </c>
      <c r="O160" s="101"/>
      <c r="P160" s="48" t="s">
        <v>64</v>
      </c>
      <c r="Q160" s="160"/>
      <c r="R160" s="19"/>
      <c r="Y160" s="27"/>
      <c r="Z160" s="27"/>
      <c r="AC160" s="27"/>
    </row>
    <row r="161" spans="1:29" s="20" customFormat="1" ht="30" customHeight="1" x14ac:dyDescent="0.2">
      <c r="A161" s="158" t="s">
        <v>266</v>
      </c>
      <c r="B161" s="30" t="s">
        <v>1156</v>
      </c>
      <c r="C161" s="36">
        <v>44256</v>
      </c>
      <c r="D161" s="36">
        <f t="shared" si="20"/>
        <v>44257</v>
      </c>
      <c r="E161" s="36">
        <f t="shared" si="21"/>
        <v>44270</v>
      </c>
      <c r="F161" s="36">
        <f t="shared" si="22"/>
        <v>44284</v>
      </c>
      <c r="G161" s="36" t="str">
        <f t="shared" si="23"/>
        <v>Mar</v>
      </c>
      <c r="H161" s="116">
        <v>44284</v>
      </c>
      <c r="I161" s="117" t="str">
        <f t="shared" si="25"/>
        <v>Yes</v>
      </c>
      <c r="J161" s="17"/>
      <c r="K161" s="97"/>
      <c r="L161" s="37" t="s">
        <v>72</v>
      </c>
      <c r="M161" s="17"/>
      <c r="N161" s="18" t="s">
        <v>993</v>
      </c>
      <c r="O161" s="101"/>
      <c r="P161" s="48"/>
      <c r="Q161" s="160"/>
      <c r="R161" s="19"/>
      <c r="Y161" s="27"/>
      <c r="Z161" s="27"/>
      <c r="AC161" s="27"/>
    </row>
    <row r="162" spans="1:29" s="20" customFormat="1" ht="30" customHeight="1" x14ac:dyDescent="0.2">
      <c r="A162" s="158" t="s">
        <v>267</v>
      </c>
      <c r="B162" s="30" t="s">
        <v>1145</v>
      </c>
      <c r="C162" s="36">
        <v>44257</v>
      </c>
      <c r="D162" s="36">
        <f t="shared" si="20"/>
        <v>44258</v>
      </c>
      <c r="E162" s="36">
        <f t="shared" si="21"/>
        <v>44271</v>
      </c>
      <c r="F162" s="36">
        <f t="shared" si="22"/>
        <v>44285</v>
      </c>
      <c r="G162" s="36" t="str">
        <f t="shared" si="23"/>
        <v>Mar</v>
      </c>
      <c r="H162" s="116">
        <v>44258</v>
      </c>
      <c r="I162" s="117" t="str">
        <f t="shared" si="25"/>
        <v>Yes</v>
      </c>
      <c r="J162" s="17"/>
      <c r="K162" s="97"/>
      <c r="L162" s="37" t="s">
        <v>72</v>
      </c>
      <c r="M162" s="17"/>
      <c r="N162" s="18" t="s">
        <v>994</v>
      </c>
      <c r="O162" s="101"/>
      <c r="P162" s="48" t="s">
        <v>64</v>
      </c>
      <c r="Q162" s="160"/>
      <c r="R162" s="19"/>
      <c r="Y162" s="27"/>
      <c r="Z162" s="27"/>
      <c r="AC162" s="27"/>
    </row>
    <row r="163" spans="1:29" s="124" customFormat="1" ht="30" customHeight="1" x14ac:dyDescent="0.2">
      <c r="A163" s="164" t="s">
        <v>268</v>
      </c>
      <c r="B163" s="75" t="s">
        <v>1146</v>
      </c>
      <c r="C163" s="77">
        <v>44256</v>
      </c>
      <c r="D163" s="77">
        <f t="shared" si="20"/>
        <v>44257</v>
      </c>
      <c r="E163" s="77">
        <f t="shared" si="21"/>
        <v>44270</v>
      </c>
      <c r="F163" s="77">
        <f t="shared" si="22"/>
        <v>44284</v>
      </c>
      <c r="G163" s="77" t="str">
        <f t="shared" si="23"/>
        <v>Mar</v>
      </c>
      <c r="H163" s="45">
        <v>44264</v>
      </c>
      <c r="I163" s="142" t="str">
        <f t="shared" si="25"/>
        <v>Yes</v>
      </c>
      <c r="J163" s="103"/>
      <c r="K163" s="141"/>
      <c r="L163" s="78" t="s">
        <v>72</v>
      </c>
      <c r="M163" s="103"/>
      <c r="N163" s="74" t="s">
        <v>993</v>
      </c>
      <c r="O163" s="104"/>
      <c r="P163" s="35"/>
      <c r="Q163" s="163"/>
      <c r="R163" s="148"/>
      <c r="Y163" s="125"/>
      <c r="Z163" s="125"/>
      <c r="AC163" s="125"/>
    </row>
    <row r="164" spans="1:29" s="20" customFormat="1" ht="30" customHeight="1" x14ac:dyDescent="0.2">
      <c r="A164" s="158" t="s">
        <v>269</v>
      </c>
      <c r="B164" s="30" t="s">
        <v>1147</v>
      </c>
      <c r="C164" s="36">
        <v>44256</v>
      </c>
      <c r="D164" s="36">
        <f t="shared" si="20"/>
        <v>44257</v>
      </c>
      <c r="E164" s="36">
        <f t="shared" si="21"/>
        <v>44270</v>
      </c>
      <c r="F164" s="36">
        <f t="shared" si="22"/>
        <v>44284</v>
      </c>
      <c r="G164" s="36" t="str">
        <f t="shared" si="23"/>
        <v>Mar</v>
      </c>
      <c r="H164" s="116">
        <v>44295</v>
      </c>
      <c r="I164" s="117" t="str">
        <f t="shared" si="25"/>
        <v>No</v>
      </c>
      <c r="J164" s="17"/>
      <c r="K164" s="97"/>
      <c r="L164" s="37" t="s">
        <v>72</v>
      </c>
      <c r="M164" s="17"/>
      <c r="N164" s="18" t="s">
        <v>8</v>
      </c>
      <c r="O164" s="101"/>
      <c r="P164" s="48" t="s">
        <v>64</v>
      </c>
      <c r="Q164" s="160"/>
      <c r="R164" s="19"/>
      <c r="Y164" s="27"/>
      <c r="Z164" s="27"/>
      <c r="AC164" s="27"/>
    </row>
    <row r="165" spans="1:29" s="20" customFormat="1" ht="30" customHeight="1" x14ac:dyDescent="0.2">
      <c r="A165" s="158" t="s">
        <v>270</v>
      </c>
      <c r="B165" s="30" t="s">
        <v>1157</v>
      </c>
      <c r="C165" s="36">
        <v>44257</v>
      </c>
      <c r="D165" s="36">
        <f t="shared" si="20"/>
        <v>44258</v>
      </c>
      <c r="E165" s="36">
        <f t="shared" si="21"/>
        <v>44271</v>
      </c>
      <c r="F165" s="36">
        <f t="shared" si="22"/>
        <v>44285</v>
      </c>
      <c r="G165" s="36" t="str">
        <f t="shared" si="23"/>
        <v>Mar</v>
      </c>
      <c r="H165" s="116">
        <v>44400</v>
      </c>
      <c r="I165" s="117" t="str">
        <f t="shared" si="25"/>
        <v>No</v>
      </c>
      <c r="J165" s="17"/>
      <c r="K165" s="97"/>
      <c r="L165" s="37" t="s">
        <v>72</v>
      </c>
      <c r="M165" s="17"/>
      <c r="N165" s="18" t="s">
        <v>993</v>
      </c>
      <c r="O165" s="101"/>
      <c r="P165" s="48"/>
      <c r="Q165" s="160"/>
      <c r="R165" s="19"/>
      <c r="Y165" s="27"/>
      <c r="Z165" s="27"/>
      <c r="AC165" s="27"/>
    </row>
    <row r="166" spans="1:29" s="20" customFormat="1" ht="30" customHeight="1" x14ac:dyDescent="0.2">
      <c r="A166" s="158" t="s">
        <v>271</v>
      </c>
      <c r="B166" s="30" t="s">
        <v>1158</v>
      </c>
      <c r="C166" s="36">
        <v>44257</v>
      </c>
      <c r="D166" s="36">
        <f t="shared" si="20"/>
        <v>44258</v>
      </c>
      <c r="E166" s="36">
        <f t="shared" si="21"/>
        <v>44271</v>
      </c>
      <c r="F166" s="36">
        <f t="shared" si="22"/>
        <v>44285</v>
      </c>
      <c r="G166" s="36" t="str">
        <f t="shared" si="23"/>
        <v>Mar</v>
      </c>
      <c r="H166" s="116">
        <v>44272</v>
      </c>
      <c r="I166" s="117" t="str">
        <f t="shared" si="25"/>
        <v>Yes</v>
      </c>
      <c r="J166" s="17"/>
      <c r="K166" s="97"/>
      <c r="L166" s="37" t="s">
        <v>72</v>
      </c>
      <c r="M166" s="17"/>
      <c r="N166" s="18" t="s">
        <v>993</v>
      </c>
      <c r="O166" s="101"/>
      <c r="P166" s="48"/>
      <c r="Q166" s="160"/>
      <c r="R166" s="19"/>
      <c r="Y166" s="27"/>
      <c r="Z166" s="27"/>
      <c r="AC166" s="27"/>
    </row>
    <row r="167" spans="1:29" s="20" customFormat="1" ht="30" customHeight="1" x14ac:dyDescent="0.2">
      <c r="A167" s="158" t="s">
        <v>272</v>
      </c>
      <c r="B167" s="30" t="s">
        <v>1159</v>
      </c>
      <c r="C167" s="36">
        <v>44257</v>
      </c>
      <c r="D167" s="36">
        <f t="shared" si="20"/>
        <v>44258</v>
      </c>
      <c r="E167" s="36">
        <f t="shared" si="21"/>
        <v>44271</v>
      </c>
      <c r="F167" s="36">
        <f t="shared" si="22"/>
        <v>44285</v>
      </c>
      <c r="G167" s="36" t="str">
        <f t="shared" si="23"/>
        <v>Mar</v>
      </c>
      <c r="H167" s="116">
        <v>44259</v>
      </c>
      <c r="I167" s="117" t="str">
        <f t="shared" si="25"/>
        <v>Yes</v>
      </c>
      <c r="J167" s="17"/>
      <c r="K167" s="97"/>
      <c r="L167" s="37" t="s">
        <v>72</v>
      </c>
      <c r="M167" s="17"/>
      <c r="N167" s="18" t="s">
        <v>995</v>
      </c>
      <c r="O167" s="101"/>
      <c r="P167" s="48"/>
      <c r="Q167" s="160"/>
      <c r="R167" s="19"/>
      <c r="Y167" s="27"/>
      <c r="Z167" s="27"/>
      <c r="AC167" s="27"/>
    </row>
    <row r="168" spans="1:29" s="20" customFormat="1" ht="30" customHeight="1" x14ac:dyDescent="0.2">
      <c r="A168" s="158" t="s">
        <v>273</v>
      </c>
      <c r="B168" s="30" t="s">
        <v>1160</v>
      </c>
      <c r="C168" s="36">
        <v>44257</v>
      </c>
      <c r="D168" s="36">
        <f t="shared" si="20"/>
        <v>44258</v>
      </c>
      <c r="E168" s="36">
        <f t="shared" si="21"/>
        <v>44271</v>
      </c>
      <c r="F168" s="36">
        <f t="shared" si="22"/>
        <v>44285</v>
      </c>
      <c r="G168" s="36" t="str">
        <f t="shared" si="23"/>
        <v>Mar</v>
      </c>
      <c r="H168" s="116">
        <v>44284</v>
      </c>
      <c r="I168" s="117" t="str">
        <f t="shared" si="25"/>
        <v>Yes</v>
      </c>
      <c r="J168" s="17"/>
      <c r="K168" s="97"/>
      <c r="L168" s="37" t="s">
        <v>72</v>
      </c>
      <c r="M168" s="17"/>
      <c r="N168" s="18" t="s">
        <v>993</v>
      </c>
      <c r="O168" s="101"/>
      <c r="P168" s="48"/>
      <c r="Q168" s="160"/>
      <c r="R168" s="19"/>
      <c r="Y168" s="27"/>
      <c r="Z168" s="27"/>
      <c r="AC168" s="27"/>
    </row>
    <row r="169" spans="1:29" s="20" customFormat="1" ht="30" customHeight="1" x14ac:dyDescent="0.2">
      <c r="A169" s="158" t="s">
        <v>274</v>
      </c>
      <c r="B169" s="30" t="s">
        <v>1177</v>
      </c>
      <c r="C169" s="36">
        <v>44257</v>
      </c>
      <c r="D169" s="36">
        <f t="shared" si="20"/>
        <v>44258</v>
      </c>
      <c r="E169" s="36">
        <f t="shared" si="21"/>
        <v>44271</v>
      </c>
      <c r="F169" s="36">
        <f t="shared" si="22"/>
        <v>44285</v>
      </c>
      <c r="G169" s="36" t="str">
        <f t="shared" si="23"/>
        <v>Mar</v>
      </c>
      <c r="H169" s="116">
        <v>44284</v>
      </c>
      <c r="I169" s="117" t="str">
        <f t="shared" si="25"/>
        <v>Yes</v>
      </c>
      <c r="J169" s="17"/>
      <c r="K169" s="97"/>
      <c r="L169" s="37" t="s">
        <v>72</v>
      </c>
      <c r="M169" s="17"/>
      <c r="N169" s="18" t="s">
        <v>993</v>
      </c>
      <c r="O169" s="101"/>
      <c r="P169" s="48"/>
      <c r="Q169" s="160"/>
      <c r="R169" s="19"/>
      <c r="Y169" s="27"/>
      <c r="Z169" s="27"/>
      <c r="AC169" s="27"/>
    </row>
    <row r="170" spans="1:29" s="20" customFormat="1" ht="30" customHeight="1" x14ac:dyDescent="0.2">
      <c r="A170" s="158" t="s">
        <v>275</v>
      </c>
      <c r="B170" s="30" t="s">
        <v>1161</v>
      </c>
      <c r="C170" s="36">
        <v>44258</v>
      </c>
      <c r="D170" s="36">
        <f t="shared" si="20"/>
        <v>44259</v>
      </c>
      <c r="E170" s="36">
        <f t="shared" si="21"/>
        <v>44272</v>
      </c>
      <c r="F170" s="36">
        <f t="shared" si="22"/>
        <v>44286</v>
      </c>
      <c r="G170" s="36" t="str">
        <f t="shared" si="23"/>
        <v>Mar</v>
      </c>
      <c r="H170" s="116">
        <v>44295</v>
      </c>
      <c r="I170" s="117" t="str">
        <f t="shared" si="25"/>
        <v>No</v>
      </c>
      <c r="J170" s="17"/>
      <c r="K170" s="97"/>
      <c r="L170" s="37" t="s">
        <v>72</v>
      </c>
      <c r="M170" s="17"/>
      <c r="N170" s="18" t="s">
        <v>994</v>
      </c>
      <c r="O170" s="101"/>
      <c r="P170" s="48" t="s">
        <v>64</v>
      </c>
      <c r="Q170" s="160"/>
      <c r="R170" s="19"/>
      <c r="Y170" s="27"/>
      <c r="Z170" s="27"/>
      <c r="AC170" s="27"/>
    </row>
    <row r="171" spans="1:29" s="20" customFormat="1" ht="30" customHeight="1" x14ac:dyDescent="0.2">
      <c r="A171" s="158" t="s">
        <v>276</v>
      </c>
      <c r="B171" s="75" t="s">
        <v>1162</v>
      </c>
      <c r="C171" s="36">
        <v>44259</v>
      </c>
      <c r="D171" s="36">
        <f t="shared" si="20"/>
        <v>44260</v>
      </c>
      <c r="E171" s="36">
        <f t="shared" si="21"/>
        <v>44273</v>
      </c>
      <c r="F171" s="36">
        <f t="shared" si="22"/>
        <v>44287</v>
      </c>
      <c r="G171" s="36" t="str">
        <f t="shared" si="23"/>
        <v>Mar</v>
      </c>
      <c r="H171" s="45">
        <v>44259</v>
      </c>
      <c r="I171" s="117" t="str">
        <f t="shared" si="25"/>
        <v>Yes</v>
      </c>
      <c r="J171" s="17"/>
      <c r="K171" s="97"/>
      <c r="L171" s="78" t="s">
        <v>72</v>
      </c>
      <c r="M171" s="79"/>
      <c r="N171" s="74" t="s">
        <v>993</v>
      </c>
      <c r="O171" s="102"/>
      <c r="P171" s="48"/>
      <c r="Q171" s="163"/>
      <c r="R171" s="19"/>
      <c r="Y171" s="27"/>
      <c r="Z171" s="27"/>
      <c r="AC171" s="27"/>
    </row>
    <row r="172" spans="1:29" s="20" customFormat="1" ht="30" customHeight="1" x14ac:dyDescent="0.2">
      <c r="A172" s="158" t="s">
        <v>277</v>
      </c>
      <c r="B172" s="30" t="s">
        <v>1163</v>
      </c>
      <c r="C172" s="36">
        <v>44260</v>
      </c>
      <c r="D172" s="36">
        <f t="shared" si="20"/>
        <v>44263</v>
      </c>
      <c r="E172" s="36">
        <f t="shared" si="21"/>
        <v>44274</v>
      </c>
      <c r="F172" s="36">
        <v>44292</v>
      </c>
      <c r="G172" s="36" t="str">
        <f t="shared" si="23"/>
        <v>Mar</v>
      </c>
      <c r="H172" s="116">
        <v>44278</v>
      </c>
      <c r="I172" s="117" t="str">
        <f t="shared" si="25"/>
        <v>Yes</v>
      </c>
      <c r="J172" s="17"/>
      <c r="K172" s="97"/>
      <c r="L172" s="37" t="s">
        <v>72</v>
      </c>
      <c r="M172" s="17"/>
      <c r="N172" s="18" t="s">
        <v>994</v>
      </c>
      <c r="O172" s="101"/>
      <c r="P172" s="48" t="s">
        <v>17</v>
      </c>
      <c r="Q172" s="160"/>
      <c r="R172" s="19"/>
      <c r="Y172" s="27"/>
      <c r="Z172" s="27"/>
      <c r="AC172" s="27"/>
    </row>
    <row r="173" spans="1:29" s="20" customFormat="1" ht="30" customHeight="1" x14ac:dyDescent="0.2">
      <c r="A173" s="158" t="s">
        <v>278</v>
      </c>
      <c r="B173" s="30" t="s">
        <v>1164</v>
      </c>
      <c r="C173" s="36">
        <v>44259</v>
      </c>
      <c r="D173" s="36">
        <f t="shared" si="20"/>
        <v>44260</v>
      </c>
      <c r="E173" s="36">
        <f t="shared" si="21"/>
        <v>44273</v>
      </c>
      <c r="F173" s="36">
        <f>IF(C173="","",WORKDAY(C173,20))</f>
        <v>44287</v>
      </c>
      <c r="G173" s="36" t="str">
        <f t="shared" si="23"/>
        <v>Mar</v>
      </c>
      <c r="H173" s="116">
        <v>44267</v>
      </c>
      <c r="I173" s="117" t="str">
        <f t="shared" si="25"/>
        <v>Yes</v>
      </c>
      <c r="J173" s="17"/>
      <c r="K173" s="97"/>
      <c r="L173" s="37" t="s">
        <v>72</v>
      </c>
      <c r="M173" s="17"/>
      <c r="N173" s="18" t="s">
        <v>993</v>
      </c>
      <c r="O173" s="101"/>
      <c r="P173" s="48"/>
      <c r="Q173" s="160"/>
      <c r="R173" s="19"/>
      <c r="Y173" s="27"/>
      <c r="Z173" s="27"/>
      <c r="AC173" s="27"/>
    </row>
    <row r="174" spans="1:29" s="20" customFormat="1" ht="30" customHeight="1" x14ac:dyDescent="0.2">
      <c r="A174" s="158" t="s">
        <v>279</v>
      </c>
      <c r="B174" s="30" t="s">
        <v>1178</v>
      </c>
      <c r="C174" s="36">
        <v>44256</v>
      </c>
      <c r="D174" s="36">
        <f t="shared" si="20"/>
        <v>44257</v>
      </c>
      <c r="E174" s="36">
        <f t="shared" si="21"/>
        <v>44270</v>
      </c>
      <c r="F174" s="36">
        <f>IF(C174="","",WORKDAY(C174,20))</f>
        <v>44284</v>
      </c>
      <c r="G174" s="36" t="str">
        <f t="shared" si="23"/>
        <v>Mar</v>
      </c>
      <c r="H174" s="116">
        <v>44270</v>
      </c>
      <c r="I174" s="117" t="str">
        <f t="shared" si="25"/>
        <v>Yes</v>
      </c>
      <c r="J174" s="17"/>
      <c r="K174" s="97"/>
      <c r="L174" s="37" t="s">
        <v>72</v>
      </c>
      <c r="M174" s="17"/>
      <c r="N174" s="18" t="s">
        <v>993</v>
      </c>
      <c r="O174" s="101"/>
      <c r="P174" s="48"/>
      <c r="Q174" s="160"/>
      <c r="R174" s="19"/>
      <c r="Y174" s="27"/>
      <c r="Z174" s="27"/>
      <c r="AC174" s="27"/>
    </row>
    <row r="175" spans="1:29" s="20" customFormat="1" ht="30" customHeight="1" x14ac:dyDescent="0.2">
      <c r="A175" s="158" t="s">
        <v>280</v>
      </c>
      <c r="B175" s="30" t="s">
        <v>1165</v>
      </c>
      <c r="C175" s="36">
        <v>44256</v>
      </c>
      <c r="D175" s="36">
        <f t="shared" si="20"/>
        <v>44257</v>
      </c>
      <c r="E175" s="36">
        <f t="shared" si="21"/>
        <v>44270</v>
      </c>
      <c r="F175" s="36">
        <f>IF(C175="","",WORKDAY(C175,20))</f>
        <v>44284</v>
      </c>
      <c r="G175" s="36" t="str">
        <f t="shared" si="23"/>
        <v>Mar</v>
      </c>
      <c r="H175" s="116">
        <v>44279</v>
      </c>
      <c r="I175" s="117" t="str">
        <f t="shared" si="25"/>
        <v>Yes</v>
      </c>
      <c r="J175" s="17"/>
      <c r="K175" s="97"/>
      <c r="L175" s="37" t="s">
        <v>72</v>
      </c>
      <c r="M175" s="17"/>
      <c r="N175" s="18" t="s">
        <v>993</v>
      </c>
      <c r="O175" s="101"/>
      <c r="P175" s="48"/>
      <c r="Q175" s="160"/>
      <c r="R175" s="19"/>
      <c r="Y175" s="27"/>
      <c r="Z175" s="27"/>
      <c r="AC175" s="27"/>
    </row>
    <row r="176" spans="1:29" s="20" customFormat="1" ht="30" customHeight="1" x14ac:dyDescent="0.2">
      <c r="A176" s="158" t="s">
        <v>281</v>
      </c>
      <c r="B176" s="30" t="s">
        <v>1179</v>
      </c>
      <c r="C176" s="36">
        <v>44259</v>
      </c>
      <c r="D176" s="36">
        <f t="shared" si="20"/>
        <v>44260</v>
      </c>
      <c r="E176" s="36">
        <f t="shared" si="21"/>
        <v>44273</v>
      </c>
      <c r="F176" s="36">
        <f>IF(C176="","",WORKDAY(C176,20))</f>
        <v>44287</v>
      </c>
      <c r="G176" s="36" t="str">
        <f t="shared" si="23"/>
        <v>Mar</v>
      </c>
      <c r="H176" s="116">
        <v>44279</v>
      </c>
      <c r="I176" s="117" t="str">
        <f t="shared" si="25"/>
        <v>Yes</v>
      </c>
      <c r="J176" s="17"/>
      <c r="K176" s="97"/>
      <c r="L176" s="37" t="s">
        <v>72</v>
      </c>
      <c r="M176" s="17"/>
      <c r="N176" s="18" t="s">
        <v>993</v>
      </c>
      <c r="O176" s="101"/>
      <c r="P176" s="48"/>
      <c r="Q176" s="160"/>
      <c r="R176" s="19"/>
      <c r="Y176" s="27"/>
      <c r="Z176" s="27"/>
      <c r="AC176" s="27"/>
    </row>
    <row r="177" spans="1:29" s="20" customFormat="1" ht="30" customHeight="1" x14ac:dyDescent="0.2">
      <c r="A177" s="158" t="s">
        <v>282</v>
      </c>
      <c r="B177" s="30" t="s">
        <v>1180</v>
      </c>
      <c r="C177" s="36">
        <v>44260</v>
      </c>
      <c r="D177" s="36">
        <f t="shared" si="20"/>
        <v>44263</v>
      </c>
      <c r="E177" s="36">
        <f t="shared" si="21"/>
        <v>44274</v>
      </c>
      <c r="F177" s="36">
        <v>44292</v>
      </c>
      <c r="G177" s="36" t="str">
        <f t="shared" si="23"/>
        <v>Mar</v>
      </c>
      <c r="H177" s="116">
        <v>44302</v>
      </c>
      <c r="I177" s="117" t="str">
        <f t="shared" si="25"/>
        <v>No</v>
      </c>
      <c r="J177" s="17"/>
      <c r="K177" s="97"/>
      <c r="L177" s="37" t="s">
        <v>72</v>
      </c>
      <c r="M177" s="17"/>
      <c r="N177" s="18" t="s">
        <v>8</v>
      </c>
      <c r="O177" s="101"/>
      <c r="P177" s="48" t="s">
        <v>17</v>
      </c>
      <c r="Q177" s="160"/>
      <c r="R177" s="19"/>
      <c r="Y177" s="27"/>
      <c r="Z177" s="27"/>
      <c r="AC177" s="27"/>
    </row>
    <row r="178" spans="1:29" s="20" customFormat="1" ht="30" customHeight="1" x14ac:dyDescent="0.2">
      <c r="A178" s="158" t="s">
        <v>283</v>
      </c>
      <c r="B178" s="30" t="s">
        <v>1181</v>
      </c>
      <c r="C178" s="36">
        <v>44260</v>
      </c>
      <c r="D178" s="36">
        <f t="shared" si="20"/>
        <v>44263</v>
      </c>
      <c r="E178" s="36">
        <f t="shared" si="21"/>
        <v>44274</v>
      </c>
      <c r="F178" s="36">
        <v>44292</v>
      </c>
      <c r="G178" s="36" t="str">
        <f t="shared" si="23"/>
        <v>Mar</v>
      </c>
      <c r="H178" s="116">
        <v>44271</v>
      </c>
      <c r="I178" s="117" t="str">
        <f t="shared" si="25"/>
        <v>Yes</v>
      </c>
      <c r="J178" s="17"/>
      <c r="K178" s="97"/>
      <c r="L178" s="37" t="s">
        <v>72</v>
      </c>
      <c r="M178" s="17"/>
      <c r="N178" s="18" t="s">
        <v>993</v>
      </c>
      <c r="O178" s="101"/>
      <c r="P178" s="48"/>
      <c r="Q178" s="160"/>
      <c r="R178" s="19"/>
      <c r="Y178" s="27"/>
      <c r="Z178" s="27"/>
      <c r="AC178" s="27"/>
    </row>
    <row r="179" spans="1:29" s="20" customFormat="1" ht="30" customHeight="1" x14ac:dyDescent="0.2">
      <c r="A179" s="158" t="s">
        <v>284</v>
      </c>
      <c r="B179" s="30" t="s">
        <v>1166</v>
      </c>
      <c r="C179" s="36">
        <v>44260</v>
      </c>
      <c r="D179" s="36">
        <f t="shared" si="20"/>
        <v>44263</v>
      </c>
      <c r="E179" s="36">
        <f t="shared" si="21"/>
        <v>44274</v>
      </c>
      <c r="F179" s="36">
        <v>44292</v>
      </c>
      <c r="G179" s="36" t="str">
        <f t="shared" si="23"/>
        <v>Mar</v>
      </c>
      <c r="H179" s="116">
        <v>44265</v>
      </c>
      <c r="I179" s="117" t="str">
        <f t="shared" si="25"/>
        <v>Yes</v>
      </c>
      <c r="J179" s="17"/>
      <c r="K179" s="97"/>
      <c r="L179" s="37" t="s">
        <v>72</v>
      </c>
      <c r="M179" s="17"/>
      <c r="N179" s="18" t="s">
        <v>8</v>
      </c>
      <c r="O179" s="101"/>
      <c r="P179" s="48" t="s">
        <v>64</v>
      </c>
      <c r="Q179" s="160"/>
      <c r="R179" s="19"/>
      <c r="Y179" s="27"/>
      <c r="Z179" s="27"/>
      <c r="AC179" s="27"/>
    </row>
    <row r="180" spans="1:29" s="20" customFormat="1" ht="30" customHeight="1" x14ac:dyDescent="0.2">
      <c r="A180" s="158" t="s">
        <v>285</v>
      </c>
      <c r="B180" s="30" t="s">
        <v>1167</v>
      </c>
      <c r="C180" s="36">
        <v>44260</v>
      </c>
      <c r="D180" s="36">
        <f t="shared" si="20"/>
        <v>44263</v>
      </c>
      <c r="E180" s="36">
        <f t="shared" si="21"/>
        <v>44274</v>
      </c>
      <c r="F180" s="36">
        <v>44292</v>
      </c>
      <c r="G180" s="36" t="str">
        <f t="shared" si="23"/>
        <v>Mar</v>
      </c>
      <c r="H180" s="116">
        <v>44295</v>
      </c>
      <c r="I180" s="117" t="str">
        <f t="shared" si="25"/>
        <v>No</v>
      </c>
      <c r="J180" s="17"/>
      <c r="K180" s="97"/>
      <c r="L180" s="37" t="s">
        <v>72</v>
      </c>
      <c r="M180" s="17"/>
      <c r="N180" s="18" t="s">
        <v>993</v>
      </c>
      <c r="O180" s="101"/>
      <c r="P180" s="48"/>
      <c r="Q180" s="160"/>
      <c r="R180" s="19"/>
      <c r="Y180" s="27"/>
      <c r="Z180" s="27"/>
      <c r="AC180" s="27"/>
    </row>
    <row r="181" spans="1:29" s="20" customFormat="1" ht="30" customHeight="1" x14ac:dyDescent="0.2">
      <c r="A181" s="158" t="s">
        <v>286</v>
      </c>
      <c r="B181" s="30" t="s">
        <v>1182</v>
      </c>
      <c r="C181" s="36">
        <v>44260</v>
      </c>
      <c r="D181" s="36">
        <f t="shared" si="20"/>
        <v>44263</v>
      </c>
      <c r="E181" s="36">
        <f t="shared" si="21"/>
        <v>44274</v>
      </c>
      <c r="F181" s="36">
        <v>44292</v>
      </c>
      <c r="G181" s="36" t="str">
        <f t="shared" si="23"/>
        <v>Mar</v>
      </c>
      <c r="H181" s="116">
        <v>44316</v>
      </c>
      <c r="I181" s="117" t="str">
        <f t="shared" si="25"/>
        <v>No</v>
      </c>
      <c r="J181" s="17"/>
      <c r="K181" s="97"/>
      <c r="L181" s="37" t="s">
        <v>72</v>
      </c>
      <c r="M181" s="17"/>
      <c r="N181" s="18" t="s">
        <v>993</v>
      </c>
      <c r="O181" s="101"/>
      <c r="P181" s="48"/>
      <c r="Q181" s="160"/>
      <c r="R181" s="19"/>
      <c r="Y181" s="27"/>
      <c r="Z181" s="27"/>
      <c r="AC181" s="27"/>
    </row>
    <row r="182" spans="1:29" s="20" customFormat="1" ht="30" customHeight="1" x14ac:dyDescent="0.2">
      <c r="A182" s="158" t="s">
        <v>287</v>
      </c>
      <c r="B182" s="30" t="s">
        <v>1183</v>
      </c>
      <c r="C182" s="36">
        <v>44263</v>
      </c>
      <c r="D182" s="36">
        <f t="shared" si="20"/>
        <v>44264</v>
      </c>
      <c r="E182" s="36">
        <f t="shared" si="21"/>
        <v>44277</v>
      </c>
      <c r="F182" s="36">
        <v>44293</v>
      </c>
      <c r="G182" s="36" t="str">
        <f t="shared" si="23"/>
        <v>Mar</v>
      </c>
      <c r="H182" s="116">
        <v>44426</v>
      </c>
      <c r="I182" s="117" t="str">
        <f t="shared" si="25"/>
        <v>No</v>
      </c>
      <c r="J182" s="17"/>
      <c r="K182" s="97"/>
      <c r="L182" s="37" t="s">
        <v>72</v>
      </c>
      <c r="M182" s="17"/>
      <c r="N182" s="18" t="s">
        <v>993</v>
      </c>
      <c r="O182" s="101"/>
      <c r="P182" s="48"/>
      <c r="Q182" s="160"/>
      <c r="R182" s="19"/>
      <c r="Y182" s="27"/>
      <c r="Z182" s="27"/>
      <c r="AC182" s="27"/>
    </row>
    <row r="183" spans="1:29" s="20" customFormat="1" ht="30" customHeight="1" x14ac:dyDescent="0.2">
      <c r="A183" s="158" t="s">
        <v>288</v>
      </c>
      <c r="B183" s="98" t="s">
        <v>1168</v>
      </c>
      <c r="C183" s="36">
        <v>44263</v>
      </c>
      <c r="D183" s="36">
        <f t="shared" ref="D183:D189" si="26">IF(C183="","",WORKDAY(C183,1))</f>
        <v>44264</v>
      </c>
      <c r="E183" s="36">
        <f t="shared" ref="E183:E189" si="27">IF(C183="","",WORKDAY(C183,10))</f>
        <v>44277</v>
      </c>
      <c r="F183" s="36">
        <v>44293</v>
      </c>
      <c r="G183" s="36" t="str">
        <f t="shared" si="23"/>
        <v>Mar</v>
      </c>
      <c r="H183" s="45">
        <v>44267</v>
      </c>
      <c r="I183" s="117" t="str">
        <f t="shared" si="25"/>
        <v>Yes</v>
      </c>
      <c r="J183" s="17"/>
      <c r="K183" s="97"/>
      <c r="L183" s="78" t="s">
        <v>72</v>
      </c>
      <c r="M183" s="105"/>
      <c r="N183" s="74" t="s">
        <v>995</v>
      </c>
      <c r="O183" s="106"/>
      <c r="P183" s="48"/>
      <c r="Q183" s="163"/>
      <c r="R183" s="19"/>
      <c r="Y183" s="27"/>
      <c r="Z183" s="27"/>
      <c r="AC183" s="27"/>
    </row>
    <row r="184" spans="1:29" s="20" customFormat="1" ht="30" customHeight="1" x14ac:dyDescent="0.2">
      <c r="A184" s="158" t="s">
        <v>289</v>
      </c>
      <c r="B184" s="30" t="s">
        <v>1169</v>
      </c>
      <c r="C184" s="36">
        <v>44263</v>
      </c>
      <c r="D184" s="36">
        <f t="shared" si="26"/>
        <v>44264</v>
      </c>
      <c r="E184" s="36">
        <f t="shared" si="27"/>
        <v>44277</v>
      </c>
      <c r="F184" s="36">
        <v>44293</v>
      </c>
      <c r="G184" s="36" t="str">
        <f t="shared" si="23"/>
        <v>Mar</v>
      </c>
      <c r="H184" s="116">
        <v>44265</v>
      </c>
      <c r="I184" s="117" t="str">
        <f t="shared" si="25"/>
        <v>Yes</v>
      </c>
      <c r="J184" s="17"/>
      <c r="K184" s="97"/>
      <c r="L184" s="37" t="s">
        <v>72</v>
      </c>
      <c r="M184" s="17"/>
      <c r="N184" s="18" t="s">
        <v>993</v>
      </c>
      <c r="O184" s="101"/>
      <c r="P184" s="48"/>
      <c r="Q184" s="160"/>
      <c r="R184" s="19"/>
      <c r="Y184" s="27"/>
      <c r="Z184" s="27"/>
      <c r="AC184" s="27"/>
    </row>
    <row r="185" spans="1:29" s="20" customFormat="1" ht="30" customHeight="1" x14ac:dyDescent="0.2">
      <c r="A185" s="158" t="s">
        <v>290</v>
      </c>
      <c r="B185" s="30" t="s">
        <v>1184</v>
      </c>
      <c r="C185" s="36">
        <v>44263</v>
      </c>
      <c r="D185" s="36">
        <f t="shared" si="26"/>
        <v>44264</v>
      </c>
      <c r="E185" s="36">
        <f t="shared" si="27"/>
        <v>44277</v>
      </c>
      <c r="F185" s="36">
        <v>44293</v>
      </c>
      <c r="G185" s="36" t="str">
        <f t="shared" si="23"/>
        <v>Mar</v>
      </c>
      <c r="H185" s="116">
        <v>44265</v>
      </c>
      <c r="I185" s="117" t="str">
        <f t="shared" si="25"/>
        <v>Yes</v>
      </c>
      <c r="J185" s="17"/>
      <c r="K185" s="97"/>
      <c r="L185" s="37" t="s">
        <v>72</v>
      </c>
      <c r="M185" s="17"/>
      <c r="N185" s="18" t="s">
        <v>993</v>
      </c>
      <c r="O185" s="101"/>
      <c r="P185" s="48"/>
      <c r="Q185" s="160"/>
      <c r="R185" s="19"/>
      <c r="Y185" s="27"/>
      <c r="Z185" s="27"/>
      <c r="AC185" s="27"/>
    </row>
    <row r="186" spans="1:29" s="20" customFormat="1" ht="30" customHeight="1" x14ac:dyDescent="0.2">
      <c r="A186" s="158" t="s">
        <v>291</v>
      </c>
      <c r="B186" s="30" t="s">
        <v>1185</v>
      </c>
      <c r="C186" s="36">
        <v>44263</v>
      </c>
      <c r="D186" s="36">
        <f t="shared" si="26"/>
        <v>44264</v>
      </c>
      <c r="E186" s="36">
        <f t="shared" si="27"/>
        <v>44277</v>
      </c>
      <c r="F186" s="36">
        <v>44293</v>
      </c>
      <c r="G186" s="36" t="str">
        <f t="shared" si="23"/>
        <v>Mar</v>
      </c>
      <c r="H186" s="116">
        <v>44294</v>
      </c>
      <c r="I186" s="117" t="str">
        <f t="shared" si="25"/>
        <v>No</v>
      </c>
      <c r="J186" s="17"/>
      <c r="K186" s="97"/>
      <c r="L186" s="37" t="s">
        <v>72</v>
      </c>
      <c r="M186" s="17"/>
      <c r="N186" s="18" t="s">
        <v>993</v>
      </c>
      <c r="O186" s="101"/>
      <c r="P186" s="48"/>
      <c r="Q186" s="160"/>
      <c r="R186" s="19"/>
      <c r="Y186" s="27"/>
      <c r="Z186" s="27"/>
      <c r="AC186" s="27"/>
    </row>
    <row r="187" spans="1:29" s="20" customFormat="1" ht="30" customHeight="1" x14ac:dyDescent="0.2">
      <c r="A187" s="158" t="s">
        <v>292</v>
      </c>
      <c r="B187" s="30" t="s">
        <v>1170</v>
      </c>
      <c r="C187" s="36">
        <v>44263</v>
      </c>
      <c r="D187" s="36">
        <f t="shared" si="26"/>
        <v>44264</v>
      </c>
      <c r="E187" s="36">
        <f t="shared" si="27"/>
        <v>44277</v>
      </c>
      <c r="F187" s="36">
        <v>44293</v>
      </c>
      <c r="G187" s="36" t="str">
        <f t="shared" si="23"/>
        <v>Mar</v>
      </c>
      <c r="H187" s="116">
        <v>44265</v>
      </c>
      <c r="I187" s="117" t="str">
        <f t="shared" si="25"/>
        <v>Yes</v>
      </c>
      <c r="J187" s="17"/>
      <c r="K187" s="97"/>
      <c r="L187" s="37" t="s">
        <v>72</v>
      </c>
      <c r="M187" s="17"/>
      <c r="N187" s="18" t="s">
        <v>8</v>
      </c>
      <c r="O187" s="101"/>
      <c r="P187" s="48" t="s">
        <v>64</v>
      </c>
      <c r="Q187" s="160"/>
      <c r="R187" s="19"/>
      <c r="Y187" s="27"/>
      <c r="Z187" s="27"/>
      <c r="AC187" s="27"/>
    </row>
    <row r="188" spans="1:29" s="20" customFormat="1" ht="30" customHeight="1" x14ac:dyDescent="0.2">
      <c r="A188" s="158" t="s">
        <v>293</v>
      </c>
      <c r="B188" s="30" t="s">
        <v>1186</v>
      </c>
      <c r="C188" s="36">
        <v>44263</v>
      </c>
      <c r="D188" s="36">
        <f t="shared" si="26"/>
        <v>44264</v>
      </c>
      <c r="E188" s="36">
        <f t="shared" si="27"/>
        <v>44277</v>
      </c>
      <c r="F188" s="36">
        <v>44293</v>
      </c>
      <c r="G188" s="36" t="str">
        <f t="shared" si="23"/>
        <v>Mar</v>
      </c>
      <c r="H188" s="116">
        <v>44271</v>
      </c>
      <c r="I188" s="117" t="str">
        <f t="shared" si="25"/>
        <v>Yes</v>
      </c>
      <c r="J188" s="17"/>
      <c r="K188" s="97"/>
      <c r="L188" s="37" t="s">
        <v>72</v>
      </c>
      <c r="M188" s="17"/>
      <c r="N188" s="18" t="s">
        <v>994</v>
      </c>
      <c r="O188" s="101"/>
      <c r="P188" s="48" t="s">
        <v>33</v>
      </c>
      <c r="Q188" s="160"/>
      <c r="R188" s="19"/>
      <c r="Y188" s="27"/>
      <c r="Z188" s="27"/>
      <c r="AC188" s="27"/>
    </row>
    <row r="189" spans="1:29" s="20" customFormat="1" ht="30" customHeight="1" x14ac:dyDescent="0.2">
      <c r="A189" s="158" t="s">
        <v>294</v>
      </c>
      <c r="B189" s="30" t="s">
        <v>1171</v>
      </c>
      <c r="C189" s="36">
        <v>44264</v>
      </c>
      <c r="D189" s="36">
        <f t="shared" si="26"/>
        <v>44265</v>
      </c>
      <c r="E189" s="36">
        <f t="shared" si="27"/>
        <v>44278</v>
      </c>
      <c r="F189" s="36">
        <v>44294</v>
      </c>
      <c r="G189" s="36" t="str">
        <f t="shared" si="23"/>
        <v>Mar</v>
      </c>
      <c r="H189" s="45">
        <v>44272</v>
      </c>
      <c r="I189" s="117" t="str">
        <f t="shared" si="25"/>
        <v>Yes</v>
      </c>
      <c r="J189" s="17"/>
      <c r="K189" s="97"/>
      <c r="L189" s="37" t="s">
        <v>72</v>
      </c>
      <c r="M189" s="17"/>
      <c r="N189" s="18" t="s">
        <v>993</v>
      </c>
      <c r="O189" s="101"/>
      <c r="P189" s="48"/>
      <c r="Q189" s="160"/>
      <c r="R189" s="19"/>
      <c r="Y189" s="27"/>
      <c r="Z189" s="27"/>
      <c r="AC189" s="27"/>
    </row>
    <row r="190" spans="1:29" s="20" customFormat="1" ht="30" customHeight="1" x14ac:dyDescent="0.2">
      <c r="A190" s="158" t="s">
        <v>295</v>
      </c>
      <c r="B190" s="30" t="s">
        <v>1172</v>
      </c>
      <c r="C190" s="36">
        <v>44264</v>
      </c>
      <c r="D190" s="36">
        <f t="shared" ref="D190:D211" si="28">IF(C190="","",WORKDAY(C190,1))</f>
        <v>44265</v>
      </c>
      <c r="E190" s="36">
        <f t="shared" ref="E190:E210" si="29">IF(C190="","",WORKDAY(C190,10))</f>
        <v>44278</v>
      </c>
      <c r="F190" s="36">
        <v>44294</v>
      </c>
      <c r="G190" s="36" t="str">
        <f t="shared" si="23"/>
        <v>Mar</v>
      </c>
      <c r="H190" s="116">
        <v>44274</v>
      </c>
      <c r="I190" s="117" t="str">
        <f t="shared" si="25"/>
        <v>Yes</v>
      </c>
      <c r="J190" s="17"/>
      <c r="K190" s="97"/>
      <c r="L190" s="37" t="s">
        <v>72</v>
      </c>
      <c r="M190" s="17"/>
      <c r="N190" s="18" t="s">
        <v>994</v>
      </c>
      <c r="O190" s="101"/>
      <c r="P190" s="48" t="s">
        <v>11</v>
      </c>
      <c r="Q190" s="160"/>
      <c r="R190" s="19"/>
      <c r="Y190" s="27"/>
      <c r="Z190" s="27"/>
      <c r="AC190" s="27"/>
    </row>
    <row r="191" spans="1:29" s="124" customFormat="1" ht="30" customHeight="1" x14ac:dyDescent="0.2">
      <c r="A191" s="164" t="s">
        <v>296</v>
      </c>
      <c r="B191" s="75" t="s">
        <v>1173</v>
      </c>
      <c r="C191" s="77">
        <v>44273</v>
      </c>
      <c r="D191" s="77">
        <f t="shared" si="28"/>
        <v>44274</v>
      </c>
      <c r="E191" s="77">
        <f t="shared" si="29"/>
        <v>44287</v>
      </c>
      <c r="F191" s="77">
        <v>44305</v>
      </c>
      <c r="G191" s="77" t="str">
        <f t="shared" si="23"/>
        <v>Mar</v>
      </c>
      <c r="H191" s="45">
        <v>44361</v>
      </c>
      <c r="I191" s="142" t="str">
        <f t="shared" si="25"/>
        <v>No</v>
      </c>
      <c r="J191" s="109"/>
      <c r="K191" s="110"/>
      <c r="L191" s="78" t="s">
        <v>72</v>
      </c>
      <c r="M191" s="79"/>
      <c r="N191" s="74" t="s">
        <v>993</v>
      </c>
      <c r="O191" s="102"/>
      <c r="P191" s="35"/>
      <c r="Q191" s="163"/>
      <c r="R191" s="149"/>
      <c r="Y191" s="125"/>
      <c r="Z191" s="125"/>
      <c r="AC191" s="125"/>
    </row>
    <row r="192" spans="1:29" s="20" customFormat="1" ht="30" customHeight="1" x14ac:dyDescent="0.2">
      <c r="A192" s="158" t="s">
        <v>297</v>
      </c>
      <c r="B192" s="30" t="s">
        <v>1174</v>
      </c>
      <c r="C192" s="36">
        <v>44264</v>
      </c>
      <c r="D192" s="36">
        <f t="shared" si="28"/>
        <v>44265</v>
      </c>
      <c r="E192" s="36">
        <f t="shared" si="29"/>
        <v>44278</v>
      </c>
      <c r="F192" s="36">
        <v>44294</v>
      </c>
      <c r="G192" s="36" t="str">
        <f t="shared" si="23"/>
        <v>Mar</v>
      </c>
      <c r="H192" s="116">
        <v>44284</v>
      </c>
      <c r="I192" s="117" t="str">
        <f t="shared" si="25"/>
        <v>Yes</v>
      </c>
      <c r="J192" s="17"/>
      <c r="K192" s="97"/>
      <c r="L192" s="37" t="s">
        <v>1004</v>
      </c>
      <c r="M192" s="17"/>
      <c r="N192" s="18" t="s">
        <v>995</v>
      </c>
      <c r="O192" s="101"/>
      <c r="P192" s="48"/>
      <c r="Q192" s="160"/>
      <c r="R192" s="19"/>
      <c r="Y192" s="27"/>
      <c r="Z192" s="27"/>
      <c r="AC192" s="27"/>
    </row>
    <row r="193" spans="1:29" s="20" customFormat="1" ht="30" customHeight="1" x14ac:dyDescent="0.2">
      <c r="A193" s="158" t="s">
        <v>298</v>
      </c>
      <c r="B193" s="30" t="s">
        <v>1175</v>
      </c>
      <c r="C193" s="36">
        <v>44265</v>
      </c>
      <c r="D193" s="36">
        <f t="shared" si="28"/>
        <v>44266</v>
      </c>
      <c r="E193" s="36">
        <f t="shared" si="29"/>
        <v>44279</v>
      </c>
      <c r="F193" s="36">
        <v>44295</v>
      </c>
      <c r="G193" s="36" t="str">
        <f t="shared" si="23"/>
        <v>Mar</v>
      </c>
      <c r="H193" s="116">
        <v>44280</v>
      </c>
      <c r="I193" s="117" t="str">
        <f t="shared" si="25"/>
        <v>Yes</v>
      </c>
      <c r="J193" s="17"/>
      <c r="K193" s="97"/>
      <c r="L193" s="37" t="s">
        <v>72</v>
      </c>
      <c r="M193" s="17"/>
      <c r="N193" s="18" t="s">
        <v>993</v>
      </c>
      <c r="O193" s="101"/>
      <c r="P193" s="48"/>
      <c r="Q193" s="160"/>
      <c r="R193" s="19"/>
      <c r="Y193" s="27"/>
      <c r="Z193" s="27"/>
      <c r="AC193" s="27"/>
    </row>
    <row r="194" spans="1:29" s="20" customFormat="1" ht="30" customHeight="1" x14ac:dyDescent="0.2">
      <c r="A194" s="164" t="s">
        <v>299</v>
      </c>
      <c r="B194" s="30" t="s">
        <v>1176</v>
      </c>
      <c r="C194" s="36">
        <v>44266</v>
      </c>
      <c r="D194" s="36">
        <f t="shared" si="28"/>
        <v>44267</v>
      </c>
      <c r="E194" s="36">
        <f t="shared" si="29"/>
        <v>44280</v>
      </c>
      <c r="F194" s="36">
        <v>44298</v>
      </c>
      <c r="G194" s="36" t="str">
        <f t="shared" si="23"/>
        <v>Mar</v>
      </c>
      <c r="H194" s="116" t="s">
        <v>18</v>
      </c>
      <c r="I194" s="117" t="s">
        <v>18</v>
      </c>
      <c r="J194" s="17"/>
      <c r="K194" s="97"/>
      <c r="L194" s="37" t="s">
        <v>74</v>
      </c>
      <c r="M194" s="17"/>
      <c r="N194" s="18" t="s">
        <v>18</v>
      </c>
      <c r="O194" s="101"/>
      <c r="P194" s="48"/>
      <c r="Q194" s="160"/>
      <c r="R194" s="19"/>
      <c r="Y194" s="27"/>
      <c r="Z194" s="27"/>
      <c r="AC194" s="27"/>
    </row>
    <row r="195" spans="1:29" s="20" customFormat="1" ht="30" customHeight="1" x14ac:dyDescent="0.2">
      <c r="A195" s="158" t="s">
        <v>300</v>
      </c>
      <c r="B195" s="30" t="s">
        <v>1187</v>
      </c>
      <c r="C195" s="36">
        <v>44266</v>
      </c>
      <c r="D195" s="36">
        <f t="shared" si="28"/>
        <v>44267</v>
      </c>
      <c r="E195" s="36">
        <f t="shared" si="29"/>
        <v>44280</v>
      </c>
      <c r="F195" s="36">
        <v>44298</v>
      </c>
      <c r="G195" s="36" t="str">
        <f t="shared" si="23"/>
        <v>Mar</v>
      </c>
      <c r="H195" s="116">
        <v>44267</v>
      </c>
      <c r="I195" s="117" t="str">
        <f t="shared" ref="I195:I214" si="30">IF(ISBLANK(H195),"",IF(H195&gt;F195,"No","Yes"))</f>
        <v>Yes</v>
      </c>
      <c r="J195" s="17"/>
      <c r="K195" s="97"/>
      <c r="L195" s="37" t="s">
        <v>72</v>
      </c>
      <c r="M195" s="17"/>
      <c r="N195" s="18" t="s">
        <v>993</v>
      </c>
      <c r="O195" s="101"/>
      <c r="P195" s="48"/>
      <c r="Q195" s="160"/>
      <c r="R195" s="19"/>
      <c r="Y195" s="27"/>
      <c r="Z195" s="27"/>
      <c r="AC195" s="27"/>
    </row>
    <row r="196" spans="1:29" s="20" customFormat="1" ht="30" customHeight="1" x14ac:dyDescent="0.2">
      <c r="A196" s="158" t="s">
        <v>301</v>
      </c>
      <c r="B196" s="30" t="s">
        <v>1188</v>
      </c>
      <c r="C196" s="36">
        <v>44266</v>
      </c>
      <c r="D196" s="36">
        <f t="shared" si="28"/>
        <v>44267</v>
      </c>
      <c r="E196" s="36">
        <f t="shared" si="29"/>
        <v>44280</v>
      </c>
      <c r="F196" s="36">
        <v>44298</v>
      </c>
      <c r="G196" s="36" t="str">
        <f t="shared" si="23"/>
        <v>Mar</v>
      </c>
      <c r="H196" s="116">
        <v>44295</v>
      </c>
      <c r="I196" s="117" t="str">
        <f t="shared" si="30"/>
        <v>Yes</v>
      </c>
      <c r="J196" s="17"/>
      <c r="K196" s="97"/>
      <c r="L196" s="37" t="s">
        <v>72</v>
      </c>
      <c r="M196" s="17"/>
      <c r="N196" s="18" t="s">
        <v>993</v>
      </c>
      <c r="O196" s="101"/>
      <c r="P196" s="48"/>
      <c r="Q196" s="160"/>
      <c r="R196" s="19"/>
      <c r="Y196" s="27"/>
      <c r="Z196" s="27"/>
      <c r="AC196" s="27"/>
    </row>
    <row r="197" spans="1:29" s="20" customFormat="1" ht="30" customHeight="1" x14ac:dyDescent="0.2">
      <c r="A197" s="158" t="s">
        <v>302</v>
      </c>
      <c r="B197" s="30" t="s">
        <v>1189</v>
      </c>
      <c r="C197" s="36">
        <v>44266</v>
      </c>
      <c r="D197" s="36">
        <f t="shared" si="28"/>
        <v>44267</v>
      </c>
      <c r="E197" s="36">
        <f t="shared" si="29"/>
        <v>44280</v>
      </c>
      <c r="F197" s="36">
        <v>44298</v>
      </c>
      <c r="G197" s="36" t="str">
        <f t="shared" si="23"/>
        <v>Mar</v>
      </c>
      <c r="H197" s="116">
        <v>44278</v>
      </c>
      <c r="I197" s="117" t="str">
        <f t="shared" si="30"/>
        <v>Yes</v>
      </c>
      <c r="J197" s="17"/>
      <c r="K197" s="97"/>
      <c r="L197" s="37" t="s">
        <v>72</v>
      </c>
      <c r="M197" s="17"/>
      <c r="N197" s="18" t="s">
        <v>995</v>
      </c>
      <c r="O197" s="101"/>
      <c r="P197" s="48"/>
      <c r="Q197" s="160"/>
      <c r="R197" s="19"/>
      <c r="Y197" s="27"/>
      <c r="Z197" s="27"/>
      <c r="AC197" s="27"/>
    </row>
    <row r="198" spans="1:29" s="20" customFormat="1" ht="30" customHeight="1" x14ac:dyDescent="0.2">
      <c r="A198" s="158" t="s">
        <v>303</v>
      </c>
      <c r="B198" s="30" t="s">
        <v>1190</v>
      </c>
      <c r="C198" s="36">
        <v>44267</v>
      </c>
      <c r="D198" s="36">
        <f t="shared" si="28"/>
        <v>44270</v>
      </c>
      <c r="E198" s="36">
        <f t="shared" si="29"/>
        <v>44281</v>
      </c>
      <c r="F198" s="36">
        <v>44299</v>
      </c>
      <c r="G198" s="36" t="str">
        <f t="shared" si="23"/>
        <v>Mar</v>
      </c>
      <c r="H198" s="116">
        <v>44274</v>
      </c>
      <c r="I198" s="117" t="str">
        <f t="shared" si="30"/>
        <v>Yes</v>
      </c>
      <c r="J198" s="17"/>
      <c r="K198" s="97"/>
      <c r="L198" s="37" t="s">
        <v>72</v>
      </c>
      <c r="M198" s="17"/>
      <c r="N198" s="18" t="s">
        <v>993</v>
      </c>
      <c r="O198" s="101"/>
      <c r="P198" s="48"/>
      <c r="Q198" s="160"/>
      <c r="R198" s="19"/>
      <c r="Y198" s="27"/>
      <c r="Z198" s="27"/>
      <c r="AC198" s="27"/>
    </row>
    <row r="199" spans="1:29" s="20" customFormat="1" ht="30" customHeight="1" x14ac:dyDescent="0.2">
      <c r="A199" s="158" t="s">
        <v>304</v>
      </c>
      <c r="B199" s="30" t="s">
        <v>1191</v>
      </c>
      <c r="C199" s="36">
        <v>44267</v>
      </c>
      <c r="D199" s="36">
        <f t="shared" si="28"/>
        <v>44270</v>
      </c>
      <c r="E199" s="36">
        <f t="shared" si="29"/>
        <v>44281</v>
      </c>
      <c r="F199" s="36">
        <v>44299</v>
      </c>
      <c r="G199" s="36" t="str">
        <f t="shared" si="23"/>
        <v>Mar</v>
      </c>
      <c r="H199" s="116">
        <v>44270</v>
      </c>
      <c r="I199" s="117" t="str">
        <f t="shared" si="30"/>
        <v>Yes</v>
      </c>
      <c r="J199" s="17"/>
      <c r="K199" s="97"/>
      <c r="L199" s="37" t="s">
        <v>72</v>
      </c>
      <c r="M199" s="17"/>
      <c r="N199" s="18" t="s">
        <v>993</v>
      </c>
      <c r="O199" s="101"/>
      <c r="P199" s="48"/>
      <c r="Q199" s="160"/>
      <c r="R199" s="19"/>
      <c r="Y199" s="27"/>
      <c r="Z199" s="27"/>
      <c r="AC199" s="27"/>
    </row>
    <row r="200" spans="1:29" s="20" customFormat="1" ht="30" customHeight="1" x14ac:dyDescent="0.2">
      <c r="A200" s="158" t="s">
        <v>305</v>
      </c>
      <c r="B200" s="30" t="s">
        <v>1192</v>
      </c>
      <c r="C200" s="36">
        <v>44267</v>
      </c>
      <c r="D200" s="36">
        <f t="shared" si="28"/>
        <v>44270</v>
      </c>
      <c r="E200" s="36">
        <f t="shared" si="29"/>
        <v>44281</v>
      </c>
      <c r="F200" s="36">
        <v>44299</v>
      </c>
      <c r="G200" s="36" t="str">
        <f t="shared" si="23"/>
        <v>Mar</v>
      </c>
      <c r="H200" s="116">
        <v>44327</v>
      </c>
      <c r="I200" s="117" t="str">
        <f t="shared" si="30"/>
        <v>No</v>
      </c>
      <c r="J200" s="17"/>
      <c r="K200" s="97"/>
      <c r="L200" s="37" t="s">
        <v>72</v>
      </c>
      <c r="M200" s="17"/>
      <c r="N200" s="18" t="s">
        <v>993</v>
      </c>
      <c r="O200" s="101"/>
      <c r="P200" s="48"/>
      <c r="Q200" s="160"/>
      <c r="R200" s="19"/>
      <c r="Y200" s="27"/>
      <c r="Z200" s="27"/>
      <c r="AC200" s="27"/>
    </row>
    <row r="201" spans="1:29" s="20" customFormat="1" ht="30" customHeight="1" x14ac:dyDescent="0.2">
      <c r="A201" s="158" t="s">
        <v>306</v>
      </c>
      <c r="B201" s="30" t="s">
        <v>1193</v>
      </c>
      <c r="C201" s="36">
        <v>44267</v>
      </c>
      <c r="D201" s="36">
        <f t="shared" si="28"/>
        <v>44270</v>
      </c>
      <c r="E201" s="36">
        <f t="shared" si="29"/>
        <v>44281</v>
      </c>
      <c r="F201" s="36">
        <v>44299</v>
      </c>
      <c r="G201" s="36" t="str">
        <f t="shared" si="23"/>
        <v>Mar</v>
      </c>
      <c r="H201" s="116">
        <v>44300</v>
      </c>
      <c r="I201" s="117" t="str">
        <f t="shared" si="30"/>
        <v>No</v>
      </c>
      <c r="J201" s="17"/>
      <c r="K201" s="97"/>
      <c r="L201" s="37" t="s">
        <v>72</v>
      </c>
      <c r="M201" s="17"/>
      <c r="N201" s="18" t="s">
        <v>993</v>
      </c>
      <c r="O201" s="101"/>
      <c r="P201" s="48"/>
      <c r="Q201" s="160"/>
      <c r="R201" s="19"/>
      <c r="Y201" s="27"/>
      <c r="Z201" s="27"/>
      <c r="AC201" s="27"/>
    </row>
    <row r="202" spans="1:29" s="20" customFormat="1" ht="30" customHeight="1" x14ac:dyDescent="0.2">
      <c r="A202" s="158" t="s">
        <v>307</v>
      </c>
      <c r="B202" s="30" t="s">
        <v>1194</v>
      </c>
      <c r="C202" s="36">
        <v>44267</v>
      </c>
      <c r="D202" s="36">
        <f t="shared" si="28"/>
        <v>44270</v>
      </c>
      <c r="E202" s="36">
        <f t="shared" si="29"/>
        <v>44281</v>
      </c>
      <c r="F202" s="36">
        <v>44299</v>
      </c>
      <c r="G202" s="36" t="str">
        <f t="shared" si="23"/>
        <v>Mar</v>
      </c>
      <c r="H202" s="116">
        <v>44300</v>
      </c>
      <c r="I202" s="117" t="str">
        <f t="shared" si="30"/>
        <v>No</v>
      </c>
      <c r="J202" s="17"/>
      <c r="K202" s="97"/>
      <c r="L202" s="37" t="s">
        <v>72</v>
      </c>
      <c r="M202" s="17"/>
      <c r="N202" s="18" t="s">
        <v>993</v>
      </c>
      <c r="O202" s="101"/>
      <c r="P202" s="48"/>
      <c r="Q202" s="160"/>
      <c r="R202" s="19"/>
      <c r="Y202" s="27"/>
      <c r="Z202" s="27"/>
      <c r="AC202" s="27"/>
    </row>
    <row r="203" spans="1:29" s="20" customFormat="1" ht="30" customHeight="1" x14ac:dyDescent="0.2">
      <c r="A203" s="158" t="s">
        <v>308</v>
      </c>
      <c r="B203" s="30" t="s">
        <v>1195</v>
      </c>
      <c r="C203" s="36">
        <v>44267</v>
      </c>
      <c r="D203" s="36">
        <f t="shared" si="28"/>
        <v>44270</v>
      </c>
      <c r="E203" s="36">
        <f t="shared" si="29"/>
        <v>44281</v>
      </c>
      <c r="F203" s="36">
        <v>44299</v>
      </c>
      <c r="G203" s="36" t="str">
        <f t="shared" si="23"/>
        <v>Mar</v>
      </c>
      <c r="H203" s="116">
        <v>44307</v>
      </c>
      <c r="I203" s="117" t="str">
        <f t="shared" si="30"/>
        <v>No</v>
      </c>
      <c r="J203" s="17"/>
      <c r="K203" s="97"/>
      <c r="L203" s="37" t="s">
        <v>72</v>
      </c>
      <c r="M203" s="17"/>
      <c r="N203" s="18" t="s">
        <v>993</v>
      </c>
      <c r="O203" s="101"/>
      <c r="P203" s="48"/>
      <c r="Q203" s="160"/>
      <c r="R203" s="19"/>
      <c r="Y203" s="27"/>
      <c r="Z203" s="27"/>
      <c r="AC203" s="27"/>
    </row>
    <row r="204" spans="1:29" s="20" customFormat="1" ht="30" customHeight="1" x14ac:dyDescent="0.2">
      <c r="A204" s="158" t="s">
        <v>309</v>
      </c>
      <c r="B204" s="30" t="s">
        <v>1196</v>
      </c>
      <c r="C204" s="36">
        <v>44270</v>
      </c>
      <c r="D204" s="36">
        <f t="shared" si="28"/>
        <v>44271</v>
      </c>
      <c r="E204" s="36">
        <f t="shared" si="29"/>
        <v>44284</v>
      </c>
      <c r="F204" s="36">
        <v>44300</v>
      </c>
      <c r="G204" s="36" t="str">
        <f t="shared" si="23"/>
        <v>Mar</v>
      </c>
      <c r="H204" s="116">
        <v>44271</v>
      </c>
      <c r="I204" s="117" t="str">
        <f t="shared" si="30"/>
        <v>Yes</v>
      </c>
      <c r="J204" s="17"/>
      <c r="K204" s="97"/>
      <c r="L204" s="37" t="s">
        <v>72</v>
      </c>
      <c r="M204" s="17"/>
      <c r="N204" s="18" t="s">
        <v>993</v>
      </c>
      <c r="O204" s="101"/>
      <c r="P204" s="48"/>
      <c r="Q204" s="160"/>
      <c r="R204" s="19"/>
      <c r="Y204" s="27"/>
      <c r="Z204" s="27"/>
      <c r="AC204" s="27"/>
    </row>
    <row r="205" spans="1:29" s="20" customFormat="1" ht="30" customHeight="1" x14ac:dyDescent="0.2">
      <c r="A205" s="158" t="s">
        <v>310</v>
      </c>
      <c r="B205" s="30" t="s">
        <v>1197</v>
      </c>
      <c r="C205" s="36">
        <v>44270</v>
      </c>
      <c r="D205" s="36">
        <f t="shared" si="28"/>
        <v>44271</v>
      </c>
      <c r="E205" s="36">
        <f t="shared" si="29"/>
        <v>44284</v>
      </c>
      <c r="F205" s="36">
        <v>44300</v>
      </c>
      <c r="G205" s="36" t="str">
        <f t="shared" si="23"/>
        <v>Mar</v>
      </c>
      <c r="H205" s="116">
        <v>44271</v>
      </c>
      <c r="I205" s="117" t="str">
        <f t="shared" si="30"/>
        <v>Yes</v>
      </c>
      <c r="J205" s="17"/>
      <c r="K205" s="97"/>
      <c r="L205" s="37" t="s">
        <v>72</v>
      </c>
      <c r="M205" s="17"/>
      <c r="N205" s="18" t="s">
        <v>993</v>
      </c>
      <c r="O205" s="101"/>
      <c r="P205" s="48"/>
      <c r="Q205" s="160"/>
      <c r="R205" s="19"/>
      <c r="Y205" s="27"/>
      <c r="Z205" s="27"/>
      <c r="AC205" s="27"/>
    </row>
    <row r="206" spans="1:29" s="20" customFormat="1" ht="30" customHeight="1" x14ac:dyDescent="0.2">
      <c r="A206" s="158" t="s">
        <v>311</v>
      </c>
      <c r="B206" s="30" t="s">
        <v>1199</v>
      </c>
      <c r="C206" s="36">
        <v>44271</v>
      </c>
      <c r="D206" s="36">
        <f t="shared" si="28"/>
        <v>44272</v>
      </c>
      <c r="E206" s="36">
        <f t="shared" si="29"/>
        <v>44285</v>
      </c>
      <c r="F206" s="36">
        <v>44301</v>
      </c>
      <c r="G206" s="36" t="str">
        <f t="shared" si="23"/>
        <v>Mar</v>
      </c>
      <c r="H206" s="116">
        <v>44284</v>
      </c>
      <c r="I206" s="117" t="str">
        <f t="shared" si="30"/>
        <v>Yes</v>
      </c>
      <c r="J206" s="17"/>
      <c r="K206" s="97"/>
      <c r="L206" s="37" t="s">
        <v>72</v>
      </c>
      <c r="M206" s="17"/>
      <c r="N206" s="18" t="s">
        <v>993</v>
      </c>
      <c r="O206" s="101"/>
      <c r="P206" s="48"/>
      <c r="Q206" s="160"/>
      <c r="R206" s="19"/>
      <c r="Y206" s="27"/>
      <c r="Z206" s="27"/>
      <c r="AC206" s="27"/>
    </row>
    <row r="207" spans="1:29" s="20" customFormat="1" ht="30" customHeight="1" x14ac:dyDescent="0.2">
      <c r="A207" s="158" t="s">
        <v>312</v>
      </c>
      <c r="B207" s="30" t="s">
        <v>1200</v>
      </c>
      <c r="C207" s="36">
        <v>44270</v>
      </c>
      <c r="D207" s="36">
        <f t="shared" si="28"/>
        <v>44271</v>
      </c>
      <c r="E207" s="36">
        <f t="shared" si="29"/>
        <v>44284</v>
      </c>
      <c r="F207" s="36">
        <v>44300</v>
      </c>
      <c r="G207" s="36" t="str">
        <f t="shared" si="23"/>
        <v>Mar</v>
      </c>
      <c r="H207" s="116">
        <v>44285</v>
      </c>
      <c r="I207" s="117" t="str">
        <f t="shared" si="30"/>
        <v>Yes</v>
      </c>
      <c r="J207" s="17"/>
      <c r="K207" s="97"/>
      <c r="L207" s="37" t="s">
        <v>72</v>
      </c>
      <c r="M207" s="17"/>
      <c r="N207" s="18" t="s">
        <v>993</v>
      </c>
      <c r="O207" s="101"/>
      <c r="P207" s="48"/>
      <c r="Q207" s="160"/>
      <c r="R207" s="19"/>
      <c r="Y207" s="27"/>
      <c r="Z207" s="27"/>
      <c r="AC207" s="27"/>
    </row>
    <row r="208" spans="1:29" s="20" customFormat="1" ht="30" customHeight="1" x14ac:dyDescent="0.2">
      <c r="A208" s="158" t="s">
        <v>313</v>
      </c>
      <c r="B208" s="30" t="s">
        <v>1186</v>
      </c>
      <c r="C208" s="36">
        <v>44271</v>
      </c>
      <c r="D208" s="36">
        <f t="shared" si="28"/>
        <v>44272</v>
      </c>
      <c r="E208" s="36">
        <f t="shared" si="29"/>
        <v>44285</v>
      </c>
      <c r="F208" s="36">
        <v>44301</v>
      </c>
      <c r="G208" s="36" t="str">
        <f>IF(ISBLANK(C208),"",TEXT(C208,"mmm"))</f>
        <v>Mar</v>
      </c>
      <c r="H208" s="116">
        <v>44272</v>
      </c>
      <c r="I208" s="117" t="str">
        <f t="shared" si="30"/>
        <v>Yes</v>
      </c>
      <c r="J208" s="17"/>
      <c r="K208" s="97"/>
      <c r="L208" s="37" t="s">
        <v>72</v>
      </c>
      <c r="M208" s="17"/>
      <c r="N208" s="18" t="s">
        <v>8</v>
      </c>
      <c r="O208" s="101"/>
      <c r="P208" s="48" t="s">
        <v>95</v>
      </c>
      <c r="Q208" s="160"/>
      <c r="R208" s="19"/>
      <c r="Y208" s="27"/>
      <c r="Z208" s="27"/>
      <c r="AC208" s="27"/>
    </row>
    <row r="209" spans="1:29" s="20" customFormat="1" ht="30" customHeight="1" x14ac:dyDescent="0.2">
      <c r="A209" s="158" t="s">
        <v>314</v>
      </c>
      <c r="B209" s="30" t="s">
        <v>1202</v>
      </c>
      <c r="C209" s="36">
        <v>44272</v>
      </c>
      <c r="D209" s="36">
        <f t="shared" si="28"/>
        <v>44273</v>
      </c>
      <c r="E209" s="36">
        <f t="shared" si="29"/>
        <v>44286</v>
      </c>
      <c r="F209" s="36">
        <v>44302</v>
      </c>
      <c r="G209" s="36" t="str">
        <f t="shared" si="23"/>
        <v>Mar</v>
      </c>
      <c r="H209" s="116">
        <v>44432</v>
      </c>
      <c r="I209" s="117" t="str">
        <f t="shared" si="30"/>
        <v>No</v>
      </c>
      <c r="J209" s="17"/>
      <c r="K209" s="97"/>
      <c r="L209" s="37" t="s">
        <v>72</v>
      </c>
      <c r="M209" s="17"/>
      <c r="N209" s="18" t="s">
        <v>993</v>
      </c>
      <c r="O209" s="101"/>
      <c r="P209" s="48"/>
      <c r="Q209" s="160"/>
      <c r="R209" s="19"/>
      <c r="Y209" s="27"/>
      <c r="Z209" s="27"/>
      <c r="AC209" s="27"/>
    </row>
    <row r="210" spans="1:29" s="20" customFormat="1" ht="30" customHeight="1" x14ac:dyDescent="0.2">
      <c r="A210" s="158" t="s">
        <v>315</v>
      </c>
      <c r="B210" s="30" t="s">
        <v>1203</v>
      </c>
      <c r="C210" s="36">
        <v>44272</v>
      </c>
      <c r="D210" s="36">
        <f t="shared" si="28"/>
        <v>44273</v>
      </c>
      <c r="E210" s="36">
        <f t="shared" si="29"/>
        <v>44286</v>
      </c>
      <c r="F210" s="36">
        <v>44302</v>
      </c>
      <c r="G210" s="36" t="str">
        <f t="shared" si="23"/>
        <v>Mar</v>
      </c>
      <c r="H210" s="116">
        <v>44274</v>
      </c>
      <c r="I210" s="117" t="str">
        <f t="shared" si="30"/>
        <v>Yes</v>
      </c>
      <c r="J210" s="17"/>
      <c r="K210" s="97"/>
      <c r="L210" s="37" t="s">
        <v>72</v>
      </c>
      <c r="M210" s="17"/>
      <c r="N210" s="18" t="s">
        <v>993</v>
      </c>
      <c r="O210" s="101"/>
      <c r="P210" s="48"/>
      <c r="Q210" s="160"/>
      <c r="R210" s="19"/>
      <c r="Y210" s="27"/>
      <c r="Z210" s="27"/>
      <c r="AC210" s="27"/>
    </row>
    <row r="211" spans="1:29" s="20" customFormat="1" ht="30" customHeight="1" x14ac:dyDescent="0.2">
      <c r="A211" s="158" t="s">
        <v>316</v>
      </c>
      <c r="B211" s="30" t="s">
        <v>1204</v>
      </c>
      <c r="C211" s="36">
        <v>44270</v>
      </c>
      <c r="D211" s="36">
        <f t="shared" si="28"/>
        <v>44271</v>
      </c>
      <c r="E211" s="36">
        <f>IF(C211="","",WORKDAY(C211,10))</f>
        <v>44284</v>
      </c>
      <c r="F211" s="36">
        <v>44300</v>
      </c>
      <c r="G211" s="36" t="str">
        <f t="shared" si="23"/>
        <v>Mar</v>
      </c>
      <c r="H211" s="116">
        <v>44280</v>
      </c>
      <c r="I211" s="117" t="str">
        <f t="shared" si="30"/>
        <v>Yes</v>
      </c>
      <c r="J211" s="17"/>
      <c r="K211" s="97"/>
      <c r="L211" s="37" t="s">
        <v>72</v>
      </c>
      <c r="M211" s="17"/>
      <c r="N211" s="18" t="s">
        <v>994</v>
      </c>
      <c r="O211" s="101"/>
      <c r="P211" s="48" t="s">
        <v>64</v>
      </c>
      <c r="Q211" s="160"/>
      <c r="R211" s="19"/>
      <c r="Y211" s="27"/>
      <c r="Z211" s="27"/>
      <c r="AC211" s="27"/>
    </row>
    <row r="212" spans="1:29" s="20" customFormat="1" ht="30" customHeight="1" x14ac:dyDescent="0.2">
      <c r="A212" s="158" t="s">
        <v>317</v>
      </c>
      <c r="B212" s="30" t="s">
        <v>1205</v>
      </c>
      <c r="C212" s="36">
        <v>44274</v>
      </c>
      <c r="D212" s="36">
        <f>IF(C212="","",WORKDAY(C212,1))</f>
        <v>44277</v>
      </c>
      <c r="E212" s="36">
        <v>44292</v>
      </c>
      <c r="F212" s="36">
        <v>44306</v>
      </c>
      <c r="G212" s="36" t="str">
        <f t="shared" ref="G212:G275" si="31">IF(ISBLANK(C212),"",TEXT(C212,"mmm"))</f>
        <v>Mar</v>
      </c>
      <c r="H212" s="116">
        <v>44298</v>
      </c>
      <c r="I212" s="117" t="str">
        <f t="shared" si="30"/>
        <v>Yes</v>
      </c>
      <c r="J212" s="17"/>
      <c r="K212" s="97"/>
      <c r="L212" s="37" t="s">
        <v>72</v>
      </c>
      <c r="M212" s="17"/>
      <c r="N212" s="18" t="s">
        <v>993</v>
      </c>
      <c r="O212" s="101"/>
      <c r="P212" s="48"/>
      <c r="Q212" s="160"/>
      <c r="R212" s="19"/>
      <c r="Y212" s="27"/>
      <c r="Z212" s="27"/>
      <c r="AC212" s="27"/>
    </row>
    <row r="213" spans="1:29" s="20" customFormat="1" ht="30" customHeight="1" x14ac:dyDescent="0.2">
      <c r="A213" s="158" t="s">
        <v>318</v>
      </c>
      <c r="B213" s="30" t="s">
        <v>1206</v>
      </c>
      <c r="C213" s="36">
        <v>44277</v>
      </c>
      <c r="D213" s="36">
        <f>IF(C213="","",WORKDAY(C213,1))</f>
        <v>44278</v>
      </c>
      <c r="E213" s="36">
        <v>44293</v>
      </c>
      <c r="F213" s="36">
        <v>44307</v>
      </c>
      <c r="G213" s="36" t="str">
        <f t="shared" si="31"/>
        <v>Mar</v>
      </c>
      <c r="H213" s="116">
        <v>44295</v>
      </c>
      <c r="I213" s="117" t="str">
        <f t="shared" si="30"/>
        <v>Yes</v>
      </c>
      <c r="J213" s="17"/>
      <c r="K213" s="97"/>
      <c r="L213" s="37" t="s">
        <v>72</v>
      </c>
      <c r="M213" s="17"/>
      <c r="N213" s="18" t="s">
        <v>993</v>
      </c>
      <c r="O213" s="101"/>
      <c r="P213" s="48"/>
      <c r="Q213" s="160"/>
      <c r="R213" s="19"/>
      <c r="Y213" s="27"/>
      <c r="Z213" s="27"/>
      <c r="AC213" s="27"/>
    </row>
    <row r="214" spans="1:29" s="20" customFormat="1" ht="30" customHeight="1" x14ac:dyDescent="0.2">
      <c r="A214" s="158" t="s">
        <v>319</v>
      </c>
      <c r="B214" s="30" t="s">
        <v>1207</v>
      </c>
      <c r="C214" s="36">
        <v>44277</v>
      </c>
      <c r="D214" s="36">
        <f t="shared" ref="D214:D220" si="32">IF(C214="","",WORKDAY(C214,1))</f>
        <v>44278</v>
      </c>
      <c r="E214" s="36">
        <v>44293</v>
      </c>
      <c r="F214" s="36">
        <v>44307</v>
      </c>
      <c r="G214" s="36" t="str">
        <f t="shared" si="31"/>
        <v>Mar</v>
      </c>
      <c r="H214" s="116">
        <v>44302</v>
      </c>
      <c r="I214" s="117" t="str">
        <f t="shared" si="30"/>
        <v>Yes</v>
      </c>
      <c r="J214" s="17"/>
      <c r="K214" s="97"/>
      <c r="L214" s="37" t="s">
        <v>72</v>
      </c>
      <c r="M214" s="17"/>
      <c r="N214" s="18" t="s">
        <v>994</v>
      </c>
      <c r="O214" s="101"/>
      <c r="P214" s="48" t="s">
        <v>11</v>
      </c>
      <c r="Q214" s="160"/>
      <c r="R214" s="19"/>
      <c r="Y214" s="27"/>
      <c r="Z214" s="27"/>
      <c r="AC214" s="27"/>
    </row>
    <row r="215" spans="1:29" s="20" customFormat="1" ht="30" customHeight="1" x14ac:dyDescent="0.2">
      <c r="A215" s="158" t="s">
        <v>320</v>
      </c>
      <c r="B215" s="30" t="s">
        <v>1213</v>
      </c>
      <c r="C215" s="36">
        <v>44277</v>
      </c>
      <c r="D215" s="36">
        <f t="shared" si="32"/>
        <v>44278</v>
      </c>
      <c r="E215" s="36">
        <v>44293</v>
      </c>
      <c r="F215" s="36">
        <v>44307</v>
      </c>
      <c r="G215" s="36" t="str">
        <f t="shared" si="31"/>
        <v>Mar</v>
      </c>
      <c r="H215" s="116" t="s">
        <v>18</v>
      </c>
      <c r="I215" s="117" t="s">
        <v>18</v>
      </c>
      <c r="J215" s="17"/>
      <c r="K215" s="97"/>
      <c r="L215" s="37" t="s">
        <v>74</v>
      </c>
      <c r="M215" s="17"/>
      <c r="N215" s="18" t="s">
        <v>18</v>
      </c>
      <c r="O215" s="101"/>
      <c r="P215" s="48"/>
      <c r="Q215" s="160"/>
      <c r="R215" s="19"/>
      <c r="Y215" s="27"/>
      <c r="Z215" s="27"/>
      <c r="AC215" s="27"/>
    </row>
    <row r="216" spans="1:29" s="20" customFormat="1" ht="30" customHeight="1" x14ac:dyDescent="0.2">
      <c r="A216" s="158" t="s">
        <v>321</v>
      </c>
      <c r="B216" s="30" t="s">
        <v>1208</v>
      </c>
      <c r="C216" s="36">
        <v>44277</v>
      </c>
      <c r="D216" s="36">
        <f t="shared" si="32"/>
        <v>44278</v>
      </c>
      <c r="E216" s="36">
        <v>44293</v>
      </c>
      <c r="F216" s="36">
        <v>44307</v>
      </c>
      <c r="G216" s="36" t="str">
        <f t="shared" si="31"/>
        <v>Mar</v>
      </c>
      <c r="H216" s="116">
        <v>44285</v>
      </c>
      <c r="I216" s="117" t="str">
        <f t="shared" ref="I216:I226" si="33">IF(ISBLANK(H216),"",IF(H216&gt;F216,"No","Yes"))</f>
        <v>Yes</v>
      </c>
      <c r="J216" s="17"/>
      <c r="K216" s="97"/>
      <c r="L216" s="37" t="s">
        <v>72</v>
      </c>
      <c r="M216" s="17"/>
      <c r="N216" s="18" t="s">
        <v>995</v>
      </c>
      <c r="O216" s="101"/>
      <c r="P216" s="48"/>
      <c r="Q216" s="160"/>
      <c r="R216" s="19"/>
      <c r="Y216" s="27"/>
      <c r="Z216" s="27"/>
      <c r="AC216" s="27"/>
    </row>
    <row r="217" spans="1:29" s="20" customFormat="1" ht="30" customHeight="1" x14ac:dyDescent="0.2">
      <c r="A217" s="158" t="s">
        <v>322</v>
      </c>
      <c r="B217" s="30" t="s">
        <v>1209</v>
      </c>
      <c r="C217" s="36">
        <v>44278</v>
      </c>
      <c r="D217" s="36">
        <f t="shared" si="32"/>
        <v>44279</v>
      </c>
      <c r="E217" s="36">
        <v>44294</v>
      </c>
      <c r="F217" s="36">
        <v>44308</v>
      </c>
      <c r="G217" s="36" t="str">
        <f t="shared" si="31"/>
        <v>Mar</v>
      </c>
      <c r="H217" s="116">
        <v>44302</v>
      </c>
      <c r="I217" s="117" t="str">
        <f t="shared" si="33"/>
        <v>Yes</v>
      </c>
      <c r="J217" s="17"/>
      <c r="K217" s="97"/>
      <c r="L217" s="37" t="s">
        <v>72</v>
      </c>
      <c r="M217" s="17"/>
      <c r="N217" s="18" t="s">
        <v>993</v>
      </c>
      <c r="O217" s="101"/>
      <c r="P217" s="48"/>
      <c r="Q217" s="160"/>
      <c r="R217" s="19"/>
      <c r="Y217" s="27"/>
      <c r="Z217" s="27"/>
      <c r="AC217" s="27"/>
    </row>
    <row r="218" spans="1:29" s="20" customFormat="1" ht="30" customHeight="1" x14ac:dyDescent="0.2">
      <c r="A218" s="158" t="s">
        <v>323</v>
      </c>
      <c r="B218" s="30" t="s">
        <v>1210</v>
      </c>
      <c r="C218" s="36">
        <v>44278</v>
      </c>
      <c r="D218" s="36">
        <f t="shared" si="32"/>
        <v>44279</v>
      </c>
      <c r="E218" s="36">
        <v>44294</v>
      </c>
      <c r="F218" s="36">
        <v>44308</v>
      </c>
      <c r="G218" s="36" t="str">
        <f t="shared" si="31"/>
        <v>Mar</v>
      </c>
      <c r="H218" s="116">
        <v>44307</v>
      </c>
      <c r="I218" s="117" t="str">
        <f t="shared" si="33"/>
        <v>Yes</v>
      </c>
      <c r="J218" s="17"/>
      <c r="K218" s="97"/>
      <c r="L218" s="37" t="s">
        <v>72</v>
      </c>
      <c r="M218" s="17"/>
      <c r="N218" s="18" t="s">
        <v>993</v>
      </c>
      <c r="O218" s="101"/>
      <c r="P218" s="48"/>
      <c r="Q218" s="160"/>
      <c r="R218" s="19"/>
      <c r="Y218" s="27"/>
      <c r="Z218" s="27"/>
      <c r="AC218" s="27"/>
    </row>
    <row r="219" spans="1:29" s="20" customFormat="1" ht="30" customHeight="1" x14ac:dyDescent="0.2">
      <c r="A219" s="158" t="s">
        <v>324</v>
      </c>
      <c r="B219" s="30" t="s">
        <v>1211</v>
      </c>
      <c r="C219" s="36">
        <v>44278</v>
      </c>
      <c r="D219" s="36">
        <f t="shared" si="32"/>
        <v>44279</v>
      </c>
      <c r="E219" s="36">
        <v>44294</v>
      </c>
      <c r="F219" s="36">
        <v>44308</v>
      </c>
      <c r="G219" s="36" t="str">
        <f t="shared" si="31"/>
        <v>Mar</v>
      </c>
      <c r="H219" s="116">
        <v>44295</v>
      </c>
      <c r="I219" s="117" t="str">
        <f t="shared" si="33"/>
        <v>Yes</v>
      </c>
      <c r="J219" s="17"/>
      <c r="K219" s="97"/>
      <c r="L219" s="37" t="s">
        <v>72</v>
      </c>
      <c r="M219" s="17"/>
      <c r="N219" s="18" t="s">
        <v>993</v>
      </c>
      <c r="O219" s="101"/>
      <c r="P219" s="48"/>
      <c r="Q219" s="160"/>
      <c r="R219" s="19"/>
      <c r="Y219" s="27"/>
      <c r="Z219" s="27"/>
      <c r="AC219" s="27"/>
    </row>
    <row r="220" spans="1:29" s="20" customFormat="1" ht="30" customHeight="1" x14ac:dyDescent="0.2">
      <c r="A220" s="158" t="s">
        <v>325</v>
      </c>
      <c r="B220" s="30" t="s">
        <v>1212</v>
      </c>
      <c r="C220" s="36">
        <v>44278</v>
      </c>
      <c r="D220" s="36">
        <f t="shared" si="32"/>
        <v>44279</v>
      </c>
      <c r="E220" s="36">
        <v>44294</v>
      </c>
      <c r="F220" s="36">
        <v>44308</v>
      </c>
      <c r="G220" s="77" t="str">
        <f t="shared" si="31"/>
        <v>Mar</v>
      </c>
      <c r="H220" s="116">
        <v>44314</v>
      </c>
      <c r="I220" s="117" t="str">
        <f t="shared" si="33"/>
        <v>No</v>
      </c>
      <c r="J220" s="17"/>
      <c r="K220" s="97"/>
      <c r="L220" s="37" t="s">
        <v>72</v>
      </c>
      <c r="M220" s="17"/>
      <c r="N220" s="18" t="s">
        <v>994</v>
      </c>
      <c r="O220" s="101"/>
      <c r="P220" s="48" t="s">
        <v>33</v>
      </c>
      <c r="Q220" s="160"/>
      <c r="R220" s="19"/>
      <c r="Y220" s="27"/>
      <c r="Z220" s="27"/>
      <c r="AC220" s="27"/>
    </row>
    <row r="221" spans="1:29" s="124" customFormat="1" ht="30" customHeight="1" x14ac:dyDescent="0.2">
      <c r="A221" s="164" t="s">
        <v>326</v>
      </c>
      <c r="B221" s="75" t="s">
        <v>1214</v>
      </c>
      <c r="C221" s="77">
        <v>44279</v>
      </c>
      <c r="D221" s="77">
        <f t="shared" ref="D221:D239" si="34">IF(C221="","",WORKDAY(C221,1))</f>
        <v>44280</v>
      </c>
      <c r="E221" s="77">
        <v>44295</v>
      </c>
      <c r="F221" s="77">
        <v>44309</v>
      </c>
      <c r="G221" s="77" t="str">
        <f t="shared" si="31"/>
        <v>Mar</v>
      </c>
      <c r="H221" s="45">
        <v>44285</v>
      </c>
      <c r="I221" s="142" t="str">
        <f t="shared" si="33"/>
        <v>Yes</v>
      </c>
      <c r="J221" s="109"/>
      <c r="K221" s="110"/>
      <c r="L221" s="78" t="s">
        <v>72</v>
      </c>
      <c r="M221" s="79"/>
      <c r="N221" s="74" t="s">
        <v>994</v>
      </c>
      <c r="O221" s="102"/>
      <c r="P221" s="35" t="s">
        <v>64</v>
      </c>
      <c r="Q221" s="163"/>
      <c r="R221" s="149"/>
      <c r="Y221" s="125"/>
      <c r="Z221" s="125"/>
      <c r="AC221" s="125"/>
    </row>
    <row r="222" spans="1:29" s="124" customFormat="1" ht="30" customHeight="1" x14ac:dyDescent="0.2">
      <c r="A222" s="158" t="s">
        <v>327</v>
      </c>
      <c r="B222" s="30" t="s">
        <v>1215</v>
      </c>
      <c r="C222" s="36">
        <v>44280</v>
      </c>
      <c r="D222" s="36">
        <f t="shared" si="34"/>
        <v>44281</v>
      </c>
      <c r="E222" s="36">
        <v>44298</v>
      </c>
      <c r="F222" s="36">
        <v>44312</v>
      </c>
      <c r="G222" s="36" t="str">
        <f t="shared" si="31"/>
        <v>Mar</v>
      </c>
      <c r="H222" s="116">
        <v>44307</v>
      </c>
      <c r="I222" s="117" t="str">
        <f t="shared" si="33"/>
        <v>Yes</v>
      </c>
      <c r="J222" s="17"/>
      <c r="K222" s="97"/>
      <c r="L222" s="37" t="s">
        <v>72</v>
      </c>
      <c r="M222" s="17"/>
      <c r="N222" s="18" t="s">
        <v>993</v>
      </c>
      <c r="O222" s="101"/>
      <c r="P222" s="48"/>
      <c r="Q222" s="160"/>
      <c r="R222" s="19"/>
      <c r="Y222" s="125"/>
      <c r="Z222" s="125"/>
      <c r="AC222" s="125"/>
    </row>
    <row r="223" spans="1:29" s="20" customFormat="1" ht="30" customHeight="1" x14ac:dyDescent="0.2">
      <c r="A223" s="158" t="s">
        <v>328</v>
      </c>
      <c r="B223" s="30" t="s">
        <v>1216</v>
      </c>
      <c r="C223" s="36">
        <v>44280</v>
      </c>
      <c r="D223" s="36">
        <f t="shared" si="34"/>
        <v>44281</v>
      </c>
      <c r="E223" s="36">
        <v>44298</v>
      </c>
      <c r="F223" s="36">
        <v>44312</v>
      </c>
      <c r="G223" s="36" t="str">
        <f t="shared" si="31"/>
        <v>Mar</v>
      </c>
      <c r="H223" s="116">
        <v>44308</v>
      </c>
      <c r="I223" s="117" t="str">
        <f t="shared" si="33"/>
        <v>Yes</v>
      </c>
      <c r="J223" s="17"/>
      <c r="K223" s="97"/>
      <c r="L223" s="37" t="s">
        <v>72</v>
      </c>
      <c r="M223" s="17"/>
      <c r="N223" s="18" t="s">
        <v>993</v>
      </c>
      <c r="O223" s="101"/>
      <c r="P223" s="48"/>
      <c r="Q223" s="160"/>
      <c r="R223" s="19"/>
      <c r="Y223" s="27"/>
      <c r="Z223" s="27"/>
      <c r="AC223" s="27"/>
    </row>
    <row r="224" spans="1:29" s="20" customFormat="1" ht="30" customHeight="1" x14ac:dyDescent="0.2">
      <c r="A224" s="158" t="s">
        <v>329</v>
      </c>
      <c r="B224" s="30" t="s">
        <v>1217</v>
      </c>
      <c r="C224" s="36">
        <v>44281</v>
      </c>
      <c r="D224" s="36">
        <f t="shared" si="34"/>
        <v>44284</v>
      </c>
      <c r="E224" s="36">
        <v>44299</v>
      </c>
      <c r="F224" s="36">
        <v>44313</v>
      </c>
      <c r="G224" s="36" t="str">
        <f>IF(ISBLANK(C224),"",TEXT(C224,"mmm"))</f>
        <v>Mar</v>
      </c>
      <c r="H224" s="116">
        <v>44292</v>
      </c>
      <c r="I224" s="117" t="str">
        <f t="shared" si="33"/>
        <v>Yes</v>
      </c>
      <c r="J224" s="17"/>
      <c r="K224" s="97"/>
      <c r="L224" s="37" t="s">
        <v>72</v>
      </c>
      <c r="M224" s="17"/>
      <c r="N224" s="18" t="s">
        <v>995</v>
      </c>
      <c r="O224" s="101"/>
      <c r="P224" s="48"/>
      <c r="Q224" s="160"/>
      <c r="R224" s="19"/>
      <c r="Y224" s="27"/>
      <c r="Z224" s="27"/>
      <c r="AC224" s="27"/>
    </row>
    <row r="225" spans="1:29" s="20" customFormat="1" ht="30" customHeight="1" x14ac:dyDescent="0.2">
      <c r="A225" s="158" t="s">
        <v>330</v>
      </c>
      <c r="B225" s="30" t="s">
        <v>1218</v>
      </c>
      <c r="C225" s="36">
        <v>44281</v>
      </c>
      <c r="D225" s="36">
        <f t="shared" si="34"/>
        <v>44284</v>
      </c>
      <c r="E225" s="36">
        <v>44299</v>
      </c>
      <c r="F225" s="36">
        <v>44313</v>
      </c>
      <c r="G225" s="36" t="str">
        <f>IF(ISBLANK(C225),"",TEXT(C225,"mmm"))</f>
        <v>Mar</v>
      </c>
      <c r="H225" s="116">
        <v>44292</v>
      </c>
      <c r="I225" s="117" t="str">
        <f t="shared" si="33"/>
        <v>Yes</v>
      </c>
      <c r="J225" s="17"/>
      <c r="K225" s="97"/>
      <c r="L225" s="37" t="s">
        <v>1004</v>
      </c>
      <c r="M225" s="17"/>
      <c r="N225" s="18" t="s">
        <v>8</v>
      </c>
      <c r="O225" s="101"/>
      <c r="P225" s="48" t="s">
        <v>64</v>
      </c>
      <c r="Q225" s="160"/>
      <c r="R225" s="19"/>
      <c r="Y225" s="27"/>
      <c r="Z225" s="27"/>
      <c r="AC225" s="27"/>
    </row>
    <row r="226" spans="1:29" s="20" customFormat="1" ht="30" customHeight="1" x14ac:dyDescent="0.2">
      <c r="A226" s="158" t="s">
        <v>331</v>
      </c>
      <c r="B226" s="30" t="s">
        <v>1219</v>
      </c>
      <c r="C226" s="36">
        <v>44281</v>
      </c>
      <c r="D226" s="36">
        <f t="shared" si="34"/>
        <v>44284</v>
      </c>
      <c r="E226" s="36">
        <v>44299</v>
      </c>
      <c r="F226" s="36">
        <v>44313</v>
      </c>
      <c r="G226" s="36" t="str">
        <f t="shared" si="31"/>
        <v>Mar</v>
      </c>
      <c r="H226" s="116">
        <v>44294</v>
      </c>
      <c r="I226" s="117" t="str">
        <f t="shared" si="33"/>
        <v>Yes</v>
      </c>
      <c r="J226" s="17"/>
      <c r="K226" s="97"/>
      <c r="L226" s="37" t="s">
        <v>72</v>
      </c>
      <c r="M226" s="17"/>
      <c r="N226" s="18" t="s">
        <v>995</v>
      </c>
      <c r="O226" s="101"/>
      <c r="P226" s="48"/>
      <c r="Q226" s="160"/>
      <c r="R226" s="19"/>
      <c r="Y226" s="27"/>
      <c r="Z226" s="27"/>
      <c r="AC226" s="27"/>
    </row>
    <row r="227" spans="1:29" s="20" customFormat="1" ht="30" customHeight="1" x14ac:dyDescent="0.2">
      <c r="A227" s="158" t="s">
        <v>332</v>
      </c>
      <c r="B227" s="30" t="s">
        <v>1220</v>
      </c>
      <c r="C227" s="36">
        <v>44281</v>
      </c>
      <c r="D227" s="36">
        <f t="shared" si="34"/>
        <v>44284</v>
      </c>
      <c r="E227" s="36">
        <v>44299</v>
      </c>
      <c r="F227" s="36">
        <v>44313</v>
      </c>
      <c r="G227" s="36" t="str">
        <f t="shared" si="31"/>
        <v>Mar</v>
      </c>
      <c r="H227" s="116"/>
      <c r="I227" s="117" t="s">
        <v>1033</v>
      </c>
      <c r="J227" s="17"/>
      <c r="K227" s="97"/>
      <c r="L227" s="37" t="s">
        <v>68</v>
      </c>
      <c r="M227" s="17"/>
      <c r="N227" s="18" t="s">
        <v>68</v>
      </c>
      <c r="O227" s="101"/>
      <c r="P227" s="48"/>
      <c r="Q227" s="160"/>
      <c r="R227" s="19"/>
      <c r="Y227" s="27"/>
      <c r="Z227" s="27"/>
      <c r="AC227" s="27"/>
    </row>
    <row r="228" spans="1:29" s="20" customFormat="1" ht="30" customHeight="1" x14ac:dyDescent="0.2">
      <c r="A228" s="158" t="s">
        <v>333</v>
      </c>
      <c r="B228" s="30" t="s">
        <v>1229</v>
      </c>
      <c r="C228" s="36">
        <v>44281</v>
      </c>
      <c r="D228" s="36">
        <f t="shared" si="34"/>
        <v>44284</v>
      </c>
      <c r="E228" s="36">
        <v>44299</v>
      </c>
      <c r="F228" s="36">
        <v>44313</v>
      </c>
      <c r="G228" s="36" t="str">
        <f>IF(ISBLANK(C228),"",TEXT(C228,"mmm"))</f>
        <v>Mar</v>
      </c>
      <c r="H228" s="116">
        <v>44292</v>
      </c>
      <c r="I228" s="117" t="str">
        <f>IF(ISBLANK(H228),"",IF(H228&gt;F228,"No","Yes"))</f>
        <v>Yes</v>
      </c>
      <c r="J228" s="17"/>
      <c r="K228" s="97"/>
      <c r="L228" s="37" t="s">
        <v>72</v>
      </c>
      <c r="M228" s="17"/>
      <c r="N228" s="18" t="s">
        <v>8</v>
      </c>
      <c r="O228" s="101"/>
      <c r="P228" s="48" t="s">
        <v>64</v>
      </c>
      <c r="Q228" s="160"/>
      <c r="R228" s="19"/>
      <c r="Y228" s="27"/>
      <c r="Z228" s="27"/>
      <c r="AC228" s="27"/>
    </row>
    <row r="229" spans="1:29" s="20" customFormat="1" ht="30" customHeight="1" x14ac:dyDescent="0.2">
      <c r="A229" s="158" t="s">
        <v>334</v>
      </c>
      <c r="B229" s="30" t="s">
        <v>1221</v>
      </c>
      <c r="C229" s="36">
        <v>44284</v>
      </c>
      <c r="D229" s="36">
        <f t="shared" si="34"/>
        <v>44285</v>
      </c>
      <c r="E229" s="36">
        <v>44300</v>
      </c>
      <c r="F229" s="36">
        <v>44314</v>
      </c>
      <c r="G229" s="36" t="str">
        <f t="shared" si="31"/>
        <v>Mar</v>
      </c>
      <c r="H229" s="116">
        <v>44314</v>
      </c>
      <c r="I229" s="117" t="str">
        <f>IF(ISBLANK(H229),"",IF(H229&gt;F229,"No","Yes"))</f>
        <v>Yes</v>
      </c>
      <c r="J229" s="17"/>
      <c r="K229" s="97"/>
      <c r="L229" s="37" t="s">
        <v>72</v>
      </c>
      <c r="M229" s="17"/>
      <c r="N229" s="18" t="s">
        <v>994</v>
      </c>
      <c r="O229" s="101"/>
      <c r="P229" s="48" t="s">
        <v>17</v>
      </c>
      <c r="Q229" s="160"/>
      <c r="R229" s="19"/>
      <c r="Y229" s="27"/>
      <c r="Z229" s="27"/>
      <c r="AC229" s="27"/>
    </row>
    <row r="230" spans="1:29" s="20" customFormat="1" ht="30" customHeight="1" x14ac:dyDescent="0.2">
      <c r="A230" s="164" t="s">
        <v>335</v>
      </c>
      <c r="B230" s="30" t="s">
        <v>1222</v>
      </c>
      <c r="C230" s="36">
        <v>44284</v>
      </c>
      <c r="D230" s="36">
        <f t="shared" si="34"/>
        <v>44285</v>
      </c>
      <c r="E230" s="36">
        <v>44300</v>
      </c>
      <c r="F230" s="36">
        <v>44314</v>
      </c>
      <c r="G230" s="36" t="str">
        <f t="shared" ref="G230:G237" si="35">IF(ISBLANK(C230),"",TEXT(C230,"mmm"))</f>
        <v>Mar</v>
      </c>
      <c r="H230" s="116" t="s">
        <v>18</v>
      </c>
      <c r="I230" s="117" t="s">
        <v>18</v>
      </c>
      <c r="J230" s="17"/>
      <c r="K230" s="97"/>
      <c r="L230" s="37" t="s">
        <v>74</v>
      </c>
      <c r="M230" s="17"/>
      <c r="N230" s="18" t="s">
        <v>18</v>
      </c>
      <c r="O230" s="101"/>
      <c r="P230" s="48"/>
      <c r="Q230" s="160"/>
      <c r="R230" s="19"/>
      <c r="Y230" s="27"/>
      <c r="Z230" s="27"/>
      <c r="AC230" s="27"/>
    </row>
    <row r="231" spans="1:29" s="20" customFormat="1" ht="30" customHeight="1" x14ac:dyDescent="0.2">
      <c r="A231" s="158" t="s">
        <v>336</v>
      </c>
      <c r="B231" s="30" t="s">
        <v>1223</v>
      </c>
      <c r="C231" s="36">
        <v>44284</v>
      </c>
      <c r="D231" s="36">
        <f t="shared" si="34"/>
        <v>44285</v>
      </c>
      <c r="E231" s="36">
        <v>44300</v>
      </c>
      <c r="F231" s="36">
        <v>44314</v>
      </c>
      <c r="G231" s="36" t="str">
        <f t="shared" si="35"/>
        <v>Mar</v>
      </c>
      <c r="H231" s="116">
        <v>44312</v>
      </c>
      <c r="I231" s="117" t="str">
        <f t="shared" ref="I231:I256" si="36">IF(ISBLANK(H231),"",IF(H231&gt;F231,"No","Yes"))</f>
        <v>Yes</v>
      </c>
      <c r="J231" s="17"/>
      <c r="K231" s="97"/>
      <c r="L231" s="37" t="s">
        <v>72</v>
      </c>
      <c r="M231" s="17"/>
      <c r="N231" s="18" t="s">
        <v>993</v>
      </c>
      <c r="O231" s="101"/>
      <c r="P231" s="48"/>
      <c r="Q231" s="160"/>
      <c r="R231" s="19"/>
      <c r="Y231" s="27"/>
      <c r="Z231" s="27"/>
      <c r="AC231" s="27"/>
    </row>
    <row r="232" spans="1:29" s="20" customFormat="1" ht="30" customHeight="1" x14ac:dyDescent="0.2">
      <c r="A232" s="158" t="s">
        <v>337</v>
      </c>
      <c r="B232" s="30" t="s">
        <v>1224</v>
      </c>
      <c r="C232" s="36">
        <v>44284</v>
      </c>
      <c r="D232" s="36">
        <f t="shared" si="34"/>
        <v>44285</v>
      </c>
      <c r="E232" s="36">
        <v>44300</v>
      </c>
      <c r="F232" s="36">
        <v>44314</v>
      </c>
      <c r="G232" s="36" t="str">
        <f t="shared" si="35"/>
        <v>Mar</v>
      </c>
      <c r="H232" s="116">
        <v>44287</v>
      </c>
      <c r="I232" s="117" t="str">
        <f t="shared" si="36"/>
        <v>Yes</v>
      </c>
      <c r="J232" s="17"/>
      <c r="K232" s="97"/>
      <c r="L232" s="37" t="s">
        <v>72</v>
      </c>
      <c r="M232" s="17"/>
      <c r="N232" s="18" t="s">
        <v>993</v>
      </c>
      <c r="O232" s="101"/>
      <c r="P232" s="48"/>
      <c r="Q232" s="160"/>
      <c r="R232" s="19"/>
      <c r="Y232" s="27"/>
      <c r="Z232" s="27"/>
      <c r="AC232" s="27"/>
    </row>
    <row r="233" spans="1:29" s="20" customFormat="1" ht="30" customHeight="1" x14ac:dyDescent="0.2">
      <c r="A233" s="164" t="s">
        <v>338</v>
      </c>
      <c r="B233" s="30" t="s">
        <v>1113</v>
      </c>
      <c r="C233" s="36">
        <v>44284</v>
      </c>
      <c r="D233" s="36">
        <f t="shared" si="34"/>
        <v>44285</v>
      </c>
      <c r="E233" s="36">
        <v>44300</v>
      </c>
      <c r="F233" s="36">
        <v>44314</v>
      </c>
      <c r="G233" s="36" t="str">
        <f t="shared" si="35"/>
        <v>Mar</v>
      </c>
      <c r="H233" s="116">
        <v>44313</v>
      </c>
      <c r="I233" s="117" t="str">
        <f t="shared" si="36"/>
        <v>Yes</v>
      </c>
      <c r="J233" s="17"/>
      <c r="K233" s="97"/>
      <c r="L233" s="37" t="s">
        <v>72</v>
      </c>
      <c r="M233" s="17"/>
      <c r="N233" s="18" t="s">
        <v>8</v>
      </c>
      <c r="O233" s="101"/>
      <c r="P233" s="48" t="s">
        <v>56</v>
      </c>
      <c r="Q233" s="160"/>
      <c r="R233" s="19"/>
      <c r="Y233" s="27"/>
      <c r="Z233" s="27"/>
      <c r="AC233" s="27"/>
    </row>
    <row r="234" spans="1:29" s="20" customFormat="1" ht="30" customHeight="1" x14ac:dyDescent="0.2">
      <c r="A234" s="158" t="s">
        <v>339</v>
      </c>
      <c r="B234" s="30" t="s">
        <v>1225</v>
      </c>
      <c r="C234" s="36">
        <v>44284</v>
      </c>
      <c r="D234" s="36">
        <f t="shared" si="34"/>
        <v>44285</v>
      </c>
      <c r="E234" s="36">
        <v>44300</v>
      </c>
      <c r="F234" s="36">
        <v>44314</v>
      </c>
      <c r="G234" s="36" t="str">
        <f t="shared" si="35"/>
        <v>Mar</v>
      </c>
      <c r="H234" s="116">
        <v>44295</v>
      </c>
      <c r="I234" s="117" t="str">
        <f t="shared" si="36"/>
        <v>Yes</v>
      </c>
      <c r="J234" s="17"/>
      <c r="K234" s="97"/>
      <c r="L234" s="37" t="s">
        <v>72</v>
      </c>
      <c r="M234" s="17"/>
      <c r="N234" s="18" t="s">
        <v>8</v>
      </c>
      <c r="O234" s="101"/>
      <c r="P234" s="48" t="s">
        <v>64</v>
      </c>
      <c r="Q234" s="160"/>
      <c r="R234" s="19"/>
      <c r="Y234" s="27"/>
      <c r="Z234" s="27"/>
      <c r="AC234" s="27"/>
    </row>
    <row r="235" spans="1:29" s="124" customFormat="1" ht="30" customHeight="1" x14ac:dyDescent="0.2">
      <c r="A235" s="164" t="s">
        <v>340</v>
      </c>
      <c r="B235" s="75" t="s">
        <v>1226</v>
      </c>
      <c r="C235" s="77">
        <v>44284</v>
      </c>
      <c r="D235" s="77">
        <f t="shared" si="34"/>
        <v>44285</v>
      </c>
      <c r="E235" s="77">
        <v>44300</v>
      </c>
      <c r="F235" s="77">
        <v>44314</v>
      </c>
      <c r="G235" s="77" t="str">
        <f t="shared" si="35"/>
        <v>Mar</v>
      </c>
      <c r="H235" s="45">
        <v>44300</v>
      </c>
      <c r="I235" s="117" t="str">
        <f t="shared" si="36"/>
        <v>Yes</v>
      </c>
      <c r="J235" s="79"/>
      <c r="K235" s="107"/>
      <c r="L235" s="78" t="s">
        <v>72</v>
      </c>
      <c r="M235" s="79"/>
      <c r="N235" s="74" t="s">
        <v>993</v>
      </c>
      <c r="O235" s="102"/>
      <c r="P235" s="35"/>
      <c r="Q235" s="163"/>
      <c r="R235" s="81"/>
      <c r="Y235" s="125"/>
      <c r="Z235" s="125"/>
      <c r="AC235" s="125"/>
    </row>
    <row r="236" spans="1:29" s="20" customFormat="1" ht="30" customHeight="1" x14ac:dyDescent="0.2">
      <c r="A236" s="158" t="s">
        <v>341</v>
      </c>
      <c r="B236" s="30" t="s">
        <v>1227</v>
      </c>
      <c r="C236" s="36">
        <v>44285</v>
      </c>
      <c r="D236" s="36">
        <f t="shared" si="34"/>
        <v>44286</v>
      </c>
      <c r="E236" s="36">
        <v>44301</v>
      </c>
      <c r="F236" s="36">
        <v>44315</v>
      </c>
      <c r="G236" s="36" t="str">
        <f t="shared" si="35"/>
        <v>Mar</v>
      </c>
      <c r="H236" s="116">
        <v>44337</v>
      </c>
      <c r="I236" s="117" t="str">
        <f t="shared" si="36"/>
        <v>No</v>
      </c>
      <c r="J236" s="17"/>
      <c r="K236" s="97"/>
      <c r="L236" s="37" t="s">
        <v>72</v>
      </c>
      <c r="M236" s="17"/>
      <c r="N236" s="18" t="s">
        <v>993</v>
      </c>
      <c r="O236" s="101"/>
      <c r="P236" s="48"/>
      <c r="Q236" s="160"/>
      <c r="R236" s="19"/>
      <c r="Y236" s="27"/>
      <c r="Z236" s="27"/>
      <c r="AC236" s="27"/>
    </row>
    <row r="237" spans="1:29" s="20" customFormat="1" ht="30" customHeight="1" x14ac:dyDescent="0.2">
      <c r="A237" s="158" t="s">
        <v>342</v>
      </c>
      <c r="B237" s="30" t="s">
        <v>1228</v>
      </c>
      <c r="C237" s="36">
        <v>44285</v>
      </c>
      <c r="D237" s="36">
        <f t="shared" si="34"/>
        <v>44286</v>
      </c>
      <c r="E237" s="36">
        <v>44301</v>
      </c>
      <c r="F237" s="36">
        <v>44315</v>
      </c>
      <c r="G237" s="36" t="str">
        <f t="shared" si="35"/>
        <v>Mar</v>
      </c>
      <c r="H237" s="116">
        <v>44314</v>
      </c>
      <c r="I237" s="117" t="str">
        <f t="shared" si="36"/>
        <v>Yes</v>
      </c>
      <c r="J237" s="17"/>
      <c r="K237" s="97"/>
      <c r="L237" s="37" t="s">
        <v>72</v>
      </c>
      <c r="M237" s="17"/>
      <c r="N237" s="18" t="s">
        <v>993</v>
      </c>
      <c r="O237" s="101"/>
      <c r="P237" s="48"/>
      <c r="Q237" s="160"/>
      <c r="R237" s="19"/>
      <c r="Y237" s="27"/>
      <c r="Z237" s="27"/>
      <c r="AC237" s="27"/>
    </row>
    <row r="238" spans="1:29" s="20" customFormat="1" ht="30" customHeight="1" x14ac:dyDescent="0.2">
      <c r="A238" s="158" t="s">
        <v>343</v>
      </c>
      <c r="B238" s="30" t="s">
        <v>1230</v>
      </c>
      <c r="C238" s="36">
        <v>44280</v>
      </c>
      <c r="D238" s="36">
        <f t="shared" si="34"/>
        <v>44281</v>
      </c>
      <c r="E238" s="36">
        <v>44298</v>
      </c>
      <c r="F238" s="36">
        <v>44312</v>
      </c>
      <c r="G238" s="36" t="str">
        <f t="shared" si="31"/>
        <v>Mar</v>
      </c>
      <c r="H238" s="116">
        <v>44309</v>
      </c>
      <c r="I238" s="117" t="str">
        <f t="shared" si="36"/>
        <v>Yes</v>
      </c>
      <c r="J238" s="17"/>
      <c r="K238" s="97"/>
      <c r="L238" s="37" t="s">
        <v>72</v>
      </c>
      <c r="M238" s="17"/>
      <c r="N238" s="18" t="s">
        <v>993</v>
      </c>
      <c r="O238" s="101"/>
      <c r="P238" s="48"/>
      <c r="Q238" s="160"/>
      <c r="R238" s="19"/>
      <c r="Y238" s="27"/>
      <c r="Z238" s="27"/>
      <c r="AC238" s="27"/>
    </row>
    <row r="239" spans="1:29" s="20" customFormat="1" ht="30" customHeight="1" x14ac:dyDescent="0.2">
      <c r="A239" s="158" t="s">
        <v>344</v>
      </c>
      <c r="B239" s="75" t="s">
        <v>1242</v>
      </c>
      <c r="C239" s="36">
        <v>44286</v>
      </c>
      <c r="D239" s="36">
        <f t="shared" si="34"/>
        <v>44287</v>
      </c>
      <c r="E239" s="36">
        <v>44302</v>
      </c>
      <c r="F239" s="36">
        <v>44316</v>
      </c>
      <c r="G239" s="36" t="str">
        <f t="shared" si="31"/>
        <v>Mar</v>
      </c>
      <c r="H239" s="45">
        <v>44333</v>
      </c>
      <c r="I239" s="117" t="str">
        <f t="shared" si="36"/>
        <v>No</v>
      </c>
      <c r="J239" s="17"/>
      <c r="K239" s="97"/>
      <c r="L239" s="78" t="s">
        <v>72</v>
      </c>
      <c r="M239" s="79"/>
      <c r="N239" s="74" t="s">
        <v>993</v>
      </c>
      <c r="O239" s="102"/>
      <c r="P239" s="48"/>
      <c r="Q239" s="163"/>
      <c r="R239" s="19"/>
      <c r="Y239" s="27"/>
      <c r="Z239" s="27"/>
      <c r="AC239" s="27"/>
    </row>
    <row r="240" spans="1:29" s="20" customFormat="1" ht="30" customHeight="1" x14ac:dyDescent="0.2">
      <c r="A240" s="158" t="s">
        <v>345</v>
      </c>
      <c r="B240" s="30" t="s">
        <v>1113</v>
      </c>
      <c r="C240" s="36">
        <v>44287</v>
      </c>
      <c r="D240" s="36">
        <v>44292</v>
      </c>
      <c r="E240" s="36">
        <v>44305</v>
      </c>
      <c r="F240" s="36">
        <v>44320</v>
      </c>
      <c r="G240" s="36" t="str">
        <f t="shared" si="31"/>
        <v>Apr</v>
      </c>
      <c r="H240" s="116">
        <v>44292</v>
      </c>
      <c r="I240" s="117" t="str">
        <f t="shared" si="36"/>
        <v>Yes</v>
      </c>
      <c r="J240" s="17"/>
      <c r="K240" s="97"/>
      <c r="L240" s="37" t="s">
        <v>72</v>
      </c>
      <c r="M240" s="17"/>
      <c r="N240" s="18" t="s">
        <v>8</v>
      </c>
      <c r="O240" s="101"/>
      <c r="P240" s="48" t="s">
        <v>56</v>
      </c>
      <c r="Q240" s="160"/>
      <c r="R240" s="19"/>
      <c r="Y240" s="27"/>
      <c r="Z240" s="27"/>
      <c r="AC240" s="27"/>
    </row>
    <row r="241" spans="1:29" s="20" customFormat="1" ht="30" customHeight="1" x14ac:dyDescent="0.2">
      <c r="A241" s="158" t="s">
        <v>346</v>
      </c>
      <c r="B241" s="30" t="s">
        <v>1231</v>
      </c>
      <c r="C241" s="36">
        <v>44287</v>
      </c>
      <c r="D241" s="36">
        <v>44292</v>
      </c>
      <c r="E241" s="36">
        <v>44305</v>
      </c>
      <c r="F241" s="36">
        <v>44320</v>
      </c>
      <c r="G241" s="36" t="str">
        <f t="shared" si="31"/>
        <v>Apr</v>
      </c>
      <c r="H241" s="116">
        <v>44336</v>
      </c>
      <c r="I241" s="117" t="str">
        <f t="shared" si="36"/>
        <v>No</v>
      </c>
      <c r="J241" s="17"/>
      <c r="K241" s="97"/>
      <c r="L241" s="37" t="s">
        <v>72</v>
      </c>
      <c r="M241" s="17"/>
      <c r="N241" s="18" t="s">
        <v>993</v>
      </c>
      <c r="O241" s="101"/>
      <c r="P241" s="48"/>
      <c r="Q241" s="160"/>
      <c r="R241" s="19"/>
      <c r="Y241" s="27"/>
      <c r="Z241" s="27"/>
      <c r="AC241" s="27"/>
    </row>
    <row r="242" spans="1:29" s="20" customFormat="1" ht="30" customHeight="1" x14ac:dyDescent="0.2">
      <c r="A242" s="158" t="s">
        <v>347</v>
      </c>
      <c r="B242" s="30" t="s">
        <v>1232</v>
      </c>
      <c r="C242" s="36">
        <v>44287</v>
      </c>
      <c r="D242" s="36">
        <v>44292</v>
      </c>
      <c r="E242" s="36">
        <v>44305</v>
      </c>
      <c r="F242" s="36">
        <v>44320</v>
      </c>
      <c r="G242" s="36" t="str">
        <f t="shared" si="31"/>
        <v>Apr</v>
      </c>
      <c r="H242" s="116">
        <v>44295</v>
      </c>
      <c r="I242" s="117" t="str">
        <f t="shared" si="36"/>
        <v>Yes</v>
      </c>
      <c r="J242" s="17"/>
      <c r="K242" s="97"/>
      <c r="L242" s="37" t="s">
        <v>72</v>
      </c>
      <c r="M242" s="17"/>
      <c r="N242" s="18" t="s">
        <v>995</v>
      </c>
      <c r="O242" s="101"/>
      <c r="P242" s="48"/>
      <c r="Q242" s="160"/>
      <c r="R242" s="19"/>
      <c r="Y242" s="27"/>
      <c r="Z242" s="27"/>
      <c r="AC242" s="27"/>
    </row>
    <row r="243" spans="1:29" s="20" customFormat="1" ht="30" customHeight="1" x14ac:dyDescent="0.2">
      <c r="A243" s="158" t="s">
        <v>348</v>
      </c>
      <c r="B243" s="30" t="s">
        <v>1233</v>
      </c>
      <c r="C243" s="36">
        <v>44292</v>
      </c>
      <c r="D243" s="36">
        <v>44293</v>
      </c>
      <c r="E243" s="36">
        <v>44306</v>
      </c>
      <c r="F243" s="36">
        <v>44321</v>
      </c>
      <c r="G243" s="36" t="str">
        <f t="shared" si="31"/>
        <v>Apr</v>
      </c>
      <c r="H243" s="116">
        <v>44321</v>
      </c>
      <c r="I243" s="117" t="str">
        <f t="shared" si="36"/>
        <v>Yes</v>
      </c>
      <c r="J243" s="17"/>
      <c r="K243" s="97"/>
      <c r="L243" s="37" t="s">
        <v>72</v>
      </c>
      <c r="M243" s="17"/>
      <c r="N243" s="18" t="s">
        <v>993</v>
      </c>
      <c r="O243" s="101"/>
      <c r="P243" s="48"/>
      <c r="Q243" s="160"/>
      <c r="R243" s="19"/>
      <c r="Y243" s="27"/>
      <c r="Z243" s="27"/>
      <c r="AC243" s="27"/>
    </row>
    <row r="244" spans="1:29" s="20" customFormat="1" ht="30" customHeight="1" x14ac:dyDescent="0.2">
      <c r="A244" s="158" t="s">
        <v>349</v>
      </c>
      <c r="B244" s="30" t="s">
        <v>1234</v>
      </c>
      <c r="C244" s="36">
        <v>44292</v>
      </c>
      <c r="D244" s="36">
        <v>44293</v>
      </c>
      <c r="E244" s="36">
        <v>44306</v>
      </c>
      <c r="F244" s="36">
        <v>44321</v>
      </c>
      <c r="G244" s="36" t="str">
        <f t="shared" si="31"/>
        <v>Apr</v>
      </c>
      <c r="H244" s="116">
        <v>44320</v>
      </c>
      <c r="I244" s="117" t="str">
        <f t="shared" si="36"/>
        <v>Yes</v>
      </c>
      <c r="J244" s="17"/>
      <c r="K244" s="97"/>
      <c r="L244" s="37" t="s">
        <v>72</v>
      </c>
      <c r="M244" s="17"/>
      <c r="N244" s="18" t="s">
        <v>993</v>
      </c>
      <c r="O244" s="101"/>
      <c r="P244" s="48"/>
      <c r="Q244" s="160"/>
      <c r="R244" s="19"/>
      <c r="Y244" s="27"/>
      <c r="Z244" s="27"/>
      <c r="AC244" s="27"/>
    </row>
    <row r="245" spans="1:29" s="20" customFormat="1" ht="30" customHeight="1" x14ac:dyDescent="0.2">
      <c r="A245" s="158" t="s">
        <v>350</v>
      </c>
      <c r="B245" s="30" t="s">
        <v>1235</v>
      </c>
      <c r="C245" s="36">
        <v>44292</v>
      </c>
      <c r="D245" s="36">
        <v>44293</v>
      </c>
      <c r="E245" s="36">
        <v>44306</v>
      </c>
      <c r="F245" s="36">
        <v>44321</v>
      </c>
      <c r="G245" s="36" t="str">
        <f t="shared" si="31"/>
        <v>Apr</v>
      </c>
      <c r="H245" s="116">
        <v>44333</v>
      </c>
      <c r="I245" s="117" t="str">
        <f t="shared" si="36"/>
        <v>No</v>
      </c>
      <c r="J245" s="17"/>
      <c r="K245" s="97"/>
      <c r="L245" s="37" t="s">
        <v>72</v>
      </c>
      <c r="M245" s="17"/>
      <c r="N245" s="18" t="s">
        <v>993</v>
      </c>
      <c r="O245" s="101"/>
      <c r="P245" s="48"/>
      <c r="Q245" s="160"/>
      <c r="R245" s="19"/>
      <c r="Y245" s="27"/>
      <c r="Z245" s="27"/>
      <c r="AC245" s="27"/>
    </row>
    <row r="246" spans="1:29" s="20" customFormat="1" ht="30" customHeight="1" x14ac:dyDescent="0.2">
      <c r="A246" s="158" t="s">
        <v>351</v>
      </c>
      <c r="B246" s="30" t="s">
        <v>1236</v>
      </c>
      <c r="C246" s="36">
        <v>44292</v>
      </c>
      <c r="D246" s="36">
        <v>44293</v>
      </c>
      <c r="E246" s="36">
        <v>44306</v>
      </c>
      <c r="F246" s="36">
        <v>44321</v>
      </c>
      <c r="G246" s="36" t="str">
        <f t="shared" si="31"/>
        <v>Apr</v>
      </c>
      <c r="H246" s="116">
        <v>44306</v>
      </c>
      <c r="I246" s="117" t="str">
        <f t="shared" si="36"/>
        <v>Yes</v>
      </c>
      <c r="J246" s="17"/>
      <c r="K246" s="97"/>
      <c r="L246" s="37" t="s">
        <v>72</v>
      </c>
      <c r="M246" s="17"/>
      <c r="N246" s="18" t="s">
        <v>994</v>
      </c>
      <c r="O246" s="101"/>
      <c r="P246" s="48" t="s">
        <v>17</v>
      </c>
      <c r="Q246" s="160"/>
      <c r="R246" s="19"/>
      <c r="Y246" s="27"/>
      <c r="Z246" s="27"/>
      <c r="AC246" s="27"/>
    </row>
    <row r="247" spans="1:29" s="20" customFormat="1" ht="30" customHeight="1" x14ac:dyDescent="0.2">
      <c r="A247" s="158" t="s">
        <v>352</v>
      </c>
      <c r="B247" s="30" t="s">
        <v>1236</v>
      </c>
      <c r="C247" s="36">
        <v>44292</v>
      </c>
      <c r="D247" s="36">
        <v>44293</v>
      </c>
      <c r="E247" s="36">
        <v>44306</v>
      </c>
      <c r="F247" s="36">
        <v>44321</v>
      </c>
      <c r="G247" s="36" t="str">
        <f>IF(ISBLANK(C247),"",TEXT(C247,"mmm"))</f>
        <v>Apr</v>
      </c>
      <c r="H247" s="116">
        <v>44293</v>
      </c>
      <c r="I247" s="117" t="str">
        <f t="shared" si="36"/>
        <v>Yes</v>
      </c>
      <c r="J247" s="17"/>
      <c r="K247" s="97"/>
      <c r="L247" s="37" t="s">
        <v>72</v>
      </c>
      <c r="M247" s="17"/>
      <c r="N247" s="18" t="s">
        <v>8</v>
      </c>
      <c r="O247" s="101"/>
      <c r="P247" s="48" t="s">
        <v>95</v>
      </c>
      <c r="Q247" s="160"/>
      <c r="R247" s="19"/>
      <c r="Y247" s="27"/>
      <c r="Z247" s="27"/>
      <c r="AC247" s="27"/>
    </row>
    <row r="248" spans="1:29" s="20" customFormat="1" ht="30" customHeight="1" x14ac:dyDescent="0.2">
      <c r="A248" s="158" t="s">
        <v>353</v>
      </c>
      <c r="B248" s="30" t="s">
        <v>1237</v>
      </c>
      <c r="C248" s="36">
        <v>44292</v>
      </c>
      <c r="D248" s="36">
        <v>44293</v>
      </c>
      <c r="E248" s="36">
        <v>44306</v>
      </c>
      <c r="F248" s="36">
        <v>44321</v>
      </c>
      <c r="G248" s="36" t="str">
        <f t="shared" si="31"/>
        <v>Apr</v>
      </c>
      <c r="H248" s="116">
        <v>44293</v>
      </c>
      <c r="I248" s="117" t="str">
        <f t="shared" si="36"/>
        <v>Yes</v>
      </c>
      <c r="J248" s="17"/>
      <c r="K248" s="97"/>
      <c r="L248" s="37" t="s">
        <v>72</v>
      </c>
      <c r="M248" s="17"/>
      <c r="N248" s="18" t="s">
        <v>8</v>
      </c>
      <c r="O248" s="101"/>
      <c r="P248" s="48" t="s">
        <v>64</v>
      </c>
      <c r="Q248" s="160"/>
      <c r="R248" s="19"/>
      <c r="Y248" s="27"/>
      <c r="Z248" s="27"/>
      <c r="AC248" s="27"/>
    </row>
    <row r="249" spans="1:29" s="20" customFormat="1" ht="30" customHeight="1" x14ac:dyDescent="0.2">
      <c r="A249" s="158" t="s">
        <v>354</v>
      </c>
      <c r="B249" s="30" t="s">
        <v>1238</v>
      </c>
      <c r="C249" s="36">
        <v>44293</v>
      </c>
      <c r="D249" s="36">
        <v>44293</v>
      </c>
      <c r="E249" s="36">
        <v>44307</v>
      </c>
      <c r="F249" s="36">
        <v>44322</v>
      </c>
      <c r="G249" s="36" t="str">
        <f t="shared" si="31"/>
        <v>Apr</v>
      </c>
      <c r="H249" s="116">
        <v>44315</v>
      </c>
      <c r="I249" s="117" t="str">
        <f t="shared" si="36"/>
        <v>Yes</v>
      </c>
      <c r="J249" s="17"/>
      <c r="K249" s="97"/>
      <c r="L249" s="37" t="s">
        <v>72</v>
      </c>
      <c r="M249" s="17"/>
      <c r="N249" s="18" t="s">
        <v>993</v>
      </c>
      <c r="O249" s="101"/>
      <c r="P249" s="48"/>
      <c r="Q249" s="160"/>
      <c r="R249" s="19"/>
      <c r="Y249" s="27"/>
      <c r="Z249" s="27"/>
      <c r="AC249" s="27"/>
    </row>
    <row r="250" spans="1:29" s="20" customFormat="1" ht="30" customHeight="1" x14ac:dyDescent="0.2">
      <c r="A250" s="158" t="s">
        <v>355</v>
      </c>
      <c r="B250" s="30" t="s">
        <v>1239</v>
      </c>
      <c r="C250" s="36">
        <v>44293</v>
      </c>
      <c r="D250" s="36">
        <v>44293</v>
      </c>
      <c r="E250" s="36">
        <v>44307</v>
      </c>
      <c r="F250" s="36">
        <v>44322</v>
      </c>
      <c r="G250" s="36" t="str">
        <f t="shared" si="31"/>
        <v>Apr</v>
      </c>
      <c r="H250" s="45">
        <v>44370</v>
      </c>
      <c r="I250" s="117" t="str">
        <f t="shared" si="36"/>
        <v>No</v>
      </c>
      <c r="J250" s="17"/>
      <c r="K250" s="97"/>
      <c r="L250" s="37" t="s">
        <v>72</v>
      </c>
      <c r="M250" s="17"/>
      <c r="N250" s="18" t="s">
        <v>993</v>
      </c>
      <c r="O250" s="101"/>
      <c r="P250" s="48"/>
      <c r="Q250" s="160"/>
      <c r="R250" s="19"/>
      <c r="Y250" s="27"/>
      <c r="Z250" s="27"/>
      <c r="AC250" s="27"/>
    </row>
    <row r="251" spans="1:29" s="20" customFormat="1" ht="30" customHeight="1" x14ac:dyDescent="0.2">
      <c r="A251" s="158" t="s">
        <v>356</v>
      </c>
      <c r="B251" s="75" t="s">
        <v>1240</v>
      </c>
      <c r="C251" s="36">
        <v>44293</v>
      </c>
      <c r="D251" s="36">
        <v>44293</v>
      </c>
      <c r="E251" s="36">
        <v>44307</v>
      </c>
      <c r="F251" s="36">
        <v>44322</v>
      </c>
      <c r="G251" s="36" t="str">
        <f t="shared" si="31"/>
        <v>Apr</v>
      </c>
      <c r="H251" s="45">
        <v>44304</v>
      </c>
      <c r="I251" s="117" t="str">
        <f t="shared" si="36"/>
        <v>Yes</v>
      </c>
      <c r="J251" s="17"/>
      <c r="K251" s="97"/>
      <c r="L251" s="37" t="s">
        <v>1004</v>
      </c>
      <c r="M251" s="17"/>
      <c r="N251" s="18" t="s">
        <v>993</v>
      </c>
      <c r="O251" s="101"/>
      <c r="P251" s="48"/>
      <c r="Q251" s="160"/>
      <c r="R251" s="19"/>
      <c r="Y251" s="27"/>
      <c r="Z251" s="27"/>
      <c r="AC251" s="27"/>
    </row>
    <row r="252" spans="1:29" s="20" customFormat="1" ht="30" customHeight="1" x14ac:dyDescent="0.2">
      <c r="A252" s="158" t="s">
        <v>357</v>
      </c>
      <c r="B252" s="75" t="s">
        <v>1241</v>
      </c>
      <c r="C252" s="36">
        <v>44292</v>
      </c>
      <c r="D252" s="36">
        <v>44293</v>
      </c>
      <c r="E252" s="36">
        <v>44306</v>
      </c>
      <c r="F252" s="36">
        <v>44321</v>
      </c>
      <c r="G252" s="36" t="str">
        <f t="shared" si="31"/>
        <v>Apr</v>
      </c>
      <c r="H252" s="45">
        <v>44305</v>
      </c>
      <c r="I252" s="117" t="str">
        <f t="shared" si="36"/>
        <v>Yes</v>
      </c>
      <c r="J252" s="17"/>
      <c r="K252" s="97"/>
      <c r="L252" s="37" t="s">
        <v>72</v>
      </c>
      <c r="M252" s="17"/>
      <c r="N252" s="18" t="s">
        <v>993</v>
      </c>
      <c r="O252" s="101"/>
      <c r="P252" s="48"/>
      <c r="Q252" s="160"/>
      <c r="R252" s="19"/>
      <c r="Y252" s="27"/>
      <c r="Z252" s="27"/>
      <c r="AC252" s="27"/>
    </row>
    <row r="253" spans="1:29" s="20" customFormat="1" ht="30" customHeight="1" x14ac:dyDescent="0.2">
      <c r="A253" s="158" t="s">
        <v>358</v>
      </c>
      <c r="B253" s="30" t="s">
        <v>1113</v>
      </c>
      <c r="C253" s="36">
        <v>44293</v>
      </c>
      <c r="D253" s="36">
        <v>44293</v>
      </c>
      <c r="E253" s="36">
        <v>44307</v>
      </c>
      <c r="F253" s="36">
        <v>44322</v>
      </c>
      <c r="G253" s="36" t="str">
        <f t="shared" si="31"/>
        <v>Apr</v>
      </c>
      <c r="H253" s="45">
        <v>44294</v>
      </c>
      <c r="I253" s="117" t="str">
        <f t="shared" si="36"/>
        <v>Yes</v>
      </c>
      <c r="J253" s="17"/>
      <c r="K253" s="97"/>
      <c r="L253" s="37" t="s">
        <v>72</v>
      </c>
      <c r="M253" s="17"/>
      <c r="N253" s="18" t="s">
        <v>8</v>
      </c>
      <c r="O253" s="101"/>
      <c r="P253" s="48" t="s">
        <v>56</v>
      </c>
      <c r="Q253" s="163"/>
      <c r="R253" s="19"/>
      <c r="Y253" s="27"/>
      <c r="Z253" s="27"/>
      <c r="AC253" s="27"/>
    </row>
    <row r="254" spans="1:29" s="20" customFormat="1" ht="30" customHeight="1" x14ac:dyDescent="0.2">
      <c r="A254" s="158" t="s">
        <v>359</v>
      </c>
      <c r="B254" s="30" t="s">
        <v>1243</v>
      </c>
      <c r="C254" s="36">
        <v>44292</v>
      </c>
      <c r="D254" s="36">
        <v>44293</v>
      </c>
      <c r="E254" s="36">
        <v>44306</v>
      </c>
      <c r="F254" s="36">
        <v>44321</v>
      </c>
      <c r="G254" s="36" t="str">
        <f t="shared" si="31"/>
        <v>Apr</v>
      </c>
      <c r="H254" s="45">
        <v>44302</v>
      </c>
      <c r="I254" s="117" t="str">
        <f t="shared" si="36"/>
        <v>Yes</v>
      </c>
      <c r="J254" s="17"/>
      <c r="K254" s="97"/>
      <c r="L254" s="37" t="s">
        <v>72</v>
      </c>
      <c r="M254" s="17"/>
      <c r="N254" s="18" t="s">
        <v>993</v>
      </c>
      <c r="O254" s="101"/>
      <c r="P254" s="48"/>
      <c r="Q254" s="163"/>
      <c r="R254" s="19"/>
      <c r="Y254" s="27"/>
      <c r="Z254" s="27"/>
      <c r="AC254" s="27"/>
    </row>
    <row r="255" spans="1:29" s="20" customFormat="1" ht="30" customHeight="1" x14ac:dyDescent="0.2">
      <c r="A255" s="158" t="s">
        <v>360</v>
      </c>
      <c r="B255" s="75" t="s">
        <v>1244</v>
      </c>
      <c r="C255" s="36">
        <v>44295</v>
      </c>
      <c r="D255" s="36">
        <f t="shared" ref="D255:D271" si="37">IF(C255="","",WORKDAY(C255,1))</f>
        <v>44298</v>
      </c>
      <c r="E255" s="36">
        <f t="shared" ref="E255:E270" si="38">IF(C255="","",WORKDAY(C255,10))</f>
        <v>44309</v>
      </c>
      <c r="F255" s="36">
        <v>44326</v>
      </c>
      <c r="G255" s="36" t="str">
        <f t="shared" si="31"/>
        <v>Apr</v>
      </c>
      <c r="H255" s="45">
        <v>44302</v>
      </c>
      <c r="I255" s="117" t="str">
        <f t="shared" si="36"/>
        <v>Yes</v>
      </c>
      <c r="J255" s="17"/>
      <c r="K255" s="97"/>
      <c r="L255" s="37" t="s">
        <v>72</v>
      </c>
      <c r="M255" s="17"/>
      <c r="N255" s="18" t="s">
        <v>994</v>
      </c>
      <c r="O255" s="101"/>
      <c r="P255" s="48" t="s">
        <v>64</v>
      </c>
      <c r="Q255" s="163"/>
      <c r="R255" s="19"/>
      <c r="Y255" s="27"/>
      <c r="Z255" s="27"/>
      <c r="AC255" s="27"/>
    </row>
    <row r="256" spans="1:29" s="20" customFormat="1" ht="30" customHeight="1" x14ac:dyDescent="0.2">
      <c r="A256" s="158" t="s">
        <v>361</v>
      </c>
      <c r="B256" s="75" t="s">
        <v>1245</v>
      </c>
      <c r="C256" s="36">
        <v>44295</v>
      </c>
      <c r="D256" s="36">
        <f t="shared" si="37"/>
        <v>44298</v>
      </c>
      <c r="E256" s="36">
        <f t="shared" si="38"/>
        <v>44309</v>
      </c>
      <c r="F256" s="36">
        <v>44326</v>
      </c>
      <c r="G256" s="36" t="str">
        <f t="shared" si="31"/>
        <v>Apr</v>
      </c>
      <c r="H256" s="45">
        <v>44309</v>
      </c>
      <c r="I256" s="117" t="str">
        <f t="shared" si="36"/>
        <v>Yes</v>
      </c>
      <c r="J256" s="17"/>
      <c r="K256" s="97"/>
      <c r="L256" s="37" t="s">
        <v>72</v>
      </c>
      <c r="M256" s="17"/>
      <c r="N256" s="18" t="s">
        <v>993</v>
      </c>
      <c r="O256" s="101"/>
      <c r="P256" s="48"/>
      <c r="Q256" s="160"/>
      <c r="R256" s="19"/>
      <c r="Y256" s="27"/>
      <c r="Z256" s="27"/>
      <c r="AC256" s="27"/>
    </row>
    <row r="257" spans="1:29" s="20" customFormat="1" ht="30" customHeight="1" x14ac:dyDescent="0.2">
      <c r="A257" s="158" t="s">
        <v>362</v>
      </c>
      <c r="B257" s="30" t="s">
        <v>1247</v>
      </c>
      <c r="C257" s="36">
        <v>44298</v>
      </c>
      <c r="D257" s="36">
        <f t="shared" si="37"/>
        <v>44299</v>
      </c>
      <c r="E257" s="36">
        <f t="shared" si="38"/>
        <v>44312</v>
      </c>
      <c r="F257" s="36">
        <v>44327</v>
      </c>
      <c r="G257" s="36" t="str">
        <f t="shared" si="31"/>
        <v>Apr</v>
      </c>
      <c r="H257" s="116"/>
      <c r="I257" s="117" t="s">
        <v>1033</v>
      </c>
      <c r="J257" s="17"/>
      <c r="K257" s="97"/>
      <c r="L257" s="37" t="s">
        <v>68</v>
      </c>
      <c r="M257" s="17"/>
      <c r="N257" s="18" t="s">
        <v>68</v>
      </c>
      <c r="O257" s="101"/>
      <c r="P257" s="48"/>
      <c r="Q257" s="160"/>
      <c r="R257" s="19"/>
      <c r="Y257" s="27"/>
      <c r="Z257" s="27"/>
      <c r="AC257" s="27"/>
    </row>
    <row r="258" spans="1:29" s="20" customFormat="1" ht="30" customHeight="1" x14ac:dyDescent="0.2">
      <c r="A258" s="158" t="s">
        <v>363</v>
      </c>
      <c r="B258" s="30" t="s">
        <v>1248</v>
      </c>
      <c r="C258" s="36">
        <v>44298</v>
      </c>
      <c r="D258" s="36">
        <f t="shared" si="37"/>
        <v>44299</v>
      </c>
      <c r="E258" s="36">
        <f t="shared" si="38"/>
        <v>44312</v>
      </c>
      <c r="F258" s="36">
        <v>44327</v>
      </c>
      <c r="G258" s="36" t="str">
        <f t="shared" si="31"/>
        <v>Apr</v>
      </c>
      <c r="H258" s="116">
        <v>44308</v>
      </c>
      <c r="I258" s="117" t="str">
        <f t="shared" ref="I258:I264" si="39">IF(ISBLANK(H258),"",IF(H258&gt;F258,"No","Yes"))</f>
        <v>Yes</v>
      </c>
      <c r="J258" s="17"/>
      <c r="K258" s="97"/>
      <c r="L258" s="37" t="s">
        <v>72</v>
      </c>
      <c r="M258" s="17"/>
      <c r="N258" s="18" t="s">
        <v>993</v>
      </c>
      <c r="O258" s="101"/>
      <c r="P258" s="48"/>
      <c r="Q258" s="160"/>
      <c r="R258" s="19"/>
      <c r="Y258" s="27"/>
      <c r="Z258" s="27"/>
      <c r="AC258" s="27"/>
    </row>
    <row r="259" spans="1:29" s="20" customFormat="1" ht="30" customHeight="1" x14ac:dyDescent="0.2">
      <c r="A259" s="158" t="s">
        <v>364</v>
      </c>
      <c r="B259" s="30" t="s">
        <v>1249</v>
      </c>
      <c r="C259" s="36">
        <v>44298</v>
      </c>
      <c r="D259" s="36">
        <f t="shared" si="37"/>
        <v>44299</v>
      </c>
      <c r="E259" s="36">
        <f t="shared" si="38"/>
        <v>44312</v>
      </c>
      <c r="F259" s="36">
        <v>44327</v>
      </c>
      <c r="G259" s="36" t="str">
        <f t="shared" si="31"/>
        <v>Apr</v>
      </c>
      <c r="H259" s="116">
        <v>44322</v>
      </c>
      <c r="I259" s="117" t="str">
        <f t="shared" si="39"/>
        <v>Yes</v>
      </c>
      <c r="J259" s="17"/>
      <c r="K259" s="97"/>
      <c r="L259" s="37" t="s">
        <v>72</v>
      </c>
      <c r="M259" s="17"/>
      <c r="N259" s="18" t="s">
        <v>993</v>
      </c>
      <c r="O259" s="101"/>
      <c r="P259" s="48"/>
      <c r="Q259" s="160"/>
      <c r="R259" s="19"/>
      <c r="Y259" s="27"/>
      <c r="Z259" s="27"/>
      <c r="AC259" s="27"/>
    </row>
    <row r="260" spans="1:29" s="20" customFormat="1" ht="30" customHeight="1" x14ac:dyDescent="0.2">
      <c r="A260" s="158" t="s">
        <v>365</v>
      </c>
      <c r="B260" s="30" t="s">
        <v>1250</v>
      </c>
      <c r="C260" s="36">
        <v>44299</v>
      </c>
      <c r="D260" s="36">
        <f t="shared" si="37"/>
        <v>44300</v>
      </c>
      <c r="E260" s="36">
        <f t="shared" si="38"/>
        <v>44313</v>
      </c>
      <c r="F260" s="36">
        <v>44328</v>
      </c>
      <c r="G260" s="36" t="str">
        <f t="shared" si="31"/>
        <v>Apr</v>
      </c>
      <c r="H260" s="116">
        <v>44313</v>
      </c>
      <c r="I260" s="117" t="str">
        <f t="shared" si="39"/>
        <v>Yes</v>
      </c>
      <c r="J260" s="17"/>
      <c r="K260" s="97"/>
      <c r="L260" s="37" t="s">
        <v>1004</v>
      </c>
      <c r="M260" s="17"/>
      <c r="N260" s="18" t="s">
        <v>993</v>
      </c>
      <c r="O260" s="101"/>
      <c r="P260" s="48"/>
      <c r="Q260" s="160"/>
      <c r="R260" s="19"/>
      <c r="Y260" s="27"/>
      <c r="Z260" s="27"/>
      <c r="AC260" s="27"/>
    </row>
    <row r="261" spans="1:29" s="20" customFormat="1" ht="30" customHeight="1" x14ac:dyDescent="0.2">
      <c r="A261" s="158" t="s">
        <v>366</v>
      </c>
      <c r="B261" s="30" t="s">
        <v>1251</v>
      </c>
      <c r="C261" s="36">
        <v>44299</v>
      </c>
      <c r="D261" s="36">
        <f t="shared" si="37"/>
        <v>44300</v>
      </c>
      <c r="E261" s="36">
        <f t="shared" si="38"/>
        <v>44313</v>
      </c>
      <c r="F261" s="36">
        <v>44328</v>
      </c>
      <c r="G261" s="36" t="str">
        <f t="shared" si="31"/>
        <v>Apr</v>
      </c>
      <c r="H261" s="116">
        <v>44329</v>
      </c>
      <c r="I261" s="117" t="str">
        <f t="shared" si="39"/>
        <v>No</v>
      </c>
      <c r="J261" s="17"/>
      <c r="K261" s="97"/>
      <c r="L261" s="37" t="s">
        <v>72</v>
      </c>
      <c r="M261" s="17"/>
      <c r="N261" s="18" t="s">
        <v>993</v>
      </c>
      <c r="O261" s="101"/>
      <c r="P261" s="48"/>
      <c r="Q261" s="160"/>
      <c r="R261" s="19"/>
      <c r="Y261" s="27"/>
      <c r="Z261" s="27"/>
      <c r="AC261" s="27"/>
    </row>
    <row r="262" spans="1:29" s="20" customFormat="1" ht="30" customHeight="1" x14ac:dyDescent="0.2">
      <c r="A262" s="158" t="s">
        <v>367</v>
      </c>
      <c r="B262" s="30" t="s">
        <v>1252</v>
      </c>
      <c r="C262" s="36">
        <v>44299</v>
      </c>
      <c r="D262" s="36">
        <f t="shared" si="37"/>
        <v>44300</v>
      </c>
      <c r="E262" s="36">
        <f t="shared" si="38"/>
        <v>44313</v>
      </c>
      <c r="F262" s="36">
        <v>44328</v>
      </c>
      <c r="G262" s="36" t="str">
        <f t="shared" si="31"/>
        <v>Apr</v>
      </c>
      <c r="H262" s="116">
        <v>44316</v>
      </c>
      <c r="I262" s="117" t="str">
        <f t="shared" si="39"/>
        <v>Yes</v>
      </c>
      <c r="J262" s="17"/>
      <c r="K262" s="97"/>
      <c r="L262" s="37" t="s">
        <v>72</v>
      </c>
      <c r="M262" s="17"/>
      <c r="N262" s="18" t="s">
        <v>993</v>
      </c>
      <c r="O262" s="101"/>
      <c r="P262" s="48"/>
      <c r="Q262" s="160"/>
      <c r="R262" s="19"/>
      <c r="Y262" s="27"/>
      <c r="Z262" s="27"/>
      <c r="AC262" s="27"/>
    </row>
    <row r="263" spans="1:29" s="20" customFormat="1" ht="30" customHeight="1" x14ac:dyDescent="0.2">
      <c r="A263" s="158" t="s">
        <v>368</v>
      </c>
      <c r="B263" s="30" t="s">
        <v>1253</v>
      </c>
      <c r="C263" s="36">
        <v>44299</v>
      </c>
      <c r="D263" s="36">
        <f t="shared" si="37"/>
        <v>44300</v>
      </c>
      <c r="E263" s="36">
        <f t="shared" si="38"/>
        <v>44313</v>
      </c>
      <c r="F263" s="36">
        <v>44328</v>
      </c>
      <c r="G263" s="36" t="str">
        <f t="shared" si="31"/>
        <v>Apr</v>
      </c>
      <c r="H263" s="116">
        <v>44344</v>
      </c>
      <c r="I263" s="117" t="str">
        <f t="shared" si="39"/>
        <v>No</v>
      </c>
      <c r="J263" s="17"/>
      <c r="K263" s="97"/>
      <c r="L263" s="37" t="s">
        <v>72</v>
      </c>
      <c r="M263" s="17"/>
      <c r="N263" s="18" t="s">
        <v>8</v>
      </c>
      <c r="O263" s="101"/>
      <c r="P263" s="48" t="s">
        <v>33</v>
      </c>
      <c r="Q263" s="160"/>
      <c r="R263" s="19"/>
      <c r="Y263" s="27"/>
      <c r="Z263" s="27"/>
      <c r="AC263" s="27"/>
    </row>
    <row r="264" spans="1:29" s="20" customFormat="1" ht="30" customHeight="1" x14ac:dyDescent="0.2">
      <c r="A264" s="158" t="s">
        <v>369</v>
      </c>
      <c r="B264" s="30" t="s">
        <v>1254</v>
      </c>
      <c r="C264" s="36">
        <v>44300</v>
      </c>
      <c r="D264" s="36">
        <f t="shared" si="37"/>
        <v>44301</v>
      </c>
      <c r="E264" s="36">
        <f t="shared" si="38"/>
        <v>44314</v>
      </c>
      <c r="F264" s="36">
        <v>44329</v>
      </c>
      <c r="G264" s="36" t="str">
        <f t="shared" si="31"/>
        <v>Apr</v>
      </c>
      <c r="H264" s="116">
        <v>44329</v>
      </c>
      <c r="I264" s="117" t="str">
        <f t="shared" si="39"/>
        <v>Yes</v>
      </c>
      <c r="J264" s="17"/>
      <c r="K264" s="97"/>
      <c r="L264" s="37" t="s">
        <v>72</v>
      </c>
      <c r="M264" s="17"/>
      <c r="N264" s="18" t="s">
        <v>993</v>
      </c>
      <c r="O264" s="101"/>
      <c r="P264" s="48"/>
      <c r="Q264" s="160"/>
      <c r="R264" s="19"/>
      <c r="Y264" s="27"/>
      <c r="Z264" s="27"/>
      <c r="AC264" s="27"/>
    </row>
    <row r="265" spans="1:29" s="20" customFormat="1" ht="30" customHeight="1" x14ac:dyDescent="0.2">
      <c r="A265" s="158" t="s">
        <v>370</v>
      </c>
      <c r="B265" s="30" t="s">
        <v>1438</v>
      </c>
      <c r="C265" s="36">
        <v>44300</v>
      </c>
      <c r="D265" s="36">
        <f t="shared" si="37"/>
        <v>44301</v>
      </c>
      <c r="E265" s="36">
        <f t="shared" si="38"/>
        <v>44314</v>
      </c>
      <c r="F265" s="36">
        <v>44329</v>
      </c>
      <c r="G265" s="36" t="str">
        <f t="shared" si="31"/>
        <v>Apr</v>
      </c>
      <c r="H265" s="116"/>
      <c r="I265" s="117" t="s">
        <v>1033</v>
      </c>
      <c r="J265" s="17"/>
      <c r="K265" s="97"/>
      <c r="L265" s="37" t="s">
        <v>68</v>
      </c>
      <c r="M265" s="17"/>
      <c r="N265" s="18" t="s">
        <v>68</v>
      </c>
      <c r="O265" s="101"/>
      <c r="P265" s="48"/>
      <c r="Q265" s="160"/>
      <c r="R265" s="19"/>
      <c r="Y265" s="27"/>
      <c r="Z265" s="27"/>
      <c r="AC265" s="27"/>
    </row>
    <row r="266" spans="1:29" s="20" customFormat="1" ht="30" customHeight="1" x14ac:dyDescent="0.2">
      <c r="A266" s="158" t="s">
        <v>371</v>
      </c>
      <c r="B266" s="30" t="s">
        <v>1255</v>
      </c>
      <c r="C266" s="36">
        <v>44300</v>
      </c>
      <c r="D266" s="36">
        <f t="shared" si="37"/>
        <v>44301</v>
      </c>
      <c r="E266" s="36">
        <f t="shared" si="38"/>
        <v>44314</v>
      </c>
      <c r="F266" s="36">
        <v>44329</v>
      </c>
      <c r="G266" s="36" t="str">
        <f t="shared" si="31"/>
        <v>Apr</v>
      </c>
      <c r="H266" s="116">
        <v>44305</v>
      </c>
      <c r="I266" s="117" t="str">
        <f t="shared" ref="I266:I296" si="40">IF(ISBLANK(H266),"",IF(H266&gt;F266,"No","Yes"))</f>
        <v>Yes</v>
      </c>
      <c r="J266" s="17"/>
      <c r="K266" s="97"/>
      <c r="L266" s="37" t="s">
        <v>72</v>
      </c>
      <c r="M266" s="17"/>
      <c r="N266" s="18" t="s">
        <v>993</v>
      </c>
      <c r="O266" s="101"/>
      <c r="P266" s="48"/>
      <c r="Q266" s="160"/>
      <c r="R266" s="19"/>
      <c r="Y266" s="27"/>
      <c r="Z266" s="27"/>
      <c r="AC266" s="27"/>
    </row>
    <row r="267" spans="1:29" s="20" customFormat="1" ht="30" customHeight="1" x14ac:dyDescent="0.2">
      <c r="A267" s="158" t="s">
        <v>372</v>
      </c>
      <c r="B267" s="30" t="s">
        <v>1256</v>
      </c>
      <c r="C267" s="36">
        <v>44300</v>
      </c>
      <c r="D267" s="36">
        <f t="shared" si="37"/>
        <v>44301</v>
      </c>
      <c r="E267" s="36">
        <f t="shared" si="38"/>
        <v>44314</v>
      </c>
      <c r="F267" s="36">
        <v>44329</v>
      </c>
      <c r="G267" s="36" t="str">
        <f t="shared" si="31"/>
        <v>Apr</v>
      </c>
      <c r="H267" s="116">
        <v>44344</v>
      </c>
      <c r="I267" s="117" t="str">
        <f t="shared" si="40"/>
        <v>No</v>
      </c>
      <c r="J267" s="17"/>
      <c r="K267" s="97"/>
      <c r="L267" s="37" t="s">
        <v>72</v>
      </c>
      <c r="M267" s="17"/>
      <c r="N267" s="18" t="s">
        <v>993</v>
      </c>
      <c r="O267" s="101"/>
      <c r="P267" s="48"/>
      <c r="Q267" s="160"/>
      <c r="R267" s="19"/>
      <c r="Y267" s="27"/>
      <c r="Z267" s="27"/>
      <c r="AC267" s="27"/>
    </row>
    <row r="268" spans="1:29" s="20" customFormat="1" ht="30" customHeight="1" x14ac:dyDescent="0.2">
      <c r="A268" s="158" t="s">
        <v>373</v>
      </c>
      <c r="B268" s="30" t="s">
        <v>1258</v>
      </c>
      <c r="C268" s="36">
        <v>44302</v>
      </c>
      <c r="D268" s="36">
        <f t="shared" si="37"/>
        <v>44305</v>
      </c>
      <c r="E268" s="36">
        <f t="shared" si="38"/>
        <v>44316</v>
      </c>
      <c r="F268" s="36">
        <v>44333</v>
      </c>
      <c r="G268" s="36" t="str">
        <f t="shared" si="31"/>
        <v>Apr</v>
      </c>
      <c r="H268" s="116">
        <v>44313</v>
      </c>
      <c r="I268" s="117" t="str">
        <f t="shared" si="40"/>
        <v>Yes</v>
      </c>
      <c r="J268" s="17"/>
      <c r="K268" s="97"/>
      <c r="L268" s="37" t="s">
        <v>72</v>
      </c>
      <c r="M268" s="17"/>
      <c r="N268" s="18" t="s">
        <v>993</v>
      </c>
      <c r="O268" s="101"/>
      <c r="P268" s="48"/>
      <c r="Q268" s="160"/>
      <c r="R268" s="19"/>
      <c r="Y268" s="27"/>
      <c r="Z268" s="27"/>
      <c r="AC268" s="27"/>
    </row>
    <row r="269" spans="1:29" s="20" customFormat="1" ht="30" customHeight="1" x14ac:dyDescent="0.2">
      <c r="A269" s="158" t="s">
        <v>374</v>
      </c>
      <c r="B269" s="30" t="s">
        <v>1886</v>
      </c>
      <c r="C269" s="36">
        <v>44302</v>
      </c>
      <c r="D269" s="36">
        <f>IF(C269="","",WORKDAY(C269,1))</f>
        <v>44305</v>
      </c>
      <c r="E269" s="36">
        <f t="shared" si="38"/>
        <v>44316</v>
      </c>
      <c r="F269" s="36">
        <v>44333</v>
      </c>
      <c r="G269" s="36" t="str">
        <f t="shared" si="31"/>
        <v>Apr</v>
      </c>
      <c r="H269" s="116">
        <v>44329</v>
      </c>
      <c r="I269" s="117" t="str">
        <f t="shared" si="40"/>
        <v>Yes</v>
      </c>
      <c r="J269" s="17"/>
      <c r="K269" s="97"/>
      <c r="L269" s="37" t="s">
        <v>72</v>
      </c>
      <c r="M269" s="17"/>
      <c r="N269" s="18" t="s">
        <v>993</v>
      </c>
      <c r="O269" s="101"/>
      <c r="P269" s="48"/>
      <c r="Q269" s="160"/>
      <c r="R269" s="19"/>
      <c r="Y269" s="27"/>
      <c r="Z269" s="27"/>
      <c r="AC269" s="27"/>
    </row>
    <row r="270" spans="1:29" s="20" customFormat="1" ht="30" customHeight="1" x14ac:dyDescent="0.2">
      <c r="A270" s="158" t="s">
        <v>375</v>
      </c>
      <c r="B270" s="30" t="s">
        <v>1259</v>
      </c>
      <c r="C270" s="36">
        <v>44302</v>
      </c>
      <c r="D270" s="36">
        <f>IF(C270="","",WORKDAY(C270,1))</f>
        <v>44305</v>
      </c>
      <c r="E270" s="36">
        <f t="shared" si="38"/>
        <v>44316</v>
      </c>
      <c r="F270" s="36">
        <v>44333</v>
      </c>
      <c r="G270" s="36" t="str">
        <f t="shared" si="31"/>
        <v>Apr</v>
      </c>
      <c r="H270" s="116">
        <v>44308</v>
      </c>
      <c r="I270" s="117" t="str">
        <f t="shared" si="40"/>
        <v>Yes</v>
      </c>
      <c r="J270" s="17"/>
      <c r="K270" s="97"/>
      <c r="L270" s="37" t="s">
        <v>72</v>
      </c>
      <c r="M270" s="17"/>
      <c r="N270" s="18" t="s">
        <v>993</v>
      </c>
      <c r="O270" s="101"/>
      <c r="P270" s="48"/>
      <c r="Q270" s="160"/>
      <c r="R270" s="19"/>
      <c r="Y270" s="27"/>
      <c r="Z270" s="27"/>
      <c r="AC270" s="27"/>
    </row>
    <row r="271" spans="1:29" s="20" customFormat="1" ht="30" customHeight="1" x14ac:dyDescent="0.2">
      <c r="A271" s="158" t="s">
        <v>376</v>
      </c>
      <c r="B271" s="30" t="s">
        <v>1260</v>
      </c>
      <c r="C271" s="36">
        <v>44305</v>
      </c>
      <c r="D271" s="36">
        <f t="shared" si="37"/>
        <v>44306</v>
      </c>
      <c r="E271" s="36">
        <v>44320</v>
      </c>
      <c r="F271" s="36">
        <v>44334</v>
      </c>
      <c r="G271" s="36" t="str">
        <f t="shared" si="31"/>
        <v>Apr</v>
      </c>
      <c r="H271" s="116">
        <v>44329</v>
      </c>
      <c r="I271" s="117" t="str">
        <f t="shared" si="40"/>
        <v>Yes</v>
      </c>
      <c r="J271" s="17"/>
      <c r="K271" s="97"/>
      <c r="L271" s="37" t="s">
        <v>72</v>
      </c>
      <c r="M271" s="17"/>
      <c r="N271" s="18" t="s">
        <v>993</v>
      </c>
      <c r="O271" s="101"/>
      <c r="P271" s="48"/>
      <c r="Q271" s="160"/>
      <c r="R271" s="19"/>
      <c r="Y271" s="27"/>
      <c r="Z271" s="27"/>
      <c r="AC271" s="27"/>
    </row>
    <row r="272" spans="1:29" s="20" customFormat="1" ht="30" customHeight="1" x14ac:dyDescent="0.2">
      <c r="A272" s="158" t="s">
        <v>377</v>
      </c>
      <c r="B272" s="30" t="s">
        <v>1261</v>
      </c>
      <c r="C272" s="36">
        <v>44305</v>
      </c>
      <c r="D272" s="36">
        <f t="shared" ref="D272:D303" si="41">IF(C272="","",WORKDAY(C272,1))</f>
        <v>44306</v>
      </c>
      <c r="E272" s="36">
        <v>44320</v>
      </c>
      <c r="F272" s="36">
        <v>44334</v>
      </c>
      <c r="G272" s="36" t="str">
        <f t="shared" si="31"/>
        <v>Apr</v>
      </c>
      <c r="H272" s="116">
        <v>44329</v>
      </c>
      <c r="I272" s="117" t="str">
        <f t="shared" si="40"/>
        <v>Yes</v>
      </c>
      <c r="J272" s="17"/>
      <c r="K272" s="97"/>
      <c r="L272" s="37" t="s">
        <v>72</v>
      </c>
      <c r="M272" s="17"/>
      <c r="N272" s="18" t="s">
        <v>993</v>
      </c>
      <c r="O272" s="101"/>
      <c r="P272" s="48"/>
      <c r="Q272" s="160"/>
      <c r="R272" s="19"/>
      <c r="Y272" s="27"/>
      <c r="Z272" s="27"/>
      <c r="AC272" s="27"/>
    </row>
    <row r="273" spans="1:29" s="20" customFormat="1" ht="30" customHeight="1" x14ac:dyDescent="0.2">
      <c r="A273" s="158" t="s">
        <v>378</v>
      </c>
      <c r="B273" s="30" t="s">
        <v>1262</v>
      </c>
      <c r="C273" s="36">
        <v>44305</v>
      </c>
      <c r="D273" s="36">
        <f t="shared" si="41"/>
        <v>44306</v>
      </c>
      <c r="E273" s="36">
        <v>44320</v>
      </c>
      <c r="F273" s="36">
        <v>44334</v>
      </c>
      <c r="G273" s="36" t="str">
        <f t="shared" si="31"/>
        <v>Apr</v>
      </c>
      <c r="H273" s="116">
        <v>44306</v>
      </c>
      <c r="I273" s="117" t="str">
        <f t="shared" si="40"/>
        <v>Yes</v>
      </c>
      <c r="J273" s="17"/>
      <c r="K273" s="97"/>
      <c r="L273" s="37" t="s">
        <v>72</v>
      </c>
      <c r="M273" s="17"/>
      <c r="N273" s="18" t="s">
        <v>993</v>
      </c>
      <c r="O273" s="101"/>
      <c r="P273" s="48"/>
      <c r="Q273" s="160"/>
      <c r="R273" s="19"/>
      <c r="Y273" s="27"/>
      <c r="Z273" s="27"/>
      <c r="AC273" s="27"/>
    </row>
    <row r="274" spans="1:29" s="20" customFormat="1" ht="30" customHeight="1" x14ac:dyDescent="0.2">
      <c r="A274" s="158" t="s">
        <v>379</v>
      </c>
      <c r="B274" s="30" t="s">
        <v>1263</v>
      </c>
      <c r="C274" s="36">
        <v>44305</v>
      </c>
      <c r="D274" s="36">
        <f t="shared" si="41"/>
        <v>44306</v>
      </c>
      <c r="E274" s="36">
        <v>44320</v>
      </c>
      <c r="F274" s="36">
        <v>44334</v>
      </c>
      <c r="G274" s="36" t="str">
        <f t="shared" si="31"/>
        <v>Apr</v>
      </c>
      <c r="H274" s="116">
        <v>44362</v>
      </c>
      <c r="I274" s="117" t="str">
        <f t="shared" si="40"/>
        <v>No</v>
      </c>
      <c r="J274" s="17"/>
      <c r="K274" s="97"/>
      <c r="L274" s="37" t="s">
        <v>72</v>
      </c>
      <c r="M274" s="17"/>
      <c r="N274" s="18" t="s">
        <v>993</v>
      </c>
      <c r="O274" s="101"/>
      <c r="P274" s="48"/>
      <c r="Q274" s="160"/>
      <c r="R274" s="19"/>
      <c r="Y274" s="27"/>
      <c r="Z274" s="27"/>
      <c r="AC274" s="27"/>
    </row>
    <row r="275" spans="1:29" s="20" customFormat="1" ht="30" customHeight="1" x14ac:dyDescent="0.2">
      <c r="A275" s="158" t="s">
        <v>380</v>
      </c>
      <c r="B275" s="30" t="s">
        <v>1264</v>
      </c>
      <c r="C275" s="36">
        <v>44305</v>
      </c>
      <c r="D275" s="36">
        <f t="shared" si="41"/>
        <v>44306</v>
      </c>
      <c r="E275" s="36">
        <v>44320</v>
      </c>
      <c r="F275" s="36">
        <v>44334</v>
      </c>
      <c r="G275" s="36" t="str">
        <f t="shared" si="31"/>
        <v>Apr</v>
      </c>
      <c r="H275" s="116">
        <v>44316</v>
      </c>
      <c r="I275" s="117" t="str">
        <f t="shared" si="40"/>
        <v>Yes</v>
      </c>
      <c r="J275" s="17"/>
      <c r="K275" s="97"/>
      <c r="L275" s="37" t="s">
        <v>72</v>
      </c>
      <c r="M275" s="17"/>
      <c r="N275" s="18" t="s">
        <v>993</v>
      </c>
      <c r="O275" s="101"/>
      <c r="P275" s="48"/>
      <c r="Q275" s="160"/>
      <c r="R275" s="19"/>
      <c r="Y275" s="27"/>
      <c r="Z275" s="27"/>
      <c r="AC275" s="27"/>
    </row>
    <row r="276" spans="1:29" s="20" customFormat="1" ht="30" customHeight="1" x14ac:dyDescent="0.2">
      <c r="A276" s="158" t="s">
        <v>381</v>
      </c>
      <c r="B276" s="30" t="s">
        <v>1265</v>
      </c>
      <c r="C276" s="36">
        <v>44306</v>
      </c>
      <c r="D276" s="36">
        <f t="shared" si="41"/>
        <v>44307</v>
      </c>
      <c r="E276" s="36">
        <v>44321</v>
      </c>
      <c r="F276" s="36">
        <v>44335</v>
      </c>
      <c r="G276" s="36" t="str">
        <f t="shared" ref="G276:G339" si="42">IF(ISBLANK(C276),"",TEXT(C276,"mmm"))</f>
        <v>Apr</v>
      </c>
      <c r="H276" s="116">
        <v>44334</v>
      </c>
      <c r="I276" s="117" t="str">
        <f t="shared" si="40"/>
        <v>Yes</v>
      </c>
      <c r="J276" s="17"/>
      <c r="K276" s="97"/>
      <c r="L276" s="37" t="s">
        <v>72</v>
      </c>
      <c r="M276" s="17"/>
      <c r="N276" s="18" t="s">
        <v>993</v>
      </c>
      <c r="O276" s="101"/>
      <c r="P276" s="48"/>
      <c r="Q276" s="160"/>
      <c r="R276" s="19"/>
      <c r="Y276" s="27"/>
      <c r="Z276" s="27"/>
      <c r="AC276" s="27"/>
    </row>
    <row r="277" spans="1:29" s="20" customFormat="1" ht="30" customHeight="1" x14ac:dyDescent="0.2">
      <c r="A277" s="158" t="s">
        <v>382</v>
      </c>
      <c r="B277" s="30" t="s">
        <v>1266</v>
      </c>
      <c r="C277" s="36">
        <v>44306</v>
      </c>
      <c r="D277" s="36">
        <f t="shared" si="41"/>
        <v>44307</v>
      </c>
      <c r="E277" s="36">
        <v>44321</v>
      </c>
      <c r="F277" s="36">
        <v>44335</v>
      </c>
      <c r="G277" s="36" t="str">
        <f t="shared" si="42"/>
        <v>Apr</v>
      </c>
      <c r="H277" s="116">
        <v>44334</v>
      </c>
      <c r="I277" s="117" t="str">
        <f t="shared" si="40"/>
        <v>Yes</v>
      </c>
      <c r="J277" s="17"/>
      <c r="K277" s="97"/>
      <c r="L277" s="37" t="s">
        <v>72</v>
      </c>
      <c r="M277" s="17"/>
      <c r="N277" s="18" t="s">
        <v>993</v>
      </c>
      <c r="O277" s="101"/>
      <c r="P277" s="48"/>
      <c r="Q277" s="160"/>
      <c r="R277" s="19"/>
      <c r="Y277" s="27"/>
      <c r="Z277" s="27"/>
      <c r="AC277" s="27"/>
    </row>
    <row r="278" spans="1:29" s="20" customFormat="1" ht="30" customHeight="1" x14ac:dyDescent="0.2">
      <c r="A278" s="158" t="s">
        <v>383</v>
      </c>
      <c r="B278" s="30" t="s">
        <v>1267</v>
      </c>
      <c r="C278" s="36">
        <v>44306</v>
      </c>
      <c r="D278" s="36">
        <f t="shared" si="41"/>
        <v>44307</v>
      </c>
      <c r="E278" s="36">
        <v>44321</v>
      </c>
      <c r="F278" s="36">
        <v>44335</v>
      </c>
      <c r="G278" s="36" t="str">
        <f t="shared" si="42"/>
        <v>Apr</v>
      </c>
      <c r="H278" s="116">
        <v>44315</v>
      </c>
      <c r="I278" s="117" t="str">
        <f t="shared" si="40"/>
        <v>Yes</v>
      </c>
      <c r="J278" s="17"/>
      <c r="K278" s="97"/>
      <c r="L278" s="37" t="s">
        <v>72</v>
      </c>
      <c r="M278" s="17"/>
      <c r="N278" s="18" t="s">
        <v>993</v>
      </c>
      <c r="O278" s="101"/>
      <c r="P278" s="48"/>
      <c r="Q278" s="160"/>
      <c r="R278" s="19"/>
      <c r="Y278" s="27"/>
      <c r="Z278" s="27"/>
      <c r="AC278" s="27"/>
    </row>
    <row r="279" spans="1:29" s="20" customFormat="1" ht="30" customHeight="1" x14ac:dyDescent="0.2">
      <c r="A279" s="158" t="s">
        <v>384</v>
      </c>
      <c r="B279" s="30" t="s">
        <v>1268</v>
      </c>
      <c r="C279" s="36">
        <v>44295</v>
      </c>
      <c r="D279" s="36">
        <f t="shared" si="41"/>
        <v>44298</v>
      </c>
      <c r="E279" s="36">
        <f>IF(C279="","",WORKDAY(C279,10))</f>
        <v>44309</v>
      </c>
      <c r="F279" s="36">
        <v>44326</v>
      </c>
      <c r="G279" s="36" t="str">
        <f t="shared" si="42"/>
        <v>Apr</v>
      </c>
      <c r="H279" s="116">
        <v>44326</v>
      </c>
      <c r="I279" s="117" t="str">
        <f t="shared" si="40"/>
        <v>Yes</v>
      </c>
      <c r="J279" s="17"/>
      <c r="K279" s="97"/>
      <c r="L279" s="37" t="s">
        <v>72</v>
      </c>
      <c r="M279" s="17"/>
      <c r="N279" s="18" t="s">
        <v>994</v>
      </c>
      <c r="O279" s="101"/>
      <c r="P279" s="48" t="s">
        <v>17</v>
      </c>
      <c r="Q279" s="160"/>
      <c r="R279" s="19"/>
      <c r="Y279" s="27"/>
      <c r="Z279" s="27"/>
      <c r="AC279" s="27"/>
    </row>
    <row r="280" spans="1:29" s="20" customFormat="1" ht="30" customHeight="1" x14ac:dyDescent="0.2">
      <c r="A280" s="158" t="s">
        <v>385</v>
      </c>
      <c r="B280" s="30" t="s">
        <v>1277</v>
      </c>
      <c r="C280" s="36">
        <v>44307</v>
      </c>
      <c r="D280" s="36">
        <f t="shared" si="41"/>
        <v>44308</v>
      </c>
      <c r="E280" s="36">
        <v>44322</v>
      </c>
      <c r="F280" s="36">
        <v>44336</v>
      </c>
      <c r="G280" s="36" t="str">
        <f t="shared" si="42"/>
        <v>Apr</v>
      </c>
      <c r="H280" s="116">
        <v>44312</v>
      </c>
      <c r="I280" s="117" t="str">
        <f t="shared" si="40"/>
        <v>Yes</v>
      </c>
      <c r="J280" s="17"/>
      <c r="K280" s="97"/>
      <c r="L280" s="37" t="s">
        <v>72</v>
      </c>
      <c r="M280" s="17"/>
      <c r="N280" s="18" t="s">
        <v>993</v>
      </c>
      <c r="O280" s="101"/>
      <c r="P280" s="48"/>
      <c r="Q280" s="160"/>
      <c r="R280" s="19"/>
      <c r="Y280" s="27"/>
      <c r="Z280" s="27"/>
      <c r="AC280" s="27"/>
    </row>
    <row r="281" spans="1:29" s="20" customFormat="1" ht="30" customHeight="1" x14ac:dyDescent="0.2">
      <c r="A281" s="158" t="s">
        <v>386</v>
      </c>
      <c r="B281" s="30" t="s">
        <v>1278</v>
      </c>
      <c r="C281" s="36">
        <v>44308</v>
      </c>
      <c r="D281" s="36">
        <f t="shared" si="41"/>
        <v>44309</v>
      </c>
      <c r="E281" s="36">
        <v>44323</v>
      </c>
      <c r="F281" s="36">
        <v>44337</v>
      </c>
      <c r="G281" s="36" t="str">
        <f t="shared" si="42"/>
        <v>Apr</v>
      </c>
      <c r="H281" s="116">
        <v>44321</v>
      </c>
      <c r="I281" s="117" t="str">
        <f t="shared" si="40"/>
        <v>Yes</v>
      </c>
      <c r="J281" s="17"/>
      <c r="K281" s="97"/>
      <c r="L281" s="37" t="s">
        <v>72</v>
      </c>
      <c r="M281" s="17"/>
      <c r="N281" s="18" t="s">
        <v>8</v>
      </c>
      <c r="O281" s="101"/>
      <c r="P281" s="48" t="s">
        <v>64</v>
      </c>
      <c r="Q281" s="160"/>
      <c r="R281" s="19"/>
      <c r="Y281" s="27"/>
      <c r="Z281" s="27"/>
      <c r="AC281" s="27"/>
    </row>
    <row r="282" spans="1:29" s="20" customFormat="1" ht="30" customHeight="1" x14ac:dyDescent="0.2">
      <c r="A282" s="158" t="s">
        <v>387</v>
      </c>
      <c r="B282" s="30" t="s">
        <v>1282</v>
      </c>
      <c r="C282" s="36">
        <v>44333</v>
      </c>
      <c r="D282" s="36">
        <f t="shared" si="41"/>
        <v>44334</v>
      </c>
      <c r="E282" s="36">
        <v>44348</v>
      </c>
      <c r="F282" s="36">
        <v>44362</v>
      </c>
      <c r="G282" s="36" t="str">
        <f t="shared" si="42"/>
        <v>May</v>
      </c>
      <c r="H282" s="116">
        <v>44342</v>
      </c>
      <c r="I282" s="117" t="str">
        <f t="shared" si="40"/>
        <v>Yes</v>
      </c>
      <c r="J282" s="17"/>
      <c r="K282" s="97"/>
      <c r="L282" s="37" t="s">
        <v>72</v>
      </c>
      <c r="M282" s="17"/>
      <c r="N282" s="18" t="s">
        <v>993</v>
      </c>
      <c r="O282" s="101"/>
      <c r="P282" s="48"/>
      <c r="Q282" s="160"/>
      <c r="R282" s="19"/>
      <c r="Y282" s="27"/>
      <c r="Z282" s="27"/>
      <c r="AC282" s="27"/>
    </row>
    <row r="283" spans="1:29" s="20" customFormat="1" ht="30" customHeight="1" x14ac:dyDescent="0.2">
      <c r="A283" s="158" t="s">
        <v>388</v>
      </c>
      <c r="B283" s="30" t="s">
        <v>1279</v>
      </c>
      <c r="C283" s="36">
        <v>44308</v>
      </c>
      <c r="D283" s="36">
        <f t="shared" si="41"/>
        <v>44309</v>
      </c>
      <c r="E283" s="36">
        <v>44323</v>
      </c>
      <c r="F283" s="36">
        <v>44337</v>
      </c>
      <c r="G283" s="36" t="str">
        <f t="shared" si="42"/>
        <v>Apr</v>
      </c>
      <c r="H283" s="116">
        <v>44315</v>
      </c>
      <c r="I283" s="117" t="str">
        <f t="shared" si="40"/>
        <v>Yes</v>
      </c>
      <c r="J283" s="17"/>
      <c r="K283" s="97"/>
      <c r="L283" s="37" t="s">
        <v>72</v>
      </c>
      <c r="M283" s="17"/>
      <c r="N283" s="18" t="s">
        <v>993</v>
      </c>
      <c r="O283" s="101"/>
      <c r="P283" s="48"/>
      <c r="Q283" s="160"/>
      <c r="R283" s="19"/>
      <c r="Y283" s="27"/>
      <c r="Z283" s="27"/>
      <c r="AC283" s="27"/>
    </row>
    <row r="284" spans="1:29" s="20" customFormat="1" ht="30" customHeight="1" x14ac:dyDescent="0.2">
      <c r="A284" s="158" t="s">
        <v>389</v>
      </c>
      <c r="B284" s="30" t="s">
        <v>1276</v>
      </c>
      <c r="C284" s="36">
        <v>44308</v>
      </c>
      <c r="D284" s="36">
        <f t="shared" si="41"/>
        <v>44309</v>
      </c>
      <c r="E284" s="36">
        <v>44323</v>
      </c>
      <c r="F284" s="36">
        <v>44337</v>
      </c>
      <c r="G284" s="36" t="str">
        <f t="shared" si="42"/>
        <v>Apr</v>
      </c>
      <c r="H284" s="116">
        <v>43970</v>
      </c>
      <c r="I284" s="117" t="str">
        <f t="shared" si="40"/>
        <v>Yes</v>
      </c>
      <c r="J284" s="17"/>
      <c r="K284" s="97"/>
      <c r="L284" s="37" t="s">
        <v>72</v>
      </c>
      <c r="M284" s="17"/>
      <c r="N284" s="18" t="s">
        <v>993</v>
      </c>
      <c r="O284" s="101"/>
      <c r="P284" s="48"/>
      <c r="Q284" s="160"/>
      <c r="R284" s="19"/>
      <c r="Y284" s="27"/>
      <c r="Z284" s="27"/>
      <c r="AC284" s="27"/>
    </row>
    <row r="285" spans="1:29" s="20" customFormat="1" ht="30" customHeight="1" x14ac:dyDescent="0.2">
      <c r="A285" s="158" t="s">
        <v>390</v>
      </c>
      <c r="B285" s="30" t="s">
        <v>1269</v>
      </c>
      <c r="C285" s="36">
        <v>44306</v>
      </c>
      <c r="D285" s="36">
        <f t="shared" si="41"/>
        <v>44307</v>
      </c>
      <c r="E285" s="36">
        <v>44321</v>
      </c>
      <c r="F285" s="36">
        <v>44335</v>
      </c>
      <c r="G285" s="36" t="str">
        <f t="shared" si="42"/>
        <v>Apr</v>
      </c>
      <c r="H285" s="116">
        <v>44335</v>
      </c>
      <c r="I285" s="117" t="str">
        <f t="shared" si="40"/>
        <v>Yes</v>
      </c>
      <c r="J285" s="17"/>
      <c r="K285" s="97"/>
      <c r="L285" s="37" t="s">
        <v>72</v>
      </c>
      <c r="M285" s="17"/>
      <c r="N285" s="18" t="s">
        <v>993</v>
      </c>
      <c r="O285" s="101"/>
      <c r="P285" s="48"/>
      <c r="Q285" s="160"/>
      <c r="R285" s="19"/>
      <c r="Y285" s="27"/>
      <c r="Z285" s="27"/>
      <c r="AC285" s="27"/>
    </row>
    <row r="286" spans="1:29" s="20" customFormat="1" ht="30" customHeight="1" x14ac:dyDescent="0.2">
      <c r="A286" s="158" t="s">
        <v>391</v>
      </c>
      <c r="B286" s="30" t="s">
        <v>1270</v>
      </c>
      <c r="C286" s="36">
        <v>44309</v>
      </c>
      <c r="D286" s="36">
        <f t="shared" si="41"/>
        <v>44312</v>
      </c>
      <c r="E286" s="36">
        <v>44326</v>
      </c>
      <c r="F286" s="36">
        <v>44340</v>
      </c>
      <c r="G286" s="36" t="str">
        <f t="shared" si="42"/>
        <v>Apr</v>
      </c>
      <c r="H286" s="116">
        <v>44340</v>
      </c>
      <c r="I286" s="117" t="str">
        <f t="shared" si="40"/>
        <v>Yes</v>
      </c>
      <c r="J286" s="17"/>
      <c r="K286" s="97"/>
      <c r="L286" s="37" t="s">
        <v>72</v>
      </c>
      <c r="M286" s="17"/>
      <c r="N286" s="18" t="s">
        <v>993</v>
      </c>
      <c r="O286" s="101"/>
      <c r="P286" s="48"/>
      <c r="Q286" s="160"/>
      <c r="R286" s="19"/>
      <c r="Y286" s="27"/>
      <c r="Z286" s="27"/>
      <c r="AC286" s="27"/>
    </row>
    <row r="287" spans="1:29" s="20" customFormat="1" ht="30" customHeight="1" x14ac:dyDescent="0.2">
      <c r="A287" s="158" t="s">
        <v>392</v>
      </c>
      <c r="B287" s="30" t="s">
        <v>1271</v>
      </c>
      <c r="C287" s="36">
        <v>44302</v>
      </c>
      <c r="D287" s="36">
        <f t="shared" si="41"/>
        <v>44305</v>
      </c>
      <c r="E287" s="36">
        <f>IF(C287="","",WORKDAY(C287,10))</f>
        <v>44316</v>
      </c>
      <c r="F287" s="36">
        <v>44333</v>
      </c>
      <c r="G287" s="36" t="str">
        <f t="shared" si="42"/>
        <v>Apr</v>
      </c>
      <c r="H287" s="116">
        <v>44329</v>
      </c>
      <c r="I287" s="117" t="str">
        <f t="shared" si="40"/>
        <v>Yes</v>
      </c>
      <c r="J287" s="17"/>
      <c r="K287" s="97"/>
      <c r="L287" s="37" t="s">
        <v>72</v>
      </c>
      <c r="M287" s="17"/>
      <c r="N287" s="18" t="s">
        <v>993</v>
      </c>
      <c r="O287" s="101"/>
      <c r="P287" s="48"/>
      <c r="Q287" s="160"/>
      <c r="R287" s="19"/>
      <c r="Y287" s="27"/>
      <c r="Z287" s="27"/>
      <c r="AC287" s="27"/>
    </row>
    <row r="288" spans="1:29" s="20" customFormat="1" ht="30" customHeight="1" x14ac:dyDescent="0.2">
      <c r="A288" s="158" t="s">
        <v>393</v>
      </c>
      <c r="B288" s="30" t="s">
        <v>1280</v>
      </c>
      <c r="C288" s="36">
        <v>44309</v>
      </c>
      <c r="D288" s="36">
        <f t="shared" si="41"/>
        <v>44312</v>
      </c>
      <c r="E288" s="36">
        <v>44326</v>
      </c>
      <c r="F288" s="36">
        <v>44340</v>
      </c>
      <c r="G288" s="36" t="str">
        <f t="shared" si="42"/>
        <v>Apr</v>
      </c>
      <c r="H288" s="116">
        <v>44315</v>
      </c>
      <c r="I288" s="117" t="str">
        <f t="shared" si="40"/>
        <v>Yes</v>
      </c>
      <c r="J288" s="17"/>
      <c r="K288" s="97"/>
      <c r="L288" s="37" t="s">
        <v>72</v>
      </c>
      <c r="M288" s="17"/>
      <c r="N288" s="18" t="s">
        <v>993</v>
      </c>
      <c r="O288" s="101"/>
      <c r="P288" s="48"/>
      <c r="Q288" s="160"/>
      <c r="R288" s="19"/>
      <c r="Y288" s="27"/>
      <c r="Z288" s="27"/>
      <c r="AC288" s="27"/>
    </row>
    <row r="289" spans="1:29" s="20" customFormat="1" ht="30" customHeight="1" x14ac:dyDescent="0.2">
      <c r="A289" s="158" t="s">
        <v>394</v>
      </c>
      <c r="B289" s="30" t="s">
        <v>1281</v>
      </c>
      <c r="C289" s="36">
        <v>44312</v>
      </c>
      <c r="D289" s="36">
        <f t="shared" si="41"/>
        <v>44313</v>
      </c>
      <c r="E289" s="36">
        <v>44327</v>
      </c>
      <c r="F289" s="36">
        <v>44341</v>
      </c>
      <c r="G289" s="36" t="str">
        <f t="shared" si="42"/>
        <v>Apr</v>
      </c>
      <c r="H289" s="116">
        <v>44340</v>
      </c>
      <c r="I289" s="117" t="str">
        <f t="shared" si="40"/>
        <v>Yes</v>
      </c>
      <c r="J289" s="17"/>
      <c r="K289" s="97"/>
      <c r="L289" s="37" t="s">
        <v>72</v>
      </c>
      <c r="M289" s="17"/>
      <c r="N289" s="18" t="s">
        <v>8</v>
      </c>
      <c r="O289" s="101"/>
      <c r="P289" s="48" t="s">
        <v>11</v>
      </c>
      <c r="Q289" s="160"/>
      <c r="R289" s="19"/>
      <c r="Y289" s="27"/>
      <c r="Z289" s="27"/>
      <c r="AC289" s="27"/>
    </row>
    <row r="290" spans="1:29" s="20" customFormat="1" ht="30" customHeight="1" x14ac:dyDescent="0.2">
      <c r="A290" s="158" t="s">
        <v>395</v>
      </c>
      <c r="B290" s="30" t="s">
        <v>1283</v>
      </c>
      <c r="C290" s="36">
        <v>44312</v>
      </c>
      <c r="D290" s="36">
        <f t="shared" si="41"/>
        <v>44313</v>
      </c>
      <c r="E290" s="36">
        <v>44327</v>
      </c>
      <c r="F290" s="36">
        <v>44341</v>
      </c>
      <c r="G290" s="36" t="str">
        <f t="shared" si="42"/>
        <v>Apr</v>
      </c>
      <c r="H290" s="116">
        <v>44329</v>
      </c>
      <c r="I290" s="117" t="str">
        <f t="shared" si="40"/>
        <v>Yes</v>
      </c>
      <c r="J290" s="17"/>
      <c r="K290" s="97"/>
      <c r="L290" s="37" t="s">
        <v>72</v>
      </c>
      <c r="M290" s="17"/>
      <c r="N290" s="18" t="s">
        <v>993</v>
      </c>
      <c r="O290" s="101"/>
      <c r="P290" s="48"/>
      <c r="Q290" s="160"/>
      <c r="R290" s="19"/>
      <c r="Y290" s="27"/>
      <c r="Z290" s="27"/>
      <c r="AC290" s="27"/>
    </row>
    <row r="291" spans="1:29" s="20" customFormat="1" ht="30" customHeight="1" x14ac:dyDescent="0.2">
      <c r="A291" s="158" t="s">
        <v>396</v>
      </c>
      <c r="B291" s="30" t="s">
        <v>1284</v>
      </c>
      <c r="C291" s="36">
        <v>44312</v>
      </c>
      <c r="D291" s="36">
        <f t="shared" si="41"/>
        <v>44313</v>
      </c>
      <c r="E291" s="36">
        <v>44327</v>
      </c>
      <c r="F291" s="36">
        <v>44341</v>
      </c>
      <c r="G291" s="36" t="str">
        <f t="shared" si="42"/>
        <v>Apr</v>
      </c>
      <c r="H291" s="116">
        <v>44314</v>
      </c>
      <c r="I291" s="117" t="str">
        <f t="shared" si="40"/>
        <v>Yes</v>
      </c>
      <c r="J291" s="17"/>
      <c r="K291" s="97"/>
      <c r="L291" s="37" t="s">
        <v>72</v>
      </c>
      <c r="M291" s="17"/>
      <c r="N291" s="18" t="s">
        <v>8</v>
      </c>
      <c r="O291" s="101"/>
      <c r="P291" s="48" t="s">
        <v>64</v>
      </c>
      <c r="Q291" s="160"/>
      <c r="R291" s="19"/>
      <c r="Y291" s="27"/>
      <c r="Z291" s="27"/>
      <c r="AC291" s="27"/>
    </row>
    <row r="292" spans="1:29" s="20" customFormat="1" ht="30" customHeight="1" x14ac:dyDescent="0.2">
      <c r="A292" s="158" t="s">
        <v>397</v>
      </c>
      <c r="B292" s="30" t="s">
        <v>1285</v>
      </c>
      <c r="C292" s="36">
        <v>44312</v>
      </c>
      <c r="D292" s="36">
        <f t="shared" si="41"/>
        <v>44313</v>
      </c>
      <c r="E292" s="36">
        <v>44327</v>
      </c>
      <c r="F292" s="36">
        <v>44341</v>
      </c>
      <c r="G292" s="36" t="str">
        <f t="shared" si="42"/>
        <v>Apr</v>
      </c>
      <c r="H292" s="116">
        <v>44327</v>
      </c>
      <c r="I292" s="117" t="str">
        <f t="shared" si="40"/>
        <v>Yes</v>
      </c>
      <c r="J292" s="17"/>
      <c r="K292" s="97"/>
      <c r="L292" s="37" t="s">
        <v>72</v>
      </c>
      <c r="M292" s="17"/>
      <c r="N292" s="18" t="s">
        <v>993</v>
      </c>
      <c r="O292" s="101"/>
      <c r="P292" s="48"/>
      <c r="Q292" s="160"/>
      <c r="R292" s="19"/>
      <c r="Y292" s="27"/>
      <c r="Z292" s="27"/>
      <c r="AC292" s="27"/>
    </row>
    <row r="293" spans="1:29" s="20" customFormat="1" ht="30" customHeight="1" x14ac:dyDescent="0.2">
      <c r="A293" s="158" t="s">
        <v>398</v>
      </c>
      <c r="B293" s="30" t="s">
        <v>1286</v>
      </c>
      <c r="C293" s="36">
        <v>44312</v>
      </c>
      <c r="D293" s="36">
        <f t="shared" si="41"/>
        <v>44313</v>
      </c>
      <c r="E293" s="36">
        <v>44327</v>
      </c>
      <c r="F293" s="36">
        <v>44341</v>
      </c>
      <c r="G293" s="36" t="str">
        <f t="shared" si="42"/>
        <v>Apr</v>
      </c>
      <c r="H293" s="116">
        <v>44322</v>
      </c>
      <c r="I293" s="117" t="str">
        <f t="shared" si="40"/>
        <v>Yes</v>
      </c>
      <c r="J293" s="17"/>
      <c r="K293" s="97"/>
      <c r="L293" s="37" t="s">
        <v>72</v>
      </c>
      <c r="M293" s="17"/>
      <c r="N293" s="18" t="s">
        <v>993</v>
      </c>
      <c r="O293" s="101"/>
      <c r="P293" s="48"/>
      <c r="Q293" s="160"/>
      <c r="R293" s="19"/>
      <c r="Y293" s="27"/>
      <c r="Z293" s="27"/>
      <c r="AC293" s="27"/>
    </row>
    <row r="294" spans="1:29" s="20" customFormat="1" ht="30" customHeight="1" x14ac:dyDescent="0.2">
      <c r="A294" s="158" t="s">
        <v>399</v>
      </c>
      <c r="B294" s="30" t="s">
        <v>1287</v>
      </c>
      <c r="C294" s="36">
        <v>44312</v>
      </c>
      <c r="D294" s="36">
        <f t="shared" si="41"/>
        <v>44313</v>
      </c>
      <c r="E294" s="36">
        <v>44327</v>
      </c>
      <c r="F294" s="36">
        <v>44341</v>
      </c>
      <c r="G294" s="36" t="str">
        <f t="shared" si="42"/>
        <v>Apr</v>
      </c>
      <c r="H294" s="116">
        <v>44340</v>
      </c>
      <c r="I294" s="117" t="str">
        <f t="shared" si="40"/>
        <v>Yes</v>
      </c>
      <c r="J294" s="17"/>
      <c r="K294" s="97"/>
      <c r="L294" s="37" t="s">
        <v>72</v>
      </c>
      <c r="M294" s="17"/>
      <c r="N294" s="18" t="s">
        <v>8</v>
      </c>
      <c r="O294" s="101"/>
      <c r="P294" s="48" t="s">
        <v>95</v>
      </c>
      <c r="Q294" s="160"/>
      <c r="R294" s="19"/>
      <c r="Y294" s="27"/>
      <c r="Z294" s="27"/>
      <c r="AC294" s="27"/>
    </row>
    <row r="295" spans="1:29" s="20" customFormat="1" ht="30" customHeight="1" x14ac:dyDescent="0.2">
      <c r="A295" s="158" t="s">
        <v>400</v>
      </c>
      <c r="B295" s="30" t="s">
        <v>1288</v>
      </c>
      <c r="C295" s="36">
        <v>44313</v>
      </c>
      <c r="D295" s="36">
        <f t="shared" si="41"/>
        <v>44314</v>
      </c>
      <c r="E295" s="36">
        <v>44298</v>
      </c>
      <c r="F295" s="36">
        <v>44342</v>
      </c>
      <c r="G295" s="36" t="str">
        <f t="shared" si="42"/>
        <v>Apr</v>
      </c>
      <c r="H295" s="116">
        <v>44313</v>
      </c>
      <c r="I295" s="117" t="str">
        <f t="shared" si="40"/>
        <v>Yes</v>
      </c>
      <c r="J295" s="17"/>
      <c r="K295" s="97"/>
      <c r="L295" s="37" t="s">
        <v>72</v>
      </c>
      <c r="M295" s="17"/>
      <c r="N295" s="18" t="s">
        <v>8</v>
      </c>
      <c r="O295" s="101"/>
      <c r="P295" s="48" t="s">
        <v>64</v>
      </c>
      <c r="Q295" s="160"/>
      <c r="R295" s="19"/>
      <c r="Y295" s="27"/>
      <c r="Z295" s="27"/>
      <c r="AC295" s="27"/>
    </row>
    <row r="296" spans="1:29" s="20" customFormat="1" ht="30" customHeight="1" x14ac:dyDescent="0.2">
      <c r="A296" s="158" t="s">
        <v>401</v>
      </c>
      <c r="B296" s="75" t="s">
        <v>1275</v>
      </c>
      <c r="C296" s="36">
        <v>44314</v>
      </c>
      <c r="D296" s="36">
        <f t="shared" si="41"/>
        <v>44315</v>
      </c>
      <c r="E296" s="36">
        <v>44329</v>
      </c>
      <c r="F296" s="36">
        <v>44343</v>
      </c>
      <c r="G296" s="36" t="str">
        <f t="shared" si="42"/>
        <v>Apr</v>
      </c>
      <c r="H296" s="45">
        <v>44333</v>
      </c>
      <c r="I296" s="117" t="str">
        <f t="shared" si="40"/>
        <v>Yes</v>
      </c>
      <c r="J296" s="17"/>
      <c r="K296" s="97"/>
      <c r="L296" s="78" t="s">
        <v>72</v>
      </c>
      <c r="M296" s="79"/>
      <c r="N296" s="74" t="s">
        <v>993</v>
      </c>
      <c r="O296" s="102"/>
      <c r="P296" s="48"/>
      <c r="Q296" s="163"/>
      <c r="R296" s="19"/>
      <c r="Y296" s="27"/>
      <c r="Z296" s="27"/>
      <c r="AC296" s="27"/>
    </row>
    <row r="297" spans="1:29" s="20" customFormat="1" ht="30" customHeight="1" x14ac:dyDescent="0.2">
      <c r="A297" s="158" t="s">
        <v>402</v>
      </c>
      <c r="B297" s="30" t="s">
        <v>1289</v>
      </c>
      <c r="C297" s="36">
        <v>44314</v>
      </c>
      <c r="D297" s="36">
        <f t="shared" si="41"/>
        <v>44315</v>
      </c>
      <c r="E297" s="36">
        <v>44329</v>
      </c>
      <c r="F297" s="36">
        <v>44343</v>
      </c>
      <c r="G297" s="36" t="str">
        <f t="shared" si="42"/>
        <v>Apr</v>
      </c>
      <c r="H297" s="116"/>
      <c r="I297" s="117" t="s">
        <v>1033</v>
      </c>
      <c r="J297" s="17"/>
      <c r="K297" s="97"/>
      <c r="L297" s="37" t="s">
        <v>68</v>
      </c>
      <c r="M297" s="17"/>
      <c r="N297" s="18" t="s">
        <v>68</v>
      </c>
      <c r="O297" s="101"/>
      <c r="P297" s="48"/>
      <c r="Q297" s="160"/>
      <c r="R297" s="19"/>
      <c r="Y297" s="27"/>
      <c r="Z297" s="27"/>
      <c r="AC297" s="27"/>
    </row>
    <row r="298" spans="1:29" s="20" customFormat="1" ht="30" customHeight="1" x14ac:dyDescent="0.2">
      <c r="A298" s="158" t="s">
        <v>403</v>
      </c>
      <c r="B298" s="30" t="s">
        <v>1290</v>
      </c>
      <c r="C298" s="36">
        <v>44314</v>
      </c>
      <c r="D298" s="36">
        <f t="shared" si="41"/>
        <v>44315</v>
      </c>
      <c r="E298" s="36">
        <v>44329</v>
      </c>
      <c r="F298" s="36">
        <v>44343</v>
      </c>
      <c r="G298" s="36" t="str">
        <f t="shared" si="42"/>
        <v>Apr</v>
      </c>
      <c r="H298" s="116">
        <v>44351</v>
      </c>
      <c r="I298" s="117" t="str">
        <f t="shared" ref="I298:I329" si="43">IF(ISBLANK(H298),"",IF(H298&gt;F298,"No","Yes"))</f>
        <v>No</v>
      </c>
      <c r="J298" s="17"/>
      <c r="K298" s="97"/>
      <c r="L298" s="37" t="s">
        <v>1004</v>
      </c>
      <c r="M298" s="17"/>
      <c r="N298" s="18" t="s">
        <v>994</v>
      </c>
      <c r="O298" s="101"/>
      <c r="P298" s="48" t="s">
        <v>17</v>
      </c>
      <c r="Q298" s="160"/>
      <c r="R298" s="19"/>
      <c r="Y298" s="27"/>
      <c r="Z298" s="27"/>
      <c r="AC298" s="27"/>
    </row>
    <row r="299" spans="1:29" s="20" customFormat="1" ht="30" customHeight="1" x14ac:dyDescent="0.2">
      <c r="A299" s="158" t="s">
        <v>404</v>
      </c>
      <c r="B299" s="30" t="s">
        <v>1291</v>
      </c>
      <c r="C299" s="36">
        <v>44315</v>
      </c>
      <c r="D299" s="36">
        <f t="shared" si="41"/>
        <v>44316</v>
      </c>
      <c r="E299" s="36">
        <v>44330</v>
      </c>
      <c r="F299" s="36">
        <v>44344</v>
      </c>
      <c r="G299" s="36" t="str">
        <f t="shared" si="42"/>
        <v>Apr</v>
      </c>
      <c r="H299" s="116">
        <v>44326</v>
      </c>
      <c r="I299" s="117" t="str">
        <f t="shared" si="43"/>
        <v>Yes</v>
      </c>
      <c r="J299" s="17"/>
      <c r="K299" s="97"/>
      <c r="L299" s="37" t="s">
        <v>72</v>
      </c>
      <c r="M299" s="17"/>
      <c r="N299" s="18" t="s">
        <v>993</v>
      </c>
      <c r="O299" s="101"/>
      <c r="P299" s="48"/>
      <c r="Q299" s="160"/>
      <c r="R299" s="19"/>
      <c r="Y299" s="27"/>
      <c r="Z299" s="27"/>
      <c r="AC299" s="27"/>
    </row>
    <row r="300" spans="1:29" s="20" customFormat="1" ht="30" customHeight="1" x14ac:dyDescent="0.2">
      <c r="A300" s="158" t="s">
        <v>405</v>
      </c>
      <c r="B300" s="30" t="s">
        <v>1292</v>
      </c>
      <c r="C300" s="36">
        <v>44315</v>
      </c>
      <c r="D300" s="36">
        <f t="shared" si="41"/>
        <v>44316</v>
      </c>
      <c r="E300" s="36">
        <v>44330</v>
      </c>
      <c r="F300" s="36">
        <v>44344</v>
      </c>
      <c r="G300" s="36" t="str">
        <f t="shared" si="42"/>
        <v>Apr</v>
      </c>
      <c r="H300" s="116">
        <v>44326</v>
      </c>
      <c r="I300" s="117" t="str">
        <f t="shared" si="43"/>
        <v>Yes</v>
      </c>
      <c r="J300" s="17"/>
      <c r="K300" s="97"/>
      <c r="L300" s="37" t="s">
        <v>72</v>
      </c>
      <c r="M300" s="17"/>
      <c r="N300" s="18" t="s">
        <v>994</v>
      </c>
      <c r="O300" s="101"/>
      <c r="P300" s="48" t="s">
        <v>64</v>
      </c>
      <c r="Q300" s="160"/>
      <c r="R300" s="19"/>
      <c r="Y300" s="27"/>
      <c r="Z300" s="27"/>
      <c r="AC300" s="27"/>
    </row>
    <row r="301" spans="1:29" s="20" customFormat="1" ht="30" customHeight="1" x14ac:dyDescent="0.2">
      <c r="A301" s="158" t="s">
        <v>406</v>
      </c>
      <c r="B301" s="30" t="s">
        <v>1293</v>
      </c>
      <c r="C301" s="36">
        <v>44315</v>
      </c>
      <c r="D301" s="36">
        <f t="shared" si="41"/>
        <v>44316</v>
      </c>
      <c r="E301" s="36">
        <v>44330</v>
      </c>
      <c r="F301" s="36">
        <v>44344</v>
      </c>
      <c r="G301" s="36" t="str">
        <f t="shared" si="42"/>
        <v>Apr</v>
      </c>
      <c r="H301" s="116">
        <v>44321</v>
      </c>
      <c r="I301" s="117" t="str">
        <f t="shared" si="43"/>
        <v>Yes</v>
      </c>
      <c r="J301" s="17"/>
      <c r="K301" s="97"/>
      <c r="L301" s="37" t="s">
        <v>72</v>
      </c>
      <c r="M301" s="17"/>
      <c r="N301" s="18" t="s">
        <v>993</v>
      </c>
      <c r="O301" s="101"/>
      <c r="P301" s="48"/>
      <c r="Q301" s="160"/>
      <c r="R301" s="19"/>
      <c r="Y301" s="27"/>
      <c r="Z301" s="27"/>
      <c r="AC301" s="27"/>
    </row>
    <row r="302" spans="1:29" s="20" customFormat="1" ht="30" customHeight="1" x14ac:dyDescent="0.2">
      <c r="A302" s="158" t="s">
        <v>407</v>
      </c>
      <c r="B302" s="30" t="s">
        <v>1294</v>
      </c>
      <c r="C302" s="36">
        <v>44315</v>
      </c>
      <c r="D302" s="36">
        <f t="shared" si="41"/>
        <v>44316</v>
      </c>
      <c r="E302" s="36">
        <v>44330</v>
      </c>
      <c r="F302" s="36">
        <v>44344</v>
      </c>
      <c r="G302" s="36" t="str">
        <f t="shared" si="42"/>
        <v>Apr</v>
      </c>
      <c r="H302" s="116">
        <v>44386</v>
      </c>
      <c r="I302" s="117" t="str">
        <f t="shared" si="43"/>
        <v>No</v>
      </c>
      <c r="J302" s="17"/>
      <c r="K302" s="97"/>
      <c r="L302" s="37" t="s">
        <v>72</v>
      </c>
      <c r="M302" s="17"/>
      <c r="N302" s="18" t="s">
        <v>993</v>
      </c>
      <c r="O302" s="101"/>
      <c r="P302" s="48"/>
      <c r="Q302" s="160"/>
      <c r="R302" s="19"/>
      <c r="Y302" s="27"/>
      <c r="Z302" s="27"/>
      <c r="AC302" s="27"/>
    </row>
    <row r="303" spans="1:29" s="20" customFormat="1" ht="30" customHeight="1" x14ac:dyDescent="0.2">
      <c r="A303" s="158" t="s">
        <v>408</v>
      </c>
      <c r="B303" s="30" t="s">
        <v>1295</v>
      </c>
      <c r="C303" s="36">
        <v>44315</v>
      </c>
      <c r="D303" s="36">
        <f t="shared" si="41"/>
        <v>44316</v>
      </c>
      <c r="E303" s="36">
        <v>44330</v>
      </c>
      <c r="F303" s="36">
        <v>44344</v>
      </c>
      <c r="G303" s="36" t="str">
        <f t="shared" si="42"/>
        <v>Apr</v>
      </c>
      <c r="H303" s="116">
        <v>44342</v>
      </c>
      <c r="I303" s="117" t="str">
        <f t="shared" si="43"/>
        <v>Yes</v>
      </c>
      <c r="J303" s="17"/>
      <c r="K303" s="97"/>
      <c r="L303" s="37" t="s">
        <v>72</v>
      </c>
      <c r="M303" s="17"/>
      <c r="N303" s="18" t="s">
        <v>994</v>
      </c>
      <c r="O303" s="101"/>
      <c r="P303" s="48" t="s">
        <v>11</v>
      </c>
      <c r="Q303" s="160"/>
      <c r="R303" s="19"/>
      <c r="Y303" s="27"/>
      <c r="Z303" s="27"/>
      <c r="AC303" s="27"/>
    </row>
    <row r="304" spans="1:29" s="20" customFormat="1" ht="30" customHeight="1" x14ac:dyDescent="0.2">
      <c r="A304" s="158" t="s">
        <v>409</v>
      </c>
      <c r="B304" s="30" t="s">
        <v>1296</v>
      </c>
      <c r="C304" s="36">
        <v>44316</v>
      </c>
      <c r="D304" s="36">
        <v>44320</v>
      </c>
      <c r="E304" s="36">
        <v>44333</v>
      </c>
      <c r="F304" s="36">
        <v>44348</v>
      </c>
      <c r="G304" s="36" t="str">
        <f t="shared" si="42"/>
        <v>Apr</v>
      </c>
      <c r="H304" s="116">
        <v>44321</v>
      </c>
      <c r="I304" s="117" t="str">
        <f t="shared" si="43"/>
        <v>Yes</v>
      </c>
      <c r="J304" s="17"/>
      <c r="K304" s="97"/>
      <c r="L304" s="37" t="s">
        <v>72</v>
      </c>
      <c r="M304" s="17"/>
      <c r="N304" s="18" t="s">
        <v>993</v>
      </c>
      <c r="O304" s="101"/>
      <c r="P304" s="48"/>
      <c r="Q304" s="160"/>
      <c r="R304" s="19"/>
      <c r="Y304" s="27"/>
      <c r="Z304" s="27"/>
      <c r="AC304" s="27"/>
    </row>
    <row r="305" spans="1:29" s="20" customFormat="1" ht="30" customHeight="1" x14ac:dyDescent="0.2">
      <c r="A305" s="158" t="s">
        <v>410</v>
      </c>
      <c r="B305" s="30" t="s">
        <v>1297</v>
      </c>
      <c r="C305" s="36">
        <v>44316</v>
      </c>
      <c r="D305" s="36">
        <v>44320</v>
      </c>
      <c r="E305" s="36">
        <v>44333</v>
      </c>
      <c r="F305" s="36">
        <v>44348</v>
      </c>
      <c r="G305" s="36" t="str">
        <f t="shared" si="42"/>
        <v>Apr</v>
      </c>
      <c r="H305" s="116">
        <v>44340</v>
      </c>
      <c r="I305" s="117" t="str">
        <f t="shared" si="43"/>
        <v>Yes</v>
      </c>
      <c r="J305" s="17"/>
      <c r="K305" s="97"/>
      <c r="L305" s="37" t="s">
        <v>72</v>
      </c>
      <c r="M305" s="17"/>
      <c r="N305" s="18" t="s">
        <v>993</v>
      </c>
      <c r="O305" s="101"/>
      <c r="P305" s="48"/>
      <c r="Q305" s="160"/>
      <c r="R305" s="19"/>
      <c r="Y305" s="27"/>
      <c r="Z305" s="27"/>
      <c r="AC305" s="27"/>
    </row>
    <row r="306" spans="1:29" s="20" customFormat="1" ht="30" customHeight="1" x14ac:dyDescent="0.2">
      <c r="A306" s="158" t="s">
        <v>411</v>
      </c>
      <c r="B306" s="30" t="s">
        <v>1298</v>
      </c>
      <c r="C306" s="36">
        <v>44316</v>
      </c>
      <c r="D306" s="36">
        <v>44320</v>
      </c>
      <c r="E306" s="36">
        <v>44333</v>
      </c>
      <c r="F306" s="36">
        <v>44348</v>
      </c>
      <c r="G306" s="36" t="str">
        <f t="shared" si="42"/>
        <v>Apr</v>
      </c>
      <c r="H306" s="116">
        <v>44342</v>
      </c>
      <c r="I306" s="117" t="str">
        <f t="shared" si="43"/>
        <v>Yes</v>
      </c>
      <c r="J306" s="17"/>
      <c r="K306" s="97"/>
      <c r="L306" s="37" t="s">
        <v>72</v>
      </c>
      <c r="M306" s="17"/>
      <c r="N306" s="18" t="s">
        <v>993</v>
      </c>
      <c r="O306" s="101"/>
      <c r="P306" s="48"/>
      <c r="Q306" s="160"/>
      <c r="R306" s="19"/>
      <c r="Y306" s="27"/>
      <c r="Z306" s="27"/>
      <c r="AC306" s="27"/>
    </row>
    <row r="307" spans="1:29" s="20" customFormat="1" ht="30" customHeight="1" x14ac:dyDescent="0.2">
      <c r="A307" s="158" t="s">
        <v>412</v>
      </c>
      <c r="B307" s="30" t="s">
        <v>1299</v>
      </c>
      <c r="C307" s="36">
        <v>44320</v>
      </c>
      <c r="D307" s="36">
        <f>IF(C307="","",WORKDAY(C307,1))</f>
        <v>44321</v>
      </c>
      <c r="E307" s="36">
        <f>IF(C307="","",WORKDAY(C307,10))</f>
        <v>44334</v>
      </c>
      <c r="F307" s="36">
        <v>44349</v>
      </c>
      <c r="G307" s="36" t="str">
        <f t="shared" si="42"/>
        <v>May</v>
      </c>
      <c r="H307" s="45">
        <v>44342</v>
      </c>
      <c r="I307" s="117" t="str">
        <f t="shared" si="43"/>
        <v>Yes</v>
      </c>
      <c r="J307" s="79"/>
      <c r="K307" s="107"/>
      <c r="L307" s="78" t="s">
        <v>72</v>
      </c>
      <c r="M307" s="79"/>
      <c r="N307" s="74" t="s">
        <v>993</v>
      </c>
      <c r="O307" s="102"/>
      <c r="P307" s="48"/>
      <c r="Q307" s="163"/>
      <c r="R307" s="19"/>
      <c r="Y307" s="27"/>
      <c r="Z307" s="27"/>
      <c r="AC307" s="27"/>
    </row>
    <row r="308" spans="1:29" s="20" customFormat="1" ht="30" customHeight="1" x14ac:dyDescent="0.2">
      <c r="A308" s="158" t="s">
        <v>413</v>
      </c>
      <c r="B308" s="30" t="s">
        <v>1300</v>
      </c>
      <c r="C308" s="36">
        <v>44320</v>
      </c>
      <c r="D308" s="36">
        <f t="shared" ref="D308:D314" si="44">IF(C308="","",WORKDAY(C308,1))</f>
        <v>44321</v>
      </c>
      <c r="E308" s="36">
        <f t="shared" ref="E308:E314" si="45">IF(C308="","",WORKDAY(C308,10))</f>
        <v>44334</v>
      </c>
      <c r="F308" s="36">
        <v>44349</v>
      </c>
      <c r="G308" s="36" t="str">
        <f t="shared" si="42"/>
        <v>May</v>
      </c>
      <c r="H308" s="45">
        <v>44320</v>
      </c>
      <c r="I308" s="117" t="str">
        <f t="shared" si="43"/>
        <v>Yes</v>
      </c>
      <c r="J308" s="79"/>
      <c r="K308" s="107"/>
      <c r="L308" s="78" t="s">
        <v>72</v>
      </c>
      <c r="M308" s="79"/>
      <c r="N308" s="74" t="s">
        <v>993</v>
      </c>
      <c r="O308" s="102"/>
      <c r="P308" s="48"/>
      <c r="Q308" s="163"/>
      <c r="R308" s="19"/>
      <c r="Y308" s="27"/>
      <c r="Z308" s="27"/>
      <c r="AC308" s="27"/>
    </row>
    <row r="309" spans="1:29" s="20" customFormat="1" ht="30" customHeight="1" x14ac:dyDescent="0.2">
      <c r="A309" s="158" t="s">
        <v>414</v>
      </c>
      <c r="B309" s="30" t="s">
        <v>1301</v>
      </c>
      <c r="C309" s="36">
        <v>44320</v>
      </c>
      <c r="D309" s="36">
        <f t="shared" si="44"/>
        <v>44321</v>
      </c>
      <c r="E309" s="36">
        <f t="shared" si="45"/>
        <v>44334</v>
      </c>
      <c r="F309" s="36">
        <v>44349</v>
      </c>
      <c r="G309" s="36" t="str">
        <f t="shared" si="42"/>
        <v>May</v>
      </c>
      <c r="H309" s="116">
        <v>44333</v>
      </c>
      <c r="I309" s="117" t="str">
        <f t="shared" si="43"/>
        <v>Yes</v>
      </c>
      <c r="J309" s="17"/>
      <c r="K309" s="97"/>
      <c r="L309" s="37" t="s">
        <v>72</v>
      </c>
      <c r="M309" s="17"/>
      <c r="N309" s="18" t="s">
        <v>993</v>
      </c>
      <c r="O309" s="101"/>
      <c r="P309" s="48"/>
      <c r="Q309" s="160"/>
      <c r="R309" s="19"/>
      <c r="Y309" s="27"/>
      <c r="Z309" s="27"/>
      <c r="AC309" s="27"/>
    </row>
    <row r="310" spans="1:29" s="20" customFormat="1" ht="30" customHeight="1" x14ac:dyDescent="0.2">
      <c r="A310" s="158" t="s">
        <v>415</v>
      </c>
      <c r="B310" s="30" t="s">
        <v>1302</v>
      </c>
      <c r="C310" s="36">
        <v>44320</v>
      </c>
      <c r="D310" s="36">
        <f t="shared" si="44"/>
        <v>44321</v>
      </c>
      <c r="E310" s="36">
        <f t="shared" si="45"/>
        <v>44334</v>
      </c>
      <c r="F310" s="36">
        <v>44349</v>
      </c>
      <c r="G310" s="36" t="str">
        <f t="shared" si="42"/>
        <v>May</v>
      </c>
      <c r="H310" s="116">
        <v>44342</v>
      </c>
      <c r="I310" s="117" t="str">
        <f t="shared" si="43"/>
        <v>Yes</v>
      </c>
      <c r="J310" s="17"/>
      <c r="K310" s="97"/>
      <c r="L310" s="37" t="s">
        <v>72</v>
      </c>
      <c r="M310" s="17"/>
      <c r="N310" s="18" t="s">
        <v>995</v>
      </c>
      <c r="O310" s="101"/>
      <c r="P310" s="48"/>
      <c r="Q310" s="160"/>
      <c r="R310" s="19"/>
      <c r="Y310" s="27"/>
      <c r="Z310" s="27"/>
      <c r="AC310" s="27"/>
    </row>
    <row r="311" spans="1:29" s="20" customFormat="1" ht="30" customHeight="1" x14ac:dyDescent="0.2">
      <c r="A311" s="158" t="s">
        <v>416</v>
      </c>
      <c r="B311" s="30" t="s">
        <v>1303</v>
      </c>
      <c r="C311" s="36">
        <v>44320</v>
      </c>
      <c r="D311" s="36">
        <f t="shared" si="44"/>
        <v>44321</v>
      </c>
      <c r="E311" s="36">
        <f t="shared" si="45"/>
        <v>44334</v>
      </c>
      <c r="F311" s="36">
        <v>44349</v>
      </c>
      <c r="G311" s="36" t="str">
        <f t="shared" si="42"/>
        <v>May</v>
      </c>
      <c r="H311" s="116">
        <v>44350</v>
      </c>
      <c r="I311" s="117" t="str">
        <f t="shared" si="43"/>
        <v>No</v>
      </c>
      <c r="J311" s="17"/>
      <c r="K311" s="97"/>
      <c r="L311" s="37" t="s">
        <v>72</v>
      </c>
      <c r="M311" s="17"/>
      <c r="N311" s="18" t="s">
        <v>993</v>
      </c>
      <c r="O311" s="101"/>
      <c r="P311" s="48"/>
      <c r="Q311" s="160"/>
      <c r="R311" s="19"/>
      <c r="Y311" s="27"/>
      <c r="Z311" s="27"/>
      <c r="AC311" s="27"/>
    </row>
    <row r="312" spans="1:29" s="20" customFormat="1" ht="30" customHeight="1" x14ac:dyDescent="0.2">
      <c r="A312" s="158" t="s">
        <v>417</v>
      </c>
      <c r="B312" s="30" t="s">
        <v>1304</v>
      </c>
      <c r="C312" s="36">
        <v>44320</v>
      </c>
      <c r="D312" s="36">
        <f t="shared" si="44"/>
        <v>44321</v>
      </c>
      <c r="E312" s="36">
        <f t="shared" si="45"/>
        <v>44334</v>
      </c>
      <c r="F312" s="36">
        <v>44349</v>
      </c>
      <c r="G312" s="36" t="str">
        <f t="shared" si="42"/>
        <v>May</v>
      </c>
      <c r="H312" s="116">
        <v>44348</v>
      </c>
      <c r="I312" s="117" t="str">
        <f t="shared" si="43"/>
        <v>Yes</v>
      </c>
      <c r="J312" s="17"/>
      <c r="K312" s="97"/>
      <c r="L312" s="37" t="s">
        <v>72</v>
      </c>
      <c r="M312" s="17"/>
      <c r="N312" s="18" t="s">
        <v>993</v>
      </c>
      <c r="O312" s="101"/>
      <c r="P312" s="48"/>
      <c r="Q312" s="160"/>
      <c r="R312" s="19"/>
      <c r="Y312" s="27"/>
      <c r="Z312" s="27"/>
      <c r="AC312" s="27"/>
    </row>
    <row r="313" spans="1:29" s="20" customFormat="1" ht="30" customHeight="1" x14ac:dyDescent="0.2">
      <c r="A313" s="158" t="s">
        <v>418</v>
      </c>
      <c r="B313" s="30" t="s">
        <v>1305</v>
      </c>
      <c r="C313" s="36">
        <v>44320</v>
      </c>
      <c r="D313" s="36">
        <f t="shared" si="44"/>
        <v>44321</v>
      </c>
      <c r="E313" s="36">
        <f t="shared" si="45"/>
        <v>44334</v>
      </c>
      <c r="F313" s="36">
        <v>44349</v>
      </c>
      <c r="G313" s="36" t="str">
        <f t="shared" si="42"/>
        <v>May</v>
      </c>
      <c r="H313" s="116">
        <v>44340</v>
      </c>
      <c r="I313" s="117" t="str">
        <f t="shared" si="43"/>
        <v>Yes</v>
      </c>
      <c r="J313" s="17"/>
      <c r="K313" s="97"/>
      <c r="L313" s="37" t="s">
        <v>72</v>
      </c>
      <c r="M313" s="17"/>
      <c r="N313" s="18" t="s">
        <v>993</v>
      </c>
      <c r="O313" s="101"/>
      <c r="P313" s="48"/>
      <c r="Q313" s="160"/>
      <c r="R313" s="19"/>
      <c r="Y313" s="27"/>
      <c r="Z313" s="27"/>
      <c r="AC313" s="27"/>
    </row>
    <row r="314" spans="1:29" s="20" customFormat="1" ht="30" customHeight="1" x14ac:dyDescent="0.2">
      <c r="A314" s="158" t="s">
        <v>419</v>
      </c>
      <c r="B314" s="30" t="s">
        <v>1306</v>
      </c>
      <c r="C314" s="36">
        <v>44320</v>
      </c>
      <c r="D314" s="36">
        <f t="shared" si="44"/>
        <v>44321</v>
      </c>
      <c r="E314" s="36">
        <f t="shared" si="45"/>
        <v>44334</v>
      </c>
      <c r="F314" s="36">
        <v>44349</v>
      </c>
      <c r="G314" s="36" t="str">
        <f t="shared" si="42"/>
        <v>May</v>
      </c>
      <c r="H314" s="116">
        <v>44322</v>
      </c>
      <c r="I314" s="117" t="str">
        <f t="shared" si="43"/>
        <v>Yes</v>
      </c>
      <c r="J314" s="17"/>
      <c r="K314" s="97"/>
      <c r="L314" s="37" t="s">
        <v>72</v>
      </c>
      <c r="M314" s="17"/>
      <c r="N314" s="18" t="s">
        <v>993</v>
      </c>
      <c r="O314" s="101"/>
      <c r="P314" s="48"/>
      <c r="Q314" s="160"/>
      <c r="R314" s="19"/>
      <c r="Y314" s="27"/>
      <c r="Z314" s="27"/>
      <c r="AC314" s="27"/>
    </row>
    <row r="315" spans="1:29" s="20" customFormat="1" ht="30" customHeight="1" x14ac:dyDescent="0.2">
      <c r="A315" s="158" t="s">
        <v>420</v>
      </c>
      <c r="B315" s="30" t="s">
        <v>1307</v>
      </c>
      <c r="C315" s="36">
        <v>44321</v>
      </c>
      <c r="D315" s="36">
        <f t="shared" ref="D315:D338" si="46">IF(C315="","",WORKDAY(C315,1))</f>
        <v>44322</v>
      </c>
      <c r="E315" s="36">
        <f t="shared" ref="E315:E338" si="47">IF(C315="","",WORKDAY(C315,10))</f>
        <v>44335</v>
      </c>
      <c r="F315" s="36">
        <v>44350</v>
      </c>
      <c r="G315" s="36" t="str">
        <f t="shared" si="42"/>
        <v>May</v>
      </c>
      <c r="H315" s="116">
        <v>44321</v>
      </c>
      <c r="I315" s="117" t="str">
        <f t="shared" si="43"/>
        <v>Yes</v>
      </c>
      <c r="J315" s="17"/>
      <c r="K315" s="97"/>
      <c r="L315" s="37" t="s">
        <v>72</v>
      </c>
      <c r="M315" s="17"/>
      <c r="N315" s="18" t="s">
        <v>993</v>
      </c>
      <c r="O315" s="101"/>
      <c r="P315" s="48"/>
      <c r="Q315" s="160"/>
      <c r="R315" s="19"/>
      <c r="Y315" s="27"/>
      <c r="Z315" s="27"/>
      <c r="AC315" s="27"/>
    </row>
    <row r="316" spans="1:29" s="20" customFormat="1" ht="30" customHeight="1" x14ac:dyDescent="0.2">
      <c r="A316" s="158" t="s">
        <v>421</v>
      </c>
      <c r="B316" s="30" t="s">
        <v>1319</v>
      </c>
      <c r="C316" s="36">
        <v>44321</v>
      </c>
      <c r="D316" s="36">
        <f t="shared" si="46"/>
        <v>44322</v>
      </c>
      <c r="E316" s="36">
        <f t="shared" si="47"/>
        <v>44335</v>
      </c>
      <c r="F316" s="36">
        <v>44350</v>
      </c>
      <c r="G316" s="36" t="str">
        <f t="shared" si="42"/>
        <v>May</v>
      </c>
      <c r="H316" s="116">
        <v>44350</v>
      </c>
      <c r="I316" s="117" t="str">
        <f t="shared" si="43"/>
        <v>Yes</v>
      </c>
      <c r="J316" s="17"/>
      <c r="K316" s="97"/>
      <c r="L316" s="37" t="s">
        <v>72</v>
      </c>
      <c r="M316" s="17"/>
      <c r="N316" s="18" t="s">
        <v>994</v>
      </c>
      <c r="O316" s="101"/>
      <c r="P316" s="48" t="s">
        <v>33</v>
      </c>
      <c r="Q316" s="160"/>
      <c r="R316" s="19"/>
      <c r="Y316" s="27"/>
      <c r="Z316" s="27"/>
      <c r="AC316" s="27"/>
    </row>
    <row r="317" spans="1:29" s="20" customFormat="1" ht="30" customHeight="1" x14ac:dyDescent="0.2">
      <c r="A317" s="164" t="s">
        <v>422</v>
      </c>
      <c r="B317" s="75" t="s">
        <v>983</v>
      </c>
      <c r="C317" s="77">
        <v>44322</v>
      </c>
      <c r="D317" s="77">
        <f t="shared" si="46"/>
        <v>44323</v>
      </c>
      <c r="E317" s="77">
        <f t="shared" si="47"/>
        <v>44336</v>
      </c>
      <c r="F317" s="77">
        <v>44351</v>
      </c>
      <c r="G317" s="77" t="str">
        <f t="shared" si="42"/>
        <v>May</v>
      </c>
      <c r="H317" s="45">
        <v>44337</v>
      </c>
      <c r="I317" s="117" t="str">
        <f t="shared" si="43"/>
        <v>Yes</v>
      </c>
      <c r="J317" s="17"/>
      <c r="K317" s="97"/>
      <c r="L317" s="37" t="s">
        <v>72</v>
      </c>
      <c r="M317" s="17"/>
      <c r="N317" s="18" t="s">
        <v>8</v>
      </c>
      <c r="O317" s="16"/>
      <c r="P317" s="48" t="s">
        <v>64</v>
      </c>
      <c r="Q317" s="160"/>
      <c r="R317" s="19"/>
      <c r="Y317" s="27"/>
      <c r="Z317" s="27"/>
      <c r="AC317" s="27"/>
    </row>
    <row r="318" spans="1:29" s="20" customFormat="1" ht="30" customHeight="1" x14ac:dyDescent="0.2">
      <c r="A318" s="158" t="s">
        <v>423</v>
      </c>
      <c r="B318" s="30" t="s">
        <v>1308</v>
      </c>
      <c r="C318" s="36">
        <v>44323</v>
      </c>
      <c r="D318" s="36">
        <f t="shared" si="46"/>
        <v>44326</v>
      </c>
      <c r="E318" s="36">
        <f t="shared" si="47"/>
        <v>44337</v>
      </c>
      <c r="F318" s="36">
        <v>44354</v>
      </c>
      <c r="G318" s="36" t="str">
        <f t="shared" si="42"/>
        <v>May</v>
      </c>
      <c r="H318" s="116">
        <v>44336</v>
      </c>
      <c r="I318" s="117" t="str">
        <f t="shared" si="43"/>
        <v>Yes</v>
      </c>
      <c r="J318" s="17"/>
      <c r="K318" s="97"/>
      <c r="L318" s="37" t="s">
        <v>72</v>
      </c>
      <c r="M318" s="17"/>
      <c r="N318" s="18" t="s">
        <v>8</v>
      </c>
      <c r="O318" s="38"/>
      <c r="P318" s="48" t="s">
        <v>11</v>
      </c>
      <c r="Q318" s="160"/>
      <c r="R318" s="19"/>
      <c r="Y318" s="27"/>
      <c r="Z318" s="27"/>
      <c r="AC318" s="27"/>
    </row>
    <row r="319" spans="1:29" s="20" customFormat="1" ht="30" customHeight="1" x14ac:dyDescent="0.2">
      <c r="A319" s="158" t="s">
        <v>424</v>
      </c>
      <c r="B319" s="30" t="s">
        <v>1309</v>
      </c>
      <c r="C319" s="36">
        <v>44326</v>
      </c>
      <c r="D319" s="36">
        <f t="shared" si="46"/>
        <v>44327</v>
      </c>
      <c r="E319" s="36">
        <f t="shared" si="47"/>
        <v>44340</v>
      </c>
      <c r="F319" s="36">
        <v>44355</v>
      </c>
      <c r="G319" s="36" t="str">
        <f t="shared" si="42"/>
        <v>May</v>
      </c>
      <c r="H319" s="116">
        <v>44326</v>
      </c>
      <c r="I319" s="117" t="str">
        <f t="shared" si="43"/>
        <v>Yes</v>
      </c>
      <c r="J319" s="17"/>
      <c r="K319" s="97"/>
      <c r="L319" s="37" t="s">
        <v>72</v>
      </c>
      <c r="M319" s="17"/>
      <c r="N319" s="18" t="s">
        <v>995</v>
      </c>
      <c r="O319" s="38"/>
      <c r="P319" s="48"/>
      <c r="Q319" s="160"/>
      <c r="R319" s="19"/>
      <c r="Y319" s="27"/>
      <c r="Z319" s="27"/>
      <c r="AC319" s="27"/>
    </row>
    <row r="320" spans="1:29" s="20" customFormat="1" ht="30" customHeight="1" x14ac:dyDescent="0.2">
      <c r="A320" s="158" t="s">
        <v>425</v>
      </c>
      <c r="B320" s="30" t="s">
        <v>1310</v>
      </c>
      <c r="C320" s="36">
        <v>44326</v>
      </c>
      <c r="D320" s="36">
        <f t="shared" si="46"/>
        <v>44327</v>
      </c>
      <c r="E320" s="36">
        <f t="shared" si="47"/>
        <v>44340</v>
      </c>
      <c r="F320" s="36">
        <v>44355</v>
      </c>
      <c r="G320" s="36" t="str">
        <f t="shared" si="42"/>
        <v>May</v>
      </c>
      <c r="H320" s="116">
        <v>44334</v>
      </c>
      <c r="I320" s="117" t="str">
        <f t="shared" si="43"/>
        <v>Yes</v>
      </c>
      <c r="J320" s="17"/>
      <c r="K320" s="97"/>
      <c r="L320" s="37" t="s">
        <v>72</v>
      </c>
      <c r="M320" s="17"/>
      <c r="N320" s="18" t="s">
        <v>993</v>
      </c>
      <c r="O320" s="38"/>
      <c r="P320" s="48"/>
      <c r="Q320" s="160"/>
      <c r="R320" s="19"/>
      <c r="Y320" s="27"/>
      <c r="Z320" s="27"/>
      <c r="AC320" s="27"/>
    </row>
    <row r="321" spans="1:29" s="20" customFormat="1" ht="30" customHeight="1" x14ac:dyDescent="0.2">
      <c r="A321" s="158" t="s">
        <v>426</v>
      </c>
      <c r="B321" s="30" t="s">
        <v>1311</v>
      </c>
      <c r="C321" s="36">
        <v>44326</v>
      </c>
      <c r="D321" s="36">
        <f t="shared" si="46"/>
        <v>44327</v>
      </c>
      <c r="E321" s="36">
        <f t="shared" si="47"/>
        <v>44340</v>
      </c>
      <c r="F321" s="36">
        <v>44355</v>
      </c>
      <c r="G321" s="36" t="str">
        <f t="shared" si="42"/>
        <v>May</v>
      </c>
      <c r="H321" s="116">
        <v>44326</v>
      </c>
      <c r="I321" s="117" t="str">
        <f t="shared" si="43"/>
        <v>Yes</v>
      </c>
      <c r="J321" s="17"/>
      <c r="K321" s="97"/>
      <c r="L321" s="37" t="s">
        <v>72</v>
      </c>
      <c r="M321" s="17"/>
      <c r="N321" s="18" t="s">
        <v>993</v>
      </c>
      <c r="O321" s="16"/>
      <c r="P321" s="48"/>
      <c r="Q321" s="160"/>
      <c r="R321" s="19"/>
      <c r="Y321" s="27"/>
      <c r="Z321" s="27"/>
      <c r="AC321" s="27"/>
    </row>
    <row r="322" spans="1:29" s="20" customFormat="1" ht="30" customHeight="1" x14ac:dyDescent="0.2">
      <c r="A322" s="158" t="s">
        <v>427</v>
      </c>
      <c r="B322" s="30" t="s">
        <v>1312</v>
      </c>
      <c r="C322" s="36">
        <v>44327</v>
      </c>
      <c r="D322" s="36">
        <f t="shared" si="46"/>
        <v>44328</v>
      </c>
      <c r="E322" s="36">
        <f t="shared" si="47"/>
        <v>44341</v>
      </c>
      <c r="F322" s="36">
        <v>44356</v>
      </c>
      <c r="G322" s="36" t="str">
        <f t="shared" si="42"/>
        <v>May</v>
      </c>
      <c r="H322" s="116">
        <v>44333</v>
      </c>
      <c r="I322" s="117" t="str">
        <f t="shared" si="43"/>
        <v>Yes</v>
      </c>
      <c r="J322" s="17"/>
      <c r="K322" s="97"/>
      <c r="L322" s="37" t="s">
        <v>72</v>
      </c>
      <c r="M322" s="17"/>
      <c r="N322" s="18" t="s">
        <v>993</v>
      </c>
      <c r="O322" s="16"/>
      <c r="P322" s="48"/>
      <c r="Q322" s="160"/>
      <c r="R322" s="19"/>
      <c r="Y322" s="27"/>
      <c r="Z322" s="27"/>
      <c r="AC322" s="27"/>
    </row>
    <row r="323" spans="1:29" s="20" customFormat="1" ht="30" customHeight="1" x14ac:dyDescent="0.2">
      <c r="A323" s="158" t="s">
        <v>428</v>
      </c>
      <c r="B323" s="30" t="s">
        <v>1313</v>
      </c>
      <c r="C323" s="36">
        <v>44327</v>
      </c>
      <c r="D323" s="36">
        <f t="shared" si="46"/>
        <v>44328</v>
      </c>
      <c r="E323" s="36">
        <f t="shared" si="47"/>
        <v>44341</v>
      </c>
      <c r="F323" s="36">
        <v>44356</v>
      </c>
      <c r="G323" s="36" t="str">
        <f t="shared" si="42"/>
        <v>May</v>
      </c>
      <c r="H323" s="116">
        <v>44336</v>
      </c>
      <c r="I323" s="117" t="str">
        <f t="shared" si="43"/>
        <v>Yes</v>
      </c>
      <c r="J323" s="17"/>
      <c r="K323" s="97"/>
      <c r="L323" s="37" t="s">
        <v>72</v>
      </c>
      <c r="M323" s="17"/>
      <c r="N323" s="18" t="s">
        <v>995</v>
      </c>
      <c r="O323" s="16"/>
      <c r="P323" s="48"/>
      <c r="Q323" s="160"/>
      <c r="R323" s="19"/>
      <c r="Y323" s="27"/>
      <c r="Z323" s="27"/>
      <c r="AC323" s="27"/>
    </row>
    <row r="324" spans="1:29" s="20" customFormat="1" ht="30" customHeight="1" x14ac:dyDescent="0.2">
      <c r="A324" s="158" t="s">
        <v>429</v>
      </c>
      <c r="B324" s="30" t="s">
        <v>1314</v>
      </c>
      <c r="C324" s="36">
        <v>44327</v>
      </c>
      <c r="D324" s="36">
        <f t="shared" si="46"/>
        <v>44328</v>
      </c>
      <c r="E324" s="36">
        <f t="shared" si="47"/>
        <v>44341</v>
      </c>
      <c r="F324" s="36">
        <v>44356</v>
      </c>
      <c r="G324" s="36" t="str">
        <f t="shared" si="42"/>
        <v>May</v>
      </c>
      <c r="H324" s="116">
        <v>44356</v>
      </c>
      <c r="I324" s="117" t="str">
        <f t="shared" si="43"/>
        <v>Yes</v>
      </c>
      <c r="J324" s="17"/>
      <c r="K324" s="97"/>
      <c r="L324" s="37" t="s">
        <v>72</v>
      </c>
      <c r="M324" s="17"/>
      <c r="N324" s="18" t="s">
        <v>993</v>
      </c>
      <c r="O324" s="16"/>
      <c r="P324" s="48"/>
      <c r="Q324" s="160"/>
      <c r="R324" s="19"/>
      <c r="Y324" s="27"/>
      <c r="Z324" s="27"/>
      <c r="AC324" s="27"/>
    </row>
    <row r="325" spans="1:29" s="20" customFormat="1" ht="30" customHeight="1" x14ac:dyDescent="0.2">
      <c r="A325" s="158" t="s">
        <v>430</v>
      </c>
      <c r="B325" s="30" t="s">
        <v>1315</v>
      </c>
      <c r="C325" s="36">
        <v>44328</v>
      </c>
      <c r="D325" s="36">
        <f t="shared" si="46"/>
        <v>44329</v>
      </c>
      <c r="E325" s="36">
        <f t="shared" si="47"/>
        <v>44342</v>
      </c>
      <c r="F325" s="36">
        <v>44357</v>
      </c>
      <c r="G325" s="36" t="str">
        <f t="shared" si="42"/>
        <v>May</v>
      </c>
      <c r="H325" s="116">
        <v>44334</v>
      </c>
      <c r="I325" s="117" t="str">
        <f t="shared" si="43"/>
        <v>Yes</v>
      </c>
      <c r="J325" s="17"/>
      <c r="K325" s="97"/>
      <c r="L325" s="37" t="s">
        <v>72</v>
      </c>
      <c r="M325" s="17"/>
      <c r="N325" s="18" t="s">
        <v>993</v>
      </c>
      <c r="O325" s="16"/>
      <c r="P325" s="48"/>
      <c r="Q325" s="160"/>
      <c r="R325" s="19"/>
      <c r="Y325" s="27"/>
      <c r="Z325" s="27"/>
      <c r="AC325" s="27"/>
    </row>
    <row r="326" spans="1:29" s="20" customFormat="1" ht="30" customHeight="1" x14ac:dyDescent="0.2">
      <c r="A326" s="158" t="s">
        <v>431</v>
      </c>
      <c r="B326" s="30" t="s">
        <v>1316</v>
      </c>
      <c r="C326" s="36">
        <v>44327</v>
      </c>
      <c r="D326" s="36">
        <f t="shared" si="46"/>
        <v>44328</v>
      </c>
      <c r="E326" s="36">
        <f t="shared" si="47"/>
        <v>44341</v>
      </c>
      <c r="F326" s="36">
        <v>44356</v>
      </c>
      <c r="G326" s="36" t="str">
        <f t="shared" si="42"/>
        <v>May</v>
      </c>
      <c r="H326" s="116">
        <v>44337</v>
      </c>
      <c r="I326" s="117" t="str">
        <f t="shared" si="43"/>
        <v>Yes</v>
      </c>
      <c r="J326" s="17"/>
      <c r="K326" s="97"/>
      <c r="L326" s="37" t="s">
        <v>72</v>
      </c>
      <c r="M326" s="17"/>
      <c r="N326" s="18" t="s">
        <v>993</v>
      </c>
      <c r="O326" s="16"/>
      <c r="P326" s="48"/>
      <c r="Q326" s="160"/>
      <c r="R326" s="19"/>
      <c r="Y326" s="27"/>
      <c r="Z326" s="27"/>
      <c r="AC326" s="27"/>
    </row>
    <row r="327" spans="1:29" s="20" customFormat="1" ht="30" customHeight="1" x14ac:dyDescent="0.2">
      <c r="A327" s="158" t="s">
        <v>432</v>
      </c>
      <c r="B327" s="30" t="s">
        <v>1320</v>
      </c>
      <c r="C327" s="36">
        <v>44327</v>
      </c>
      <c r="D327" s="36">
        <f t="shared" si="46"/>
        <v>44328</v>
      </c>
      <c r="E327" s="36">
        <f t="shared" si="47"/>
        <v>44341</v>
      </c>
      <c r="F327" s="36">
        <v>44356</v>
      </c>
      <c r="G327" s="36" t="str">
        <f t="shared" si="42"/>
        <v>May</v>
      </c>
      <c r="H327" s="116">
        <v>44340</v>
      </c>
      <c r="I327" s="117" t="str">
        <f t="shared" si="43"/>
        <v>Yes</v>
      </c>
      <c r="J327" s="17"/>
      <c r="K327" s="97"/>
      <c r="L327" s="37" t="s">
        <v>72</v>
      </c>
      <c r="M327" s="17"/>
      <c r="N327" s="18" t="s">
        <v>993</v>
      </c>
      <c r="O327" s="16"/>
      <c r="P327" s="48"/>
      <c r="Q327" s="160"/>
      <c r="R327" s="19"/>
      <c r="Y327" s="27"/>
      <c r="Z327" s="27"/>
      <c r="AC327" s="27"/>
    </row>
    <row r="328" spans="1:29" s="20" customFormat="1" ht="30" customHeight="1" x14ac:dyDescent="0.2">
      <c r="A328" s="158" t="s">
        <v>433</v>
      </c>
      <c r="B328" s="30" t="s">
        <v>1317</v>
      </c>
      <c r="C328" s="36">
        <v>44328</v>
      </c>
      <c r="D328" s="36">
        <f t="shared" si="46"/>
        <v>44329</v>
      </c>
      <c r="E328" s="36">
        <f t="shared" si="47"/>
        <v>44342</v>
      </c>
      <c r="F328" s="36">
        <v>44357</v>
      </c>
      <c r="G328" s="36" t="str">
        <f t="shared" si="42"/>
        <v>May</v>
      </c>
      <c r="H328" s="116">
        <v>44342</v>
      </c>
      <c r="I328" s="117" t="str">
        <f t="shared" si="43"/>
        <v>Yes</v>
      </c>
      <c r="J328" s="17"/>
      <c r="K328" s="97"/>
      <c r="L328" s="37" t="s">
        <v>72</v>
      </c>
      <c r="M328" s="17"/>
      <c r="N328" s="18" t="s">
        <v>993</v>
      </c>
      <c r="O328" s="16"/>
      <c r="P328" s="48"/>
      <c r="Q328" s="160"/>
      <c r="R328" s="19"/>
      <c r="Y328" s="27"/>
      <c r="Z328" s="27"/>
      <c r="AC328" s="27"/>
    </row>
    <row r="329" spans="1:29" s="20" customFormat="1" ht="30" customHeight="1" x14ac:dyDescent="0.2">
      <c r="A329" s="158" t="s">
        <v>434</v>
      </c>
      <c r="B329" s="30" t="s">
        <v>1318</v>
      </c>
      <c r="C329" s="36">
        <v>44322</v>
      </c>
      <c r="D329" s="36">
        <f t="shared" si="46"/>
        <v>44323</v>
      </c>
      <c r="E329" s="36">
        <f t="shared" si="47"/>
        <v>44336</v>
      </c>
      <c r="F329" s="36">
        <v>44354</v>
      </c>
      <c r="G329" s="36" t="str">
        <f t="shared" si="42"/>
        <v>May</v>
      </c>
      <c r="H329" s="116">
        <v>44329</v>
      </c>
      <c r="I329" s="117" t="str">
        <f t="shared" si="43"/>
        <v>Yes</v>
      </c>
      <c r="J329" s="17"/>
      <c r="K329" s="97"/>
      <c r="L329" s="37" t="s">
        <v>72</v>
      </c>
      <c r="M329" s="17"/>
      <c r="N329" s="18" t="s">
        <v>993</v>
      </c>
      <c r="O329" s="16"/>
      <c r="P329" s="48"/>
      <c r="Q329" s="160"/>
      <c r="R329" s="19"/>
      <c r="Y329" s="27"/>
      <c r="Z329" s="27"/>
      <c r="AC329" s="27"/>
    </row>
    <row r="330" spans="1:29" s="20" customFormat="1" ht="30" customHeight="1" x14ac:dyDescent="0.2">
      <c r="A330" s="158" t="s">
        <v>435</v>
      </c>
      <c r="B330" s="30" t="s">
        <v>1323</v>
      </c>
      <c r="C330" s="36">
        <v>44329</v>
      </c>
      <c r="D330" s="36">
        <f t="shared" si="46"/>
        <v>44330</v>
      </c>
      <c r="E330" s="36">
        <f t="shared" si="47"/>
        <v>44343</v>
      </c>
      <c r="F330" s="36">
        <v>44358</v>
      </c>
      <c r="G330" s="36" t="str">
        <f t="shared" si="42"/>
        <v>May</v>
      </c>
      <c r="H330" s="116">
        <v>44333</v>
      </c>
      <c r="I330" s="117" t="str">
        <f t="shared" ref="I330:I361" si="48">IF(ISBLANK(H330),"",IF(H330&gt;F330,"No","Yes"))</f>
        <v>Yes</v>
      </c>
      <c r="J330" s="17"/>
      <c r="K330" s="97"/>
      <c r="L330" s="37" t="s">
        <v>72</v>
      </c>
      <c r="M330" s="17"/>
      <c r="N330" s="18" t="s">
        <v>994</v>
      </c>
      <c r="O330" s="16"/>
      <c r="P330" s="48" t="s">
        <v>11</v>
      </c>
      <c r="Q330" s="160"/>
      <c r="R330" s="19"/>
      <c r="Y330" s="27"/>
      <c r="Z330" s="27"/>
      <c r="AC330" s="27"/>
    </row>
    <row r="331" spans="1:29" s="20" customFormat="1" ht="30" customHeight="1" x14ac:dyDescent="0.2">
      <c r="A331" s="158" t="s">
        <v>436</v>
      </c>
      <c r="B331" s="30" t="s">
        <v>1324</v>
      </c>
      <c r="C331" s="36">
        <v>44329</v>
      </c>
      <c r="D331" s="36">
        <f t="shared" si="46"/>
        <v>44330</v>
      </c>
      <c r="E331" s="36">
        <f t="shared" si="47"/>
        <v>44343</v>
      </c>
      <c r="F331" s="36">
        <v>44358</v>
      </c>
      <c r="G331" s="36" t="str">
        <f t="shared" si="42"/>
        <v>May</v>
      </c>
      <c r="H331" s="116">
        <v>44349</v>
      </c>
      <c r="I331" s="117" t="str">
        <f t="shared" si="48"/>
        <v>Yes</v>
      </c>
      <c r="J331" s="17"/>
      <c r="K331" s="97"/>
      <c r="L331" s="37" t="s">
        <v>72</v>
      </c>
      <c r="M331" s="17"/>
      <c r="N331" s="18" t="s">
        <v>994</v>
      </c>
      <c r="O331" s="16"/>
      <c r="P331" s="48"/>
      <c r="Q331" s="160"/>
      <c r="R331" s="19"/>
      <c r="Y331" s="27"/>
      <c r="Z331" s="27"/>
      <c r="AC331" s="27"/>
    </row>
    <row r="332" spans="1:29" s="20" customFormat="1" ht="30" customHeight="1" x14ac:dyDescent="0.2">
      <c r="A332" s="158" t="s">
        <v>437</v>
      </c>
      <c r="B332" s="30" t="s">
        <v>1325</v>
      </c>
      <c r="C332" s="36">
        <v>44329</v>
      </c>
      <c r="D332" s="36">
        <f t="shared" si="46"/>
        <v>44330</v>
      </c>
      <c r="E332" s="36">
        <f t="shared" si="47"/>
        <v>44343</v>
      </c>
      <c r="F332" s="36">
        <v>44358</v>
      </c>
      <c r="G332" s="36" t="str">
        <f t="shared" si="42"/>
        <v>May</v>
      </c>
      <c r="H332" s="116">
        <v>44330</v>
      </c>
      <c r="I332" s="117" t="str">
        <f t="shared" si="48"/>
        <v>Yes</v>
      </c>
      <c r="J332" s="17"/>
      <c r="K332" s="97"/>
      <c r="L332" s="37" t="s">
        <v>72</v>
      </c>
      <c r="M332" s="17"/>
      <c r="N332" s="18" t="s">
        <v>8</v>
      </c>
      <c r="O332" s="16"/>
      <c r="P332" s="48" t="s">
        <v>64</v>
      </c>
      <c r="Q332" s="160"/>
      <c r="R332" s="19"/>
      <c r="Y332" s="27"/>
      <c r="Z332" s="27"/>
      <c r="AC332" s="27"/>
    </row>
    <row r="333" spans="1:29" s="20" customFormat="1" ht="30" customHeight="1" x14ac:dyDescent="0.2">
      <c r="A333" s="158" t="s">
        <v>438</v>
      </c>
      <c r="B333" s="30" t="s">
        <v>1326</v>
      </c>
      <c r="C333" s="36">
        <v>44330</v>
      </c>
      <c r="D333" s="36">
        <f t="shared" si="46"/>
        <v>44333</v>
      </c>
      <c r="E333" s="36">
        <f t="shared" si="47"/>
        <v>44344</v>
      </c>
      <c r="F333" s="36">
        <v>44361</v>
      </c>
      <c r="G333" s="36" t="str">
        <f t="shared" si="42"/>
        <v>May</v>
      </c>
      <c r="H333" s="116">
        <v>44334</v>
      </c>
      <c r="I333" s="117" t="str">
        <f t="shared" si="48"/>
        <v>Yes</v>
      </c>
      <c r="J333" s="17"/>
      <c r="K333" s="97"/>
      <c r="L333" s="37" t="s">
        <v>72</v>
      </c>
      <c r="M333" s="17"/>
      <c r="N333" s="18" t="s">
        <v>995</v>
      </c>
      <c r="O333" s="16"/>
      <c r="P333" s="48"/>
      <c r="Q333" s="160"/>
      <c r="R333" s="19"/>
      <c r="Y333" s="27"/>
      <c r="Z333" s="27"/>
      <c r="AC333" s="27"/>
    </row>
    <row r="334" spans="1:29" s="20" customFormat="1" ht="30" customHeight="1" x14ac:dyDescent="0.2">
      <c r="A334" s="158" t="s">
        <v>439</v>
      </c>
      <c r="B334" s="30" t="s">
        <v>1327</v>
      </c>
      <c r="C334" s="36">
        <v>44330</v>
      </c>
      <c r="D334" s="36">
        <f t="shared" si="46"/>
        <v>44333</v>
      </c>
      <c r="E334" s="36">
        <f t="shared" si="47"/>
        <v>44344</v>
      </c>
      <c r="F334" s="36">
        <v>44361</v>
      </c>
      <c r="G334" s="36" t="str">
        <f t="shared" si="42"/>
        <v>May</v>
      </c>
      <c r="H334" s="116">
        <v>44344</v>
      </c>
      <c r="I334" s="117" t="str">
        <f t="shared" si="48"/>
        <v>Yes</v>
      </c>
      <c r="J334" s="17"/>
      <c r="K334" s="97"/>
      <c r="L334" s="37" t="s">
        <v>72</v>
      </c>
      <c r="M334" s="17"/>
      <c r="N334" s="18" t="s">
        <v>8</v>
      </c>
      <c r="O334" s="16"/>
      <c r="P334" s="48" t="s">
        <v>64</v>
      </c>
      <c r="Q334" s="160"/>
      <c r="R334" s="19"/>
      <c r="Y334" s="27"/>
      <c r="Z334" s="27"/>
      <c r="AC334" s="27"/>
    </row>
    <row r="335" spans="1:29" s="20" customFormat="1" ht="30" customHeight="1" x14ac:dyDescent="0.2">
      <c r="A335" s="158" t="s">
        <v>440</v>
      </c>
      <c r="B335" s="30" t="s">
        <v>1328</v>
      </c>
      <c r="C335" s="36">
        <v>44330</v>
      </c>
      <c r="D335" s="36">
        <f t="shared" si="46"/>
        <v>44333</v>
      </c>
      <c r="E335" s="36">
        <f t="shared" si="47"/>
        <v>44344</v>
      </c>
      <c r="F335" s="36">
        <v>44361</v>
      </c>
      <c r="G335" s="36" t="str">
        <f t="shared" si="42"/>
        <v>May</v>
      </c>
      <c r="H335" s="116">
        <v>44334</v>
      </c>
      <c r="I335" s="117" t="str">
        <f t="shared" si="48"/>
        <v>Yes</v>
      </c>
      <c r="J335" s="17"/>
      <c r="K335" s="97"/>
      <c r="L335" s="37" t="s">
        <v>72</v>
      </c>
      <c r="M335" s="17"/>
      <c r="N335" s="18" t="s">
        <v>993</v>
      </c>
      <c r="O335" s="16"/>
      <c r="P335" s="48"/>
      <c r="Q335" s="160"/>
      <c r="R335" s="19"/>
      <c r="Y335" s="27"/>
      <c r="Z335" s="27"/>
      <c r="AC335" s="27"/>
    </row>
    <row r="336" spans="1:29" s="20" customFormat="1" ht="30" customHeight="1" x14ac:dyDescent="0.2">
      <c r="A336" s="158" t="s">
        <v>441</v>
      </c>
      <c r="B336" s="30" t="s">
        <v>1329</v>
      </c>
      <c r="C336" s="36">
        <v>44330</v>
      </c>
      <c r="D336" s="36">
        <f t="shared" si="46"/>
        <v>44333</v>
      </c>
      <c r="E336" s="36">
        <f t="shared" si="47"/>
        <v>44344</v>
      </c>
      <c r="F336" s="36">
        <v>44361</v>
      </c>
      <c r="G336" s="36" t="str">
        <f t="shared" si="42"/>
        <v>May</v>
      </c>
      <c r="H336" s="116">
        <v>44354</v>
      </c>
      <c r="I336" s="117" t="str">
        <f t="shared" si="48"/>
        <v>Yes</v>
      </c>
      <c r="J336" s="17"/>
      <c r="K336" s="97"/>
      <c r="L336" s="37" t="s">
        <v>72</v>
      </c>
      <c r="M336" s="17"/>
      <c r="N336" s="18" t="s">
        <v>993</v>
      </c>
      <c r="O336" s="16"/>
      <c r="P336" s="48"/>
      <c r="Q336" s="160"/>
      <c r="R336" s="19"/>
      <c r="Y336" s="27"/>
      <c r="Z336" s="27"/>
      <c r="AC336" s="27"/>
    </row>
    <row r="337" spans="1:29" s="20" customFormat="1" ht="30" customHeight="1" x14ac:dyDescent="0.2">
      <c r="A337" s="158" t="s">
        <v>442</v>
      </c>
      <c r="B337" s="30" t="s">
        <v>1330</v>
      </c>
      <c r="C337" s="36">
        <v>44330</v>
      </c>
      <c r="D337" s="36">
        <f t="shared" si="46"/>
        <v>44333</v>
      </c>
      <c r="E337" s="36">
        <f t="shared" si="47"/>
        <v>44344</v>
      </c>
      <c r="F337" s="36">
        <v>44361</v>
      </c>
      <c r="G337" s="36" t="str">
        <f t="shared" si="42"/>
        <v>May</v>
      </c>
      <c r="H337" s="116">
        <v>44350</v>
      </c>
      <c r="I337" s="117" t="str">
        <f t="shared" si="48"/>
        <v>Yes</v>
      </c>
      <c r="J337" s="17"/>
      <c r="K337" s="97"/>
      <c r="L337" s="37" t="s">
        <v>72</v>
      </c>
      <c r="M337" s="17"/>
      <c r="N337" s="18" t="s">
        <v>993</v>
      </c>
      <c r="O337" s="16"/>
      <c r="P337" s="48"/>
      <c r="Q337" s="160"/>
      <c r="R337" s="19"/>
      <c r="Y337" s="27"/>
      <c r="Z337" s="27"/>
      <c r="AC337" s="27"/>
    </row>
    <row r="338" spans="1:29" s="20" customFormat="1" ht="30" customHeight="1" x14ac:dyDescent="0.2">
      <c r="A338" s="158" t="s">
        <v>443</v>
      </c>
      <c r="B338" s="30" t="s">
        <v>1331</v>
      </c>
      <c r="C338" s="36">
        <v>44330</v>
      </c>
      <c r="D338" s="36">
        <f t="shared" si="46"/>
        <v>44333</v>
      </c>
      <c r="E338" s="36">
        <f t="shared" si="47"/>
        <v>44344</v>
      </c>
      <c r="F338" s="36">
        <v>44361</v>
      </c>
      <c r="G338" s="36" t="str">
        <f t="shared" si="42"/>
        <v>May</v>
      </c>
      <c r="H338" s="116">
        <v>44369</v>
      </c>
      <c r="I338" s="117" t="str">
        <f t="shared" si="48"/>
        <v>No</v>
      </c>
      <c r="J338" s="17"/>
      <c r="K338" s="97"/>
      <c r="L338" s="37" t="s">
        <v>72</v>
      </c>
      <c r="M338" s="17"/>
      <c r="N338" s="18" t="s">
        <v>995</v>
      </c>
      <c r="O338" s="16"/>
      <c r="P338" s="48"/>
      <c r="Q338" s="160"/>
      <c r="R338" s="19"/>
      <c r="Y338" s="27"/>
      <c r="Z338" s="27"/>
      <c r="AC338" s="27"/>
    </row>
    <row r="339" spans="1:29" s="20" customFormat="1" ht="30" customHeight="1" x14ac:dyDescent="0.2">
      <c r="A339" s="158" t="s">
        <v>444</v>
      </c>
      <c r="B339" s="30" t="s">
        <v>1332</v>
      </c>
      <c r="C339" s="36">
        <v>44330</v>
      </c>
      <c r="D339" s="36">
        <f t="shared" ref="D339:D344" si="49">IF(C339="","",WORKDAY(C339,1))</f>
        <v>44333</v>
      </c>
      <c r="E339" s="36">
        <f t="shared" ref="E339:E344" si="50">IF(C339="","",WORKDAY(C339,10))</f>
        <v>44344</v>
      </c>
      <c r="F339" s="36">
        <v>44361</v>
      </c>
      <c r="G339" s="36" t="str">
        <f t="shared" si="42"/>
        <v>May</v>
      </c>
      <c r="H339" s="116">
        <v>44361</v>
      </c>
      <c r="I339" s="117" t="str">
        <f t="shared" si="48"/>
        <v>Yes</v>
      </c>
      <c r="J339" s="17"/>
      <c r="K339" s="97"/>
      <c r="L339" s="37" t="s">
        <v>72</v>
      </c>
      <c r="M339" s="17"/>
      <c r="N339" s="18" t="s">
        <v>994</v>
      </c>
      <c r="O339" s="16"/>
      <c r="P339" s="48" t="s">
        <v>17</v>
      </c>
      <c r="Q339" s="160"/>
      <c r="R339" s="19"/>
      <c r="Y339" s="27"/>
      <c r="Z339" s="27"/>
      <c r="AC339" s="27"/>
    </row>
    <row r="340" spans="1:29" s="20" customFormat="1" ht="30" customHeight="1" x14ac:dyDescent="0.2">
      <c r="A340" s="158" t="s">
        <v>445</v>
      </c>
      <c r="B340" s="30" t="s">
        <v>1333</v>
      </c>
      <c r="C340" s="36">
        <v>44330</v>
      </c>
      <c r="D340" s="36">
        <f t="shared" si="49"/>
        <v>44333</v>
      </c>
      <c r="E340" s="36">
        <f t="shared" si="50"/>
        <v>44344</v>
      </c>
      <c r="F340" s="36">
        <v>44361</v>
      </c>
      <c r="G340" s="36" t="str">
        <f t="shared" ref="G340:G403" si="51">IF(ISBLANK(C340),"",TEXT(C340,"mmm"))</f>
        <v>May</v>
      </c>
      <c r="H340" s="116">
        <v>44336</v>
      </c>
      <c r="I340" s="117" t="str">
        <f t="shared" si="48"/>
        <v>Yes</v>
      </c>
      <c r="J340" s="17"/>
      <c r="K340" s="97"/>
      <c r="L340" s="37" t="s">
        <v>72</v>
      </c>
      <c r="M340" s="17"/>
      <c r="N340" s="18" t="s">
        <v>993</v>
      </c>
      <c r="O340" s="16"/>
      <c r="P340" s="48"/>
      <c r="Q340" s="160"/>
      <c r="R340" s="19"/>
      <c r="Y340" s="27"/>
      <c r="Z340" s="27"/>
      <c r="AC340" s="27"/>
    </row>
    <row r="341" spans="1:29" s="20" customFormat="1" ht="30" customHeight="1" x14ac:dyDescent="0.2">
      <c r="A341" s="158" t="s">
        <v>446</v>
      </c>
      <c r="B341" s="30" t="s">
        <v>1334</v>
      </c>
      <c r="C341" s="36">
        <v>44330</v>
      </c>
      <c r="D341" s="36">
        <f t="shared" si="49"/>
        <v>44333</v>
      </c>
      <c r="E341" s="36">
        <f t="shared" si="50"/>
        <v>44344</v>
      </c>
      <c r="F341" s="36">
        <v>44361</v>
      </c>
      <c r="G341" s="36" t="str">
        <f t="shared" si="51"/>
        <v>May</v>
      </c>
      <c r="H341" s="116">
        <v>44337</v>
      </c>
      <c r="I341" s="117" t="str">
        <f t="shared" si="48"/>
        <v>Yes</v>
      </c>
      <c r="J341" s="17"/>
      <c r="K341" s="97"/>
      <c r="L341" s="37" t="s">
        <v>72</v>
      </c>
      <c r="M341" s="17"/>
      <c r="N341" s="18" t="s">
        <v>993</v>
      </c>
      <c r="O341" s="16"/>
      <c r="P341" s="48"/>
      <c r="Q341" s="160"/>
      <c r="R341" s="19"/>
      <c r="Y341" s="27"/>
      <c r="Z341" s="27"/>
      <c r="AC341" s="27"/>
    </row>
    <row r="342" spans="1:29" s="20" customFormat="1" ht="30" customHeight="1" x14ac:dyDescent="0.2">
      <c r="A342" s="158" t="s">
        <v>447</v>
      </c>
      <c r="B342" s="30" t="s">
        <v>1335</v>
      </c>
      <c r="C342" s="36">
        <v>44330</v>
      </c>
      <c r="D342" s="36">
        <f t="shared" si="49"/>
        <v>44333</v>
      </c>
      <c r="E342" s="36">
        <f t="shared" si="50"/>
        <v>44344</v>
      </c>
      <c r="F342" s="36">
        <v>44361</v>
      </c>
      <c r="G342" s="36" t="str">
        <f t="shared" si="51"/>
        <v>May</v>
      </c>
      <c r="H342" s="116">
        <v>44344</v>
      </c>
      <c r="I342" s="117" t="str">
        <f t="shared" si="48"/>
        <v>Yes</v>
      </c>
      <c r="J342" s="17"/>
      <c r="K342" s="97"/>
      <c r="L342" s="37" t="s">
        <v>72</v>
      </c>
      <c r="M342" s="17"/>
      <c r="N342" s="18" t="s">
        <v>993</v>
      </c>
      <c r="O342" s="16"/>
      <c r="P342" s="48"/>
      <c r="Q342" s="160"/>
      <c r="R342" s="19"/>
      <c r="Y342" s="27"/>
      <c r="Z342" s="27"/>
      <c r="AC342" s="27"/>
    </row>
    <row r="343" spans="1:29" s="20" customFormat="1" ht="30" customHeight="1" x14ac:dyDescent="0.2">
      <c r="A343" s="158" t="s">
        <v>448</v>
      </c>
      <c r="B343" s="30" t="s">
        <v>1336</v>
      </c>
      <c r="C343" s="36">
        <v>44330</v>
      </c>
      <c r="D343" s="36">
        <f t="shared" si="49"/>
        <v>44333</v>
      </c>
      <c r="E343" s="36">
        <f t="shared" si="50"/>
        <v>44344</v>
      </c>
      <c r="F343" s="36">
        <v>44361</v>
      </c>
      <c r="G343" s="36" t="str">
        <f t="shared" si="51"/>
        <v>May</v>
      </c>
      <c r="H343" s="116">
        <v>44351</v>
      </c>
      <c r="I343" s="117" t="str">
        <f t="shared" si="48"/>
        <v>Yes</v>
      </c>
      <c r="J343" s="17"/>
      <c r="K343" s="97"/>
      <c r="L343" s="37" t="s">
        <v>72</v>
      </c>
      <c r="M343" s="17"/>
      <c r="N343" s="18" t="s">
        <v>994</v>
      </c>
      <c r="O343" s="16"/>
      <c r="P343" s="48"/>
      <c r="Q343" s="160"/>
      <c r="R343" s="19"/>
      <c r="Y343" s="27"/>
      <c r="Z343" s="27"/>
      <c r="AC343" s="27"/>
    </row>
    <row r="344" spans="1:29" s="20" customFormat="1" ht="30" customHeight="1" x14ac:dyDescent="0.2">
      <c r="A344" s="158" t="s">
        <v>449</v>
      </c>
      <c r="B344" s="30" t="s">
        <v>1337</v>
      </c>
      <c r="C344" s="36">
        <v>44330</v>
      </c>
      <c r="D344" s="36">
        <f t="shared" si="49"/>
        <v>44333</v>
      </c>
      <c r="E344" s="36">
        <f t="shared" si="50"/>
        <v>44344</v>
      </c>
      <c r="F344" s="36">
        <v>44361</v>
      </c>
      <c r="G344" s="36" t="str">
        <f t="shared" si="51"/>
        <v>May</v>
      </c>
      <c r="H344" s="116">
        <v>44358</v>
      </c>
      <c r="I344" s="117" t="str">
        <f t="shared" si="48"/>
        <v>Yes</v>
      </c>
      <c r="J344" s="17"/>
      <c r="K344" s="97"/>
      <c r="L344" s="37" t="s">
        <v>72</v>
      </c>
      <c r="M344" s="17"/>
      <c r="N344" s="18" t="s">
        <v>993</v>
      </c>
      <c r="O344" s="16"/>
      <c r="P344" s="48"/>
      <c r="Q344" s="160"/>
      <c r="R344" s="19"/>
      <c r="Y344" s="27"/>
      <c r="Z344" s="27"/>
      <c r="AC344" s="27"/>
    </row>
    <row r="345" spans="1:29" s="20" customFormat="1" ht="30" customHeight="1" x14ac:dyDescent="0.2">
      <c r="A345" s="158" t="s">
        <v>450</v>
      </c>
      <c r="B345" s="30" t="s">
        <v>1338</v>
      </c>
      <c r="C345" s="36">
        <v>44330</v>
      </c>
      <c r="D345" s="36">
        <f t="shared" ref="D345:D352" si="52">IF(C345="","",WORKDAY(C345,1))</f>
        <v>44333</v>
      </c>
      <c r="E345" s="36">
        <f>IF(C345="","",WORKDAY(C345,10))</f>
        <v>44344</v>
      </c>
      <c r="F345" s="36">
        <v>44361</v>
      </c>
      <c r="G345" s="36" t="str">
        <f t="shared" si="51"/>
        <v>May</v>
      </c>
      <c r="H345" s="116">
        <v>44336</v>
      </c>
      <c r="I345" s="117" t="str">
        <f t="shared" si="48"/>
        <v>Yes</v>
      </c>
      <c r="J345" s="17"/>
      <c r="K345" s="97"/>
      <c r="L345" s="37" t="s">
        <v>72</v>
      </c>
      <c r="M345" s="17"/>
      <c r="N345" s="18" t="s">
        <v>994</v>
      </c>
      <c r="O345" s="16"/>
      <c r="P345" s="48" t="s">
        <v>17</v>
      </c>
      <c r="Q345" s="160"/>
      <c r="R345" s="19"/>
      <c r="Y345" s="27"/>
      <c r="Z345" s="27"/>
      <c r="AC345" s="27"/>
    </row>
    <row r="346" spans="1:29" s="20" customFormat="1" ht="30" customHeight="1" x14ac:dyDescent="0.2">
      <c r="A346" s="158" t="s">
        <v>451</v>
      </c>
      <c r="B346" s="30" t="s">
        <v>1339</v>
      </c>
      <c r="C346" s="36">
        <v>44330</v>
      </c>
      <c r="D346" s="36">
        <f t="shared" si="52"/>
        <v>44333</v>
      </c>
      <c r="E346" s="36">
        <f>IF(C346="","",WORKDAY(C346,10))</f>
        <v>44344</v>
      </c>
      <c r="F346" s="36">
        <v>44361</v>
      </c>
      <c r="G346" s="36" t="str">
        <f t="shared" si="51"/>
        <v>May</v>
      </c>
      <c r="H346" s="116">
        <v>44341</v>
      </c>
      <c r="I346" s="117" t="str">
        <f t="shared" si="48"/>
        <v>Yes</v>
      </c>
      <c r="J346" s="17"/>
      <c r="K346" s="97"/>
      <c r="L346" s="37" t="s">
        <v>72</v>
      </c>
      <c r="M346" s="17"/>
      <c r="N346" s="18" t="s">
        <v>8</v>
      </c>
      <c r="O346" s="16"/>
      <c r="P346" s="48" t="s">
        <v>64</v>
      </c>
      <c r="Q346" s="160"/>
      <c r="R346" s="19"/>
      <c r="Y346" s="27"/>
      <c r="Z346" s="27"/>
      <c r="AC346" s="27"/>
    </row>
    <row r="347" spans="1:29" s="20" customFormat="1" ht="30" customHeight="1" x14ac:dyDescent="0.2">
      <c r="A347" s="158" t="s">
        <v>452</v>
      </c>
      <c r="B347" s="30" t="s">
        <v>1340</v>
      </c>
      <c r="C347" s="36">
        <v>44333</v>
      </c>
      <c r="D347" s="36">
        <f t="shared" si="52"/>
        <v>44334</v>
      </c>
      <c r="E347" s="36">
        <v>44348</v>
      </c>
      <c r="F347" s="36">
        <v>44362</v>
      </c>
      <c r="G347" s="36" t="str">
        <f t="shared" si="51"/>
        <v>May</v>
      </c>
      <c r="H347" s="116">
        <v>44334</v>
      </c>
      <c r="I347" s="117" t="str">
        <f t="shared" si="48"/>
        <v>Yes</v>
      </c>
      <c r="J347" s="17"/>
      <c r="K347" s="97"/>
      <c r="L347" s="37" t="s">
        <v>72</v>
      </c>
      <c r="M347" s="17"/>
      <c r="N347" s="18" t="s">
        <v>993</v>
      </c>
      <c r="O347" s="16"/>
      <c r="P347" s="48"/>
      <c r="Q347" s="160"/>
      <c r="R347" s="19"/>
      <c r="Y347" s="27"/>
      <c r="Z347" s="27"/>
      <c r="AC347" s="27"/>
    </row>
    <row r="348" spans="1:29" s="20" customFormat="1" ht="30" customHeight="1" x14ac:dyDescent="0.2">
      <c r="A348" s="158" t="s">
        <v>453</v>
      </c>
      <c r="B348" s="30" t="s">
        <v>1342</v>
      </c>
      <c r="C348" s="36">
        <v>44334</v>
      </c>
      <c r="D348" s="36">
        <f t="shared" si="52"/>
        <v>44335</v>
      </c>
      <c r="E348" s="36">
        <v>44349</v>
      </c>
      <c r="F348" s="36">
        <v>44363</v>
      </c>
      <c r="G348" s="36" t="str">
        <f t="shared" si="51"/>
        <v>May</v>
      </c>
      <c r="H348" s="116">
        <v>44336</v>
      </c>
      <c r="I348" s="117" t="str">
        <f t="shared" si="48"/>
        <v>Yes</v>
      </c>
      <c r="J348" s="17"/>
      <c r="K348" s="97"/>
      <c r="L348" s="37" t="s">
        <v>72</v>
      </c>
      <c r="M348" s="17"/>
      <c r="N348" s="18" t="s">
        <v>993</v>
      </c>
      <c r="O348" s="16"/>
      <c r="P348" s="48"/>
      <c r="Q348" s="160"/>
      <c r="R348" s="19"/>
      <c r="Y348" s="27"/>
      <c r="Z348" s="27"/>
      <c r="AC348" s="27"/>
    </row>
    <row r="349" spans="1:29" s="20" customFormat="1" ht="30" customHeight="1" x14ac:dyDescent="0.2">
      <c r="A349" s="158" t="s">
        <v>454</v>
      </c>
      <c r="B349" s="30" t="s">
        <v>1341</v>
      </c>
      <c r="C349" s="36">
        <v>44330</v>
      </c>
      <c r="D349" s="36">
        <f t="shared" si="52"/>
        <v>44333</v>
      </c>
      <c r="E349" s="36">
        <f>IF(C349="","",WORKDAY(C349,10))</f>
        <v>44344</v>
      </c>
      <c r="F349" s="36">
        <v>44361</v>
      </c>
      <c r="G349" s="36" t="str">
        <f t="shared" si="51"/>
        <v>May</v>
      </c>
      <c r="H349" s="116">
        <v>44357</v>
      </c>
      <c r="I349" s="117" t="str">
        <f t="shared" si="48"/>
        <v>Yes</v>
      </c>
      <c r="J349" s="17"/>
      <c r="K349" s="97"/>
      <c r="L349" s="37" t="s">
        <v>72</v>
      </c>
      <c r="M349" s="17"/>
      <c r="N349" s="18" t="s">
        <v>993</v>
      </c>
      <c r="O349" s="16"/>
      <c r="P349" s="48"/>
      <c r="Q349" s="160"/>
      <c r="R349" s="19"/>
      <c r="Y349" s="27"/>
      <c r="Z349" s="27"/>
      <c r="AC349" s="27"/>
    </row>
    <row r="350" spans="1:29" s="20" customFormat="1" ht="30" customHeight="1" x14ac:dyDescent="0.2">
      <c r="A350" s="158" t="s">
        <v>455</v>
      </c>
      <c r="B350" s="30" t="s">
        <v>1343</v>
      </c>
      <c r="C350" s="36">
        <v>44333</v>
      </c>
      <c r="D350" s="36">
        <f t="shared" si="52"/>
        <v>44334</v>
      </c>
      <c r="E350" s="36">
        <v>44348</v>
      </c>
      <c r="F350" s="36">
        <v>44362</v>
      </c>
      <c r="G350" s="36" t="str">
        <f t="shared" si="51"/>
        <v>May</v>
      </c>
      <c r="H350" s="116">
        <v>44336</v>
      </c>
      <c r="I350" s="117" t="str">
        <f t="shared" si="48"/>
        <v>Yes</v>
      </c>
      <c r="J350" s="17"/>
      <c r="K350" s="97"/>
      <c r="L350" s="37" t="s">
        <v>72</v>
      </c>
      <c r="M350" s="17"/>
      <c r="N350" s="18" t="s">
        <v>993</v>
      </c>
      <c r="O350" s="16"/>
      <c r="P350" s="48"/>
      <c r="Q350" s="160"/>
      <c r="R350" s="19"/>
      <c r="Y350" s="27"/>
      <c r="Z350" s="27"/>
      <c r="AC350" s="27"/>
    </row>
    <row r="351" spans="1:29" s="20" customFormat="1" ht="30" customHeight="1" x14ac:dyDescent="0.2">
      <c r="A351" s="158" t="s">
        <v>456</v>
      </c>
      <c r="B351" s="30" t="s">
        <v>1344</v>
      </c>
      <c r="C351" s="36">
        <v>44334</v>
      </c>
      <c r="D351" s="36">
        <f t="shared" si="52"/>
        <v>44335</v>
      </c>
      <c r="E351" s="36">
        <v>44349</v>
      </c>
      <c r="F351" s="36">
        <v>44363</v>
      </c>
      <c r="G351" s="36" t="str">
        <f t="shared" si="51"/>
        <v>May</v>
      </c>
      <c r="H351" s="116">
        <v>44335</v>
      </c>
      <c r="I351" s="117" t="str">
        <f t="shared" si="48"/>
        <v>Yes</v>
      </c>
      <c r="J351" s="17"/>
      <c r="K351" s="97"/>
      <c r="L351" s="37" t="s">
        <v>72</v>
      </c>
      <c r="M351" s="17"/>
      <c r="N351" s="18" t="s">
        <v>995</v>
      </c>
      <c r="O351" s="16"/>
      <c r="P351" s="48"/>
      <c r="Q351" s="160"/>
      <c r="R351" s="19"/>
      <c r="Y351" s="27"/>
      <c r="Z351" s="27"/>
      <c r="AC351" s="27"/>
    </row>
    <row r="352" spans="1:29" s="20" customFormat="1" ht="30" customHeight="1" x14ac:dyDescent="0.2">
      <c r="A352" s="158" t="s">
        <v>457</v>
      </c>
      <c r="B352" s="30" t="s">
        <v>1345</v>
      </c>
      <c r="C352" s="36">
        <v>44334</v>
      </c>
      <c r="D352" s="36">
        <f t="shared" si="52"/>
        <v>44335</v>
      </c>
      <c r="E352" s="36">
        <v>44349</v>
      </c>
      <c r="F352" s="36">
        <v>44363</v>
      </c>
      <c r="G352" s="36" t="str">
        <f t="shared" si="51"/>
        <v>May</v>
      </c>
      <c r="H352" s="116">
        <v>44335</v>
      </c>
      <c r="I352" s="117" t="str">
        <f t="shared" si="48"/>
        <v>Yes</v>
      </c>
      <c r="J352" s="17"/>
      <c r="K352" s="97"/>
      <c r="L352" s="37" t="s">
        <v>72</v>
      </c>
      <c r="M352" s="17"/>
      <c r="N352" s="18" t="s">
        <v>993</v>
      </c>
      <c r="O352" s="16"/>
      <c r="P352" s="48"/>
      <c r="Q352" s="160"/>
      <c r="R352" s="19"/>
      <c r="Y352" s="27"/>
      <c r="Z352" s="27"/>
      <c r="AC352" s="27"/>
    </row>
    <row r="353" spans="1:29" s="20" customFormat="1" ht="30" customHeight="1" x14ac:dyDescent="0.2">
      <c r="A353" s="158" t="s">
        <v>458</v>
      </c>
      <c r="B353" s="30" t="s">
        <v>1346</v>
      </c>
      <c r="C353" s="36">
        <v>44335</v>
      </c>
      <c r="D353" s="36">
        <f t="shared" ref="D353:D372" si="53">IF(C353="","",WORKDAY(C353,1))</f>
        <v>44336</v>
      </c>
      <c r="E353" s="36">
        <v>44350</v>
      </c>
      <c r="F353" s="36">
        <v>44364</v>
      </c>
      <c r="G353" s="36" t="str">
        <f t="shared" si="51"/>
        <v>May</v>
      </c>
      <c r="H353" s="116">
        <v>44371</v>
      </c>
      <c r="I353" s="117" t="str">
        <f t="shared" si="48"/>
        <v>No</v>
      </c>
      <c r="J353" s="17"/>
      <c r="K353" s="97"/>
      <c r="L353" s="37" t="s">
        <v>72</v>
      </c>
      <c r="M353" s="17"/>
      <c r="N353" s="18" t="s">
        <v>994</v>
      </c>
      <c r="O353" s="16"/>
      <c r="P353" s="48" t="s">
        <v>64</v>
      </c>
      <c r="Q353" s="160"/>
      <c r="R353" s="19"/>
      <c r="Y353" s="27"/>
      <c r="Z353" s="27"/>
      <c r="AC353" s="27"/>
    </row>
    <row r="354" spans="1:29" s="20" customFormat="1" ht="30" customHeight="1" x14ac:dyDescent="0.2">
      <c r="A354" s="158" t="s">
        <v>459</v>
      </c>
      <c r="B354" s="108" t="s">
        <v>1347</v>
      </c>
      <c r="C354" s="36">
        <v>44335</v>
      </c>
      <c r="D354" s="36">
        <f t="shared" si="53"/>
        <v>44336</v>
      </c>
      <c r="E354" s="36">
        <v>44350</v>
      </c>
      <c r="F354" s="36">
        <v>44364</v>
      </c>
      <c r="G354" s="36" t="str">
        <f t="shared" si="51"/>
        <v>May</v>
      </c>
      <c r="H354" s="116">
        <v>44364</v>
      </c>
      <c r="I354" s="117" t="str">
        <f t="shared" si="48"/>
        <v>Yes</v>
      </c>
      <c r="J354" s="17"/>
      <c r="K354" s="97"/>
      <c r="L354" s="37" t="s">
        <v>72</v>
      </c>
      <c r="M354" s="17"/>
      <c r="N354" s="18" t="s">
        <v>993</v>
      </c>
      <c r="O354" s="16"/>
      <c r="P354" s="48"/>
      <c r="Q354" s="160"/>
      <c r="R354" s="19"/>
      <c r="Y354" s="27"/>
      <c r="Z354" s="27"/>
      <c r="AC354" s="27"/>
    </row>
    <row r="355" spans="1:29" s="20" customFormat="1" ht="30" customHeight="1" x14ac:dyDescent="0.2">
      <c r="A355" s="158" t="s">
        <v>460</v>
      </c>
      <c r="B355" s="30" t="s">
        <v>1348</v>
      </c>
      <c r="C355" s="36">
        <v>44335</v>
      </c>
      <c r="D355" s="36">
        <f t="shared" si="53"/>
        <v>44336</v>
      </c>
      <c r="E355" s="36">
        <v>44350</v>
      </c>
      <c r="F355" s="36">
        <v>44364</v>
      </c>
      <c r="G355" s="36" t="str">
        <f t="shared" si="51"/>
        <v>May</v>
      </c>
      <c r="H355" s="116">
        <v>44362</v>
      </c>
      <c r="I355" s="117" t="str">
        <f t="shared" si="48"/>
        <v>Yes</v>
      </c>
      <c r="J355" s="17"/>
      <c r="K355" s="97"/>
      <c r="L355" s="37" t="s">
        <v>72</v>
      </c>
      <c r="M355" s="17"/>
      <c r="N355" s="18" t="s">
        <v>993</v>
      </c>
      <c r="O355" s="16"/>
      <c r="P355" s="48"/>
      <c r="Q355" s="160"/>
      <c r="R355" s="19"/>
      <c r="Y355" s="27"/>
      <c r="Z355" s="27"/>
      <c r="AC355" s="27"/>
    </row>
    <row r="356" spans="1:29" s="20" customFormat="1" ht="30" customHeight="1" x14ac:dyDescent="0.2">
      <c r="A356" s="158" t="s">
        <v>461</v>
      </c>
      <c r="B356" s="30" t="s">
        <v>1349</v>
      </c>
      <c r="C356" s="36">
        <v>44335</v>
      </c>
      <c r="D356" s="36">
        <f t="shared" si="53"/>
        <v>44336</v>
      </c>
      <c r="E356" s="36">
        <v>44350</v>
      </c>
      <c r="F356" s="36">
        <v>44364</v>
      </c>
      <c r="G356" s="36" t="str">
        <f t="shared" si="51"/>
        <v>May</v>
      </c>
      <c r="H356" s="116">
        <v>44364</v>
      </c>
      <c r="I356" s="117" t="str">
        <f t="shared" si="48"/>
        <v>Yes</v>
      </c>
      <c r="J356" s="17"/>
      <c r="K356" s="97"/>
      <c r="L356" s="37" t="s">
        <v>72</v>
      </c>
      <c r="M356" s="17"/>
      <c r="N356" s="18" t="s">
        <v>993</v>
      </c>
      <c r="O356" s="16"/>
      <c r="P356" s="48"/>
      <c r="Q356" s="160"/>
      <c r="R356" s="19"/>
      <c r="Y356" s="27"/>
      <c r="Z356" s="27"/>
      <c r="AC356" s="27"/>
    </row>
    <row r="357" spans="1:29" s="20" customFormat="1" ht="30" customHeight="1" x14ac:dyDescent="0.2">
      <c r="A357" s="158" t="s">
        <v>462</v>
      </c>
      <c r="B357" s="30" t="s">
        <v>1350</v>
      </c>
      <c r="C357" s="36">
        <v>44336</v>
      </c>
      <c r="D357" s="36">
        <f t="shared" si="53"/>
        <v>44337</v>
      </c>
      <c r="E357" s="36">
        <v>44351</v>
      </c>
      <c r="F357" s="36">
        <v>44365</v>
      </c>
      <c r="G357" s="36" t="str">
        <f t="shared" si="51"/>
        <v>May</v>
      </c>
      <c r="H357" s="116">
        <v>44364</v>
      </c>
      <c r="I357" s="117" t="str">
        <f t="shared" si="48"/>
        <v>Yes</v>
      </c>
      <c r="J357" s="17"/>
      <c r="K357" s="97"/>
      <c r="L357" s="37" t="s">
        <v>72</v>
      </c>
      <c r="M357" s="17"/>
      <c r="N357" s="18" t="s">
        <v>8</v>
      </c>
      <c r="O357" s="16"/>
      <c r="P357" s="48" t="s">
        <v>64</v>
      </c>
      <c r="Q357" s="160"/>
      <c r="R357" s="19"/>
      <c r="Y357" s="27"/>
      <c r="Z357" s="27"/>
      <c r="AC357" s="27"/>
    </row>
    <row r="358" spans="1:29" s="20" customFormat="1" ht="30" customHeight="1" x14ac:dyDescent="0.2">
      <c r="A358" s="158" t="s">
        <v>463</v>
      </c>
      <c r="B358" s="75" t="s">
        <v>1353</v>
      </c>
      <c r="C358" s="36">
        <v>44337</v>
      </c>
      <c r="D358" s="36">
        <f t="shared" si="53"/>
        <v>44340</v>
      </c>
      <c r="E358" s="36">
        <v>44354</v>
      </c>
      <c r="F358" s="36">
        <v>44368</v>
      </c>
      <c r="G358" s="36" t="str">
        <f t="shared" si="51"/>
        <v>May</v>
      </c>
      <c r="H358" s="45">
        <v>44348</v>
      </c>
      <c r="I358" s="117" t="str">
        <f t="shared" si="48"/>
        <v>Yes</v>
      </c>
      <c r="J358" s="79"/>
      <c r="K358" s="107"/>
      <c r="L358" s="37" t="s">
        <v>72</v>
      </c>
      <c r="M358" s="79"/>
      <c r="N358" s="18" t="s">
        <v>994</v>
      </c>
      <c r="O358" s="35"/>
      <c r="P358" s="35" t="s">
        <v>64</v>
      </c>
      <c r="Q358" s="163"/>
      <c r="R358" s="19"/>
      <c r="Y358" s="27"/>
      <c r="Z358" s="27"/>
      <c r="AC358" s="27"/>
    </row>
    <row r="359" spans="1:29" s="20" customFormat="1" ht="30" customHeight="1" x14ac:dyDescent="0.2">
      <c r="A359" s="158" t="s">
        <v>464</v>
      </c>
      <c r="B359" s="30" t="s">
        <v>1354</v>
      </c>
      <c r="C359" s="36">
        <v>44340</v>
      </c>
      <c r="D359" s="36">
        <f t="shared" si="53"/>
        <v>44341</v>
      </c>
      <c r="E359" s="36">
        <v>44355</v>
      </c>
      <c r="F359" s="36">
        <v>44369</v>
      </c>
      <c r="G359" s="36" t="str">
        <f t="shared" si="51"/>
        <v>May</v>
      </c>
      <c r="H359" s="116">
        <v>44343</v>
      </c>
      <c r="I359" s="117" t="str">
        <f t="shared" si="48"/>
        <v>Yes</v>
      </c>
      <c r="J359" s="17"/>
      <c r="K359" s="97"/>
      <c r="L359" s="37" t="s">
        <v>72</v>
      </c>
      <c r="M359" s="17"/>
      <c r="N359" s="18" t="s">
        <v>993</v>
      </c>
      <c r="O359" s="16"/>
      <c r="P359" s="48"/>
      <c r="Q359" s="160"/>
      <c r="R359" s="19"/>
      <c r="Y359" s="27"/>
      <c r="Z359" s="27"/>
      <c r="AC359" s="27"/>
    </row>
    <row r="360" spans="1:29" s="20" customFormat="1" ht="30" customHeight="1" x14ac:dyDescent="0.2">
      <c r="A360" s="158" t="s">
        <v>465</v>
      </c>
      <c r="B360" s="30" t="s">
        <v>1355</v>
      </c>
      <c r="C360" s="36">
        <v>44340</v>
      </c>
      <c r="D360" s="36">
        <f t="shared" si="53"/>
        <v>44341</v>
      </c>
      <c r="E360" s="36">
        <v>44355</v>
      </c>
      <c r="F360" s="36">
        <v>44369</v>
      </c>
      <c r="G360" s="36" t="str">
        <f t="shared" si="51"/>
        <v>May</v>
      </c>
      <c r="H360" s="116">
        <v>44348</v>
      </c>
      <c r="I360" s="117" t="str">
        <f t="shared" si="48"/>
        <v>Yes</v>
      </c>
      <c r="J360" s="17"/>
      <c r="K360" s="97"/>
      <c r="L360" s="37" t="s">
        <v>72</v>
      </c>
      <c r="M360" s="17"/>
      <c r="N360" s="18" t="s">
        <v>994</v>
      </c>
      <c r="O360" s="16"/>
      <c r="P360" s="48" t="s">
        <v>64</v>
      </c>
      <c r="Q360" s="160"/>
      <c r="R360" s="19"/>
      <c r="Y360" s="27"/>
      <c r="Z360" s="27"/>
      <c r="AC360" s="27"/>
    </row>
    <row r="361" spans="1:29" s="20" customFormat="1" ht="30" customHeight="1" x14ac:dyDescent="0.2">
      <c r="A361" s="158" t="s">
        <v>466</v>
      </c>
      <c r="B361" s="30" t="s">
        <v>1356</v>
      </c>
      <c r="C361" s="36">
        <v>44340</v>
      </c>
      <c r="D361" s="36">
        <f t="shared" si="53"/>
        <v>44341</v>
      </c>
      <c r="E361" s="36">
        <v>44355</v>
      </c>
      <c r="F361" s="36">
        <v>44369</v>
      </c>
      <c r="G361" s="36" t="str">
        <f t="shared" si="51"/>
        <v>May</v>
      </c>
      <c r="H361" s="116">
        <v>44368</v>
      </c>
      <c r="I361" s="117" t="str">
        <f t="shared" si="48"/>
        <v>Yes</v>
      </c>
      <c r="J361" s="17"/>
      <c r="K361" s="97"/>
      <c r="L361" s="37" t="s">
        <v>72</v>
      </c>
      <c r="M361" s="17"/>
      <c r="N361" s="18" t="s">
        <v>994</v>
      </c>
      <c r="O361" s="16"/>
      <c r="P361" s="48" t="s">
        <v>64</v>
      </c>
      <c r="Q361" s="160"/>
      <c r="R361" s="19"/>
      <c r="Y361" s="27"/>
      <c r="Z361" s="27"/>
      <c r="AC361" s="27"/>
    </row>
    <row r="362" spans="1:29" s="20" customFormat="1" ht="30" customHeight="1" x14ac:dyDescent="0.2">
      <c r="A362" s="158" t="s">
        <v>467</v>
      </c>
      <c r="B362" s="30" t="s">
        <v>1358</v>
      </c>
      <c r="C362" s="36">
        <v>44341</v>
      </c>
      <c r="D362" s="36">
        <f t="shared" si="53"/>
        <v>44342</v>
      </c>
      <c r="E362" s="36">
        <v>44356</v>
      </c>
      <c r="F362" s="36" t="s">
        <v>1357</v>
      </c>
      <c r="G362" s="36" t="str">
        <f t="shared" si="51"/>
        <v>May</v>
      </c>
      <c r="H362" s="116">
        <v>44363</v>
      </c>
      <c r="I362" s="117" t="str">
        <f t="shared" ref="I362:I386" si="54">IF(ISBLANK(H362),"",IF(H362&gt;F362,"No","Yes"))</f>
        <v>Yes</v>
      </c>
      <c r="J362" s="17"/>
      <c r="K362" s="97"/>
      <c r="L362" s="37" t="s">
        <v>72</v>
      </c>
      <c r="M362" s="17"/>
      <c r="N362" s="18" t="s">
        <v>993</v>
      </c>
      <c r="O362" s="16"/>
      <c r="P362" s="48"/>
      <c r="Q362" s="160"/>
      <c r="R362" s="19"/>
      <c r="Y362" s="27"/>
      <c r="Z362" s="27"/>
      <c r="AC362" s="27"/>
    </row>
    <row r="363" spans="1:29" s="20" customFormat="1" ht="30" customHeight="1" x14ac:dyDescent="0.2">
      <c r="A363" s="158" t="s">
        <v>468</v>
      </c>
      <c r="B363" s="30" t="s">
        <v>1359</v>
      </c>
      <c r="C363" s="36">
        <v>44341</v>
      </c>
      <c r="D363" s="36">
        <f t="shared" si="53"/>
        <v>44342</v>
      </c>
      <c r="E363" s="36">
        <v>44356</v>
      </c>
      <c r="F363" s="36" t="s">
        <v>1357</v>
      </c>
      <c r="G363" s="36" t="str">
        <f t="shared" si="51"/>
        <v>May</v>
      </c>
      <c r="H363" s="116">
        <v>44362</v>
      </c>
      <c r="I363" s="117" t="str">
        <f t="shared" si="54"/>
        <v>Yes</v>
      </c>
      <c r="J363" s="17"/>
      <c r="K363" s="97"/>
      <c r="L363" s="37" t="s">
        <v>72</v>
      </c>
      <c r="M363" s="17"/>
      <c r="N363" s="18" t="s">
        <v>993</v>
      </c>
      <c r="O363" s="16"/>
      <c r="P363" s="48"/>
      <c r="Q363" s="160"/>
      <c r="R363" s="19"/>
      <c r="Y363" s="27"/>
      <c r="Z363" s="27"/>
      <c r="AC363" s="27"/>
    </row>
    <row r="364" spans="1:29" s="20" customFormat="1" ht="30" customHeight="1" x14ac:dyDescent="0.2">
      <c r="A364" s="158" t="s">
        <v>469</v>
      </c>
      <c r="B364" s="30" t="s">
        <v>1360</v>
      </c>
      <c r="C364" s="36">
        <v>44341</v>
      </c>
      <c r="D364" s="36">
        <f t="shared" si="53"/>
        <v>44342</v>
      </c>
      <c r="E364" s="36">
        <v>44356</v>
      </c>
      <c r="F364" s="36" t="s">
        <v>1357</v>
      </c>
      <c r="G364" s="36" t="str">
        <f t="shared" si="51"/>
        <v>May</v>
      </c>
      <c r="H364" s="116">
        <v>44365</v>
      </c>
      <c r="I364" s="117" t="str">
        <f t="shared" si="54"/>
        <v>Yes</v>
      </c>
      <c r="J364" s="17"/>
      <c r="K364" s="97"/>
      <c r="L364" s="37" t="s">
        <v>72</v>
      </c>
      <c r="M364" s="17"/>
      <c r="N364" s="18" t="s">
        <v>994</v>
      </c>
      <c r="O364" s="16"/>
      <c r="P364" s="48" t="s">
        <v>64</v>
      </c>
      <c r="Q364" s="160"/>
      <c r="R364" s="19"/>
      <c r="Y364" s="27"/>
      <c r="Z364" s="27"/>
      <c r="AC364" s="27"/>
    </row>
    <row r="365" spans="1:29" s="20" customFormat="1" ht="30" customHeight="1" x14ac:dyDescent="0.2">
      <c r="A365" s="158" t="s">
        <v>470</v>
      </c>
      <c r="B365" s="30" t="s">
        <v>1361</v>
      </c>
      <c r="C365" s="36">
        <v>44341</v>
      </c>
      <c r="D365" s="36">
        <f t="shared" si="53"/>
        <v>44342</v>
      </c>
      <c r="E365" s="36">
        <v>44356</v>
      </c>
      <c r="F365" s="36">
        <v>44370</v>
      </c>
      <c r="G365" s="36" t="str">
        <f t="shared" si="51"/>
        <v>May</v>
      </c>
      <c r="H365" s="116">
        <v>44342</v>
      </c>
      <c r="I365" s="117" t="str">
        <f t="shared" si="54"/>
        <v>Yes</v>
      </c>
      <c r="J365" s="17"/>
      <c r="K365" s="97"/>
      <c r="L365" s="37" t="s">
        <v>72</v>
      </c>
      <c r="M365" s="17"/>
      <c r="N365" s="18" t="s">
        <v>993</v>
      </c>
      <c r="O365" s="16"/>
      <c r="P365" s="48"/>
      <c r="Q365" s="160"/>
      <c r="R365" s="19"/>
      <c r="Y365" s="27"/>
      <c r="Z365" s="27"/>
      <c r="AC365" s="27"/>
    </row>
    <row r="366" spans="1:29" s="20" customFormat="1" ht="30" customHeight="1" x14ac:dyDescent="0.2">
      <c r="A366" s="158" t="s">
        <v>471</v>
      </c>
      <c r="B366" s="30" t="s">
        <v>1362</v>
      </c>
      <c r="C366" s="36">
        <v>44341</v>
      </c>
      <c r="D366" s="36">
        <f t="shared" si="53"/>
        <v>44342</v>
      </c>
      <c r="E366" s="36">
        <v>44356</v>
      </c>
      <c r="F366" s="36">
        <v>44370</v>
      </c>
      <c r="G366" s="36" t="str">
        <f t="shared" si="51"/>
        <v>May</v>
      </c>
      <c r="H366" s="116">
        <v>44348</v>
      </c>
      <c r="I366" s="117" t="str">
        <f t="shared" si="54"/>
        <v>Yes</v>
      </c>
      <c r="J366" s="17"/>
      <c r="K366" s="97"/>
      <c r="L366" s="37" t="s">
        <v>72</v>
      </c>
      <c r="M366" s="17"/>
      <c r="N366" s="18" t="s">
        <v>994</v>
      </c>
      <c r="O366" s="16"/>
      <c r="P366" s="48" t="s">
        <v>64</v>
      </c>
      <c r="Q366" s="160"/>
      <c r="R366" s="19"/>
      <c r="Y366" s="27"/>
      <c r="Z366" s="27"/>
      <c r="AC366" s="27"/>
    </row>
    <row r="367" spans="1:29" s="20" customFormat="1" ht="30" customHeight="1" x14ac:dyDescent="0.2">
      <c r="A367" s="158" t="s">
        <v>472</v>
      </c>
      <c r="B367" s="30" t="s">
        <v>1363</v>
      </c>
      <c r="C367" s="36">
        <v>44342</v>
      </c>
      <c r="D367" s="36">
        <f t="shared" si="53"/>
        <v>44343</v>
      </c>
      <c r="E367" s="36">
        <v>44357</v>
      </c>
      <c r="F367" s="36">
        <v>44371</v>
      </c>
      <c r="G367" s="36" t="str">
        <f t="shared" si="51"/>
        <v>May</v>
      </c>
      <c r="H367" s="116">
        <v>44362</v>
      </c>
      <c r="I367" s="117" t="str">
        <f t="shared" si="54"/>
        <v>Yes</v>
      </c>
      <c r="J367" s="17"/>
      <c r="K367" s="97"/>
      <c r="L367" s="37" t="s">
        <v>72</v>
      </c>
      <c r="M367" s="17"/>
      <c r="N367" s="18" t="s">
        <v>993</v>
      </c>
      <c r="O367" s="16"/>
      <c r="P367" s="48"/>
      <c r="Q367" s="160"/>
      <c r="R367" s="19"/>
      <c r="Y367" s="27"/>
      <c r="Z367" s="27"/>
      <c r="AC367" s="27"/>
    </row>
    <row r="368" spans="1:29" s="20" customFormat="1" ht="30" customHeight="1" x14ac:dyDescent="0.2">
      <c r="A368" s="158" t="s">
        <v>473</v>
      </c>
      <c r="B368" s="30" t="s">
        <v>1364</v>
      </c>
      <c r="C368" s="36">
        <v>44342</v>
      </c>
      <c r="D368" s="36">
        <f t="shared" si="53"/>
        <v>44343</v>
      </c>
      <c r="E368" s="36">
        <v>44357</v>
      </c>
      <c r="F368" s="36">
        <v>44371</v>
      </c>
      <c r="G368" s="36" t="str">
        <f t="shared" si="51"/>
        <v>May</v>
      </c>
      <c r="H368" s="116">
        <v>44348</v>
      </c>
      <c r="I368" s="117" t="str">
        <f t="shared" si="54"/>
        <v>Yes</v>
      </c>
      <c r="J368" s="17"/>
      <c r="K368" s="97"/>
      <c r="L368" s="37" t="s">
        <v>72</v>
      </c>
      <c r="M368" s="17"/>
      <c r="N368" s="18" t="s">
        <v>993</v>
      </c>
      <c r="O368" s="16"/>
      <c r="P368" s="48"/>
      <c r="Q368" s="160"/>
      <c r="R368" s="19"/>
      <c r="Y368" s="27"/>
      <c r="Z368" s="27"/>
      <c r="AC368" s="27"/>
    </row>
    <row r="369" spans="1:29" s="20" customFormat="1" ht="30" customHeight="1" x14ac:dyDescent="0.2">
      <c r="A369" s="158" t="s">
        <v>474</v>
      </c>
      <c r="B369" s="75" t="s">
        <v>1365</v>
      </c>
      <c r="C369" s="36">
        <v>44342</v>
      </c>
      <c r="D369" s="36">
        <f t="shared" si="53"/>
        <v>44343</v>
      </c>
      <c r="E369" s="36">
        <v>44357</v>
      </c>
      <c r="F369" s="36">
        <v>44371</v>
      </c>
      <c r="G369" s="36" t="str">
        <f t="shared" si="51"/>
        <v>May</v>
      </c>
      <c r="H369" s="45">
        <v>44344</v>
      </c>
      <c r="I369" s="117" t="str">
        <f t="shared" si="54"/>
        <v>Yes</v>
      </c>
      <c r="J369" s="109"/>
      <c r="K369" s="110"/>
      <c r="L369" s="78" t="s">
        <v>72</v>
      </c>
      <c r="M369" s="79"/>
      <c r="N369" s="74" t="s">
        <v>993</v>
      </c>
      <c r="O369" s="35"/>
      <c r="P369" s="35"/>
      <c r="Q369" s="163"/>
      <c r="R369" s="19"/>
      <c r="Y369" s="27"/>
      <c r="Z369" s="27"/>
      <c r="AC369" s="27"/>
    </row>
    <row r="370" spans="1:29" s="20" customFormat="1" ht="30" customHeight="1" x14ac:dyDescent="0.2">
      <c r="A370" s="158" t="s">
        <v>475</v>
      </c>
      <c r="B370" s="30" t="s">
        <v>1366</v>
      </c>
      <c r="C370" s="36">
        <v>44343</v>
      </c>
      <c r="D370" s="36">
        <f t="shared" si="53"/>
        <v>44344</v>
      </c>
      <c r="E370" s="36">
        <v>44358</v>
      </c>
      <c r="F370" s="36">
        <v>44372</v>
      </c>
      <c r="G370" s="36" t="str">
        <f t="shared" si="51"/>
        <v>May</v>
      </c>
      <c r="H370" s="45">
        <v>44344</v>
      </c>
      <c r="I370" s="117" t="str">
        <f t="shared" si="54"/>
        <v>Yes</v>
      </c>
      <c r="J370" s="17"/>
      <c r="K370" s="97"/>
      <c r="L370" s="37" t="s">
        <v>72</v>
      </c>
      <c r="M370" s="17"/>
      <c r="N370" s="18" t="s">
        <v>993</v>
      </c>
      <c r="O370" s="16"/>
      <c r="P370" s="48"/>
      <c r="Q370" s="160"/>
      <c r="R370" s="19"/>
      <c r="Y370" s="27"/>
      <c r="Z370" s="27"/>
      <c r="AC370" s="27"/>
    </row>
    <row r="371" spans="1:29" s="20" customFormat="1" ht="30" customHeight="1" x14ac:dyDescent="0.2">
      <c r="A371" s="158" t="s">
        <v>476</v>
      </c>
      <c r="B371" s="30" t="s">
        <v>1367</v>
      </c>
      <c r="C371" s="36">
        <v>44343</v>
      </c>
      <c r="D371" s="36">
        <f t="shared" si="53"/>
        <v>44344</v>
      </c>
      <c r="E371" s="36">
        <v>44358</v>
      </c>
      <c r="F371" s="36">
        <v>44372</v>
      </c>
      <c r="G371" s="36" t="str">
        <f t="shared" si="51"/>
        <v>May</v>
      </c>
      <c r="H371" s="116">
        <v>44371</v>
      </c>
      <c r="I371" s="117" t="str">
        <f t="shared" si="54"/>
        <v>Yes</v>
      </c>
      <c r="J371" s="17"/>
      <c r="K371" s="97"/>
      <c r="L371" s="37" t="s">
        <v>72</v>
      </c>
      <c r="M371" s="17"/>
      <c r="N371" s="18" t="s">
        <v>993</v>
      </c>
      <c r="O371" s="16"/>
      <c r="P371" s="48"/>
      <c r="Q371" s="160"/>
      <c r="R371" s="19"/>
      <c r="Y371" s="27"/>
      <c r="Z371" s="27"/>
      <c r="AC371" s="27"/>
    </row>
    <row r="372" spans="1:29" s="20" customFormat="1" ht="30" customHeight="1" x14ac:dyDescent="0.2">
      <c r="A372" s="158" t="s">
        <v>477</v>
      </c>
      <c r="B372" s="30" t="s">
        <v>1368</v>
      </c>
      <c r="C372" s="36">
        <v>44343</v>
      </c>
      <c r="D372" s="36">
        <f t="shared" si="53"/>
        <v>44344</v>
      </c>
      <c r="E372" s="36">
        <v>44358</v>
      </c>
      <c r="F372" s="36">
        <v>44372</v>
      </c>
      <c r="G372" s="36" t="str">
        <f t="shared" si="51"/>
        <v>May</v>
      </c>
      <c r="H372" s="116">
        <v>44371</v>
      </c>
      <c r="I372" s="117" t="str">
        <f t="shared" si="54"/>
        <v>Yes</v>
      </c>
      <c r="J372" s="17"/>
      <c r="K372" s="97"/>
      <c r="L372" s="37" t="s">
        <v>72</v>
      </c>
      <c r="M372" s="17"/>
      <c r="N372" s="18" t="s">
        <v>993</v>
      </c>
      <c r="O372" s="16"/>
      <c r="P372" s="48"/>
      <c r="Q372" s="160"/>
      <c r="R372" s="19"/>
      <c r="Y372" s="27"/>
      <c r="Z372" s="27"/>
      <c r="AC372" s="27"/>
    </row>
    <row r="373" spans="1:29" s="20" customFormat="1" ht="30" customHeight="1" x14ac:dyDescent="0.2">
      <c r="A373" s="158" t="s">
        <v>478</v>
      </c>
      <c r="B373" s="30" t="s">
        <v>1369</v>
      </c>
      <c r="C373" s="36">
        <v>44344</v>
      </c>
      <c r="D373" s="36">
        <v>44348</v>
      </c>
      <c r="E373" s="36">
        <v>44361</v>
      </c>
      <c r="F373" s="36">
        <v>44375</v>
      </c>
      <c r="G373" s="36" t="str">
        <f t="shared" si="51"/>
        <v>May</v>
      </c>
      <c r="H373" s="116">
        <v>44357</v>
      </c>
      <c r="I373" s="117" t="str">
        <f t="shared" si="54"/>
        <v>Yes</v>
      </c>
      <c r="J373" s="17"/>
      <c r="K373" s="97"/>
      <c r="L373" s="37" t="s">
        <v>72</v>
      </c>
      <c r="M373" s="17"/>
      <c r="N373" s="18" t="s">
        <v>993</v>
      </c>
      <c r="O373" s="16"/>
      <c r="P373" s="48"/>
      <c r="Q373" s="160"/>
      <c r="R373" s="19"/>
      <c r="Y373" s="27"/>
      <c r="Z373" s="27"/>
      <c r="AC373" s="27"/>
    </row>
    <row r="374" spans="1:29" s="20" customFormat="1" ht="30" customHeight="1" x14ac:dyDescent="0.2">
      <c r="A374" s="158" t="s">
        <v>479</v>
      </c>
      <c r="B374" s="30" t="s">
        <v>983</v>
      </c>
      <c r="C374" s="36">
        <v>44344</v>
      </c>
      <c r="D374" s="36">
        <v>44348</v>
      </c>
      <c r="E374" s="36">
        <v>44361</v>
      </c>
      <c r="F374" s="36">
        <v>44375</v>
      </c>
      <c r="G374" s="36" t="str">
        <f t="shared" si="51"/>
        <v>May</v>
      </c>
      <c r="H374" s="116">
        <v>44344</v>
      </c>
      <c r="I374" s="117" t="str">
        <f t="shared" si="54"/>
        <v>Yes</v>
      </c>
      <c r="J374" s="17"/>
      <c r="K374" s="97"/>
      <c r="L374" s="37" t="s">
        <v>72</v>
      </c>
      <c r="M374" s="17"/>
      <c r="N374" s="18" t="s">
        <v>8</v>
      </c>
      <c r="O374" s="16"/>
      <c r="P374" s="48" t="s">
        <v>64</v>
      </c>
      <c r="Q374" s="160"/>
      <c r="R374" s="19"/>
      <c r="Y374" s="27"/>
      <c r="Z374" s="27"/>
      <c r="AC374" s="27"/>
    </row>
    <row r="375" spans="1:29" s="20" customFormat="1" ht="30" customHeight="1" x14ac:dyDescent="0.2">
      <c r="A375" s="158" t="s">
        <v>480</v>
      </c>
      <c r="B375" s="30" t="s">
        <v>1370</v>
      </c>
      <c r="C375" s="36">
        <v>44344</v>
      </c>
      <c r="D375" s="36">
        <v>44348</v>
      </c>
      <c r="E375" s="36">
        <v>44361</v>
      </c>
      <c r="F375" s="36">
        <v>44375</v>
      </c>
      <c r="G375" s="36" t="str">
        <f t="shared" si="51"/>
        <v>May</v>
      </c>
      <c r="H375" s="116">
        <v>44348</v>
      </c>
      <c r="I375" s="117" t="str">
        <f t="shared" si="54"/>
        <v>Yes</v>
      </c>
      <c r="J375" s="17"/>
      <c r="K375" s="97"/>
      <c r="L375" s="37" t="s">
        <v>72</v>
      </c>
      <c r="M375" s="17"/>
      <c r="N375" s="18" t="s">
        <v>994</v>
      </c>
      <c r="O375" s="16"/>
      <c r="P375" s="48" t="s">
        <v>64</v>
      </c>
      <c r="Q375" s="160"/>
      <c r="R375" s="19"/>
      <c r="Y375" s="27"/>
      <c r="Z375" s="27"/>
      <c r="AC375" s="27"/>
    </row>
    <row r="376" spans="1:29" s="20" customFormat="1" ht="30" customHeight="1" x14ac:dyDescent="0.2">
      <c r="A376" s="158" t="s">
        <v>481</v>
      </c>
      <c r="B376" s="30" t="s">
        <v>1371</v>
      </c>
      <c r="C376" s="36">
        <v>44333</v>
      </c>
      <c r="D376" s="36">
        <f>IF(C376="","",WORKDAY(C376,1))</f>
        <v>44334</v>
      </c>
      <c r="E376" s="36">
        <v>44348</v>
      </c>
      <c r="F376" s="36">
        <v>44362</v>
      </c>
      <c r="G376" s="36" t="str">
        <f t="shared" si="51"/>
        <v>May</v>
      </c>
      <c r="H376" s="116">
        <v>44358</v>
      </c>
      <c r="I376" s="117" t="str">
        <f t="shared" si="54"/>
        <v>Yes</v>
      </c>
      <c r="J376" s="17"/>
      <c r="K376" s="97"/>
      <c r="L376" s="37" t="s">
        <v>72</v>
      </c>
      <c r="M376" s="17"/>
      <c r="N376" s="18" t="s">
        <v>994</v>
      </c>
      <c r="O376" s="16"/>
      <c r="P376" s="48" t="s">
        <v>64</v>
      </c>
      <c r="Q376" s="160"/>
      <c r="R376" s="19"/>
      <c r="Y376" s="27"/>
      <c r="Z376" s="27"/>
      <c r="AC376" s="27"/>
    </row>
    <row r="377" spans="1:29" s="20" customFormat="1" ht="30" customHeight="1" x14ac:dyDescent="0.2">
      <c r="A377" s="158" t="s">
        <v>482</v>
      </c>
      <c r="B377" s="30" t="s">
        <v>1372</v>
      </c>
      <c r="C377" s="36">
        <v>44344</v>
      </c>
      <c r="D377" s="36">
        <v>44348</v>
      </c>
      <c r="E377" s="36">
        <v>44361</v>
      </c>
      <c r="F377" s="36">
        <v>44375</v>
      </c>
      <c r="G377" s="36" t="str">
        <f t="shared" si="51"/>
        <v>May</v>
      </c>
      <c r="H377" s="116">
        <v>44358</v>
      </c>
      <c r="I377" s="117" t="str">
        <f t="shared" si="54"/>
        <v>Yes</v>
      </c>
      <c r="J377" s="17"/>
      <c r="K377" s="97"/>
      <c r="L377" s="37" t="s">
        <v>72</v>
      </c>
      <c r="M377" s="17"/>
      <c r="N377" s="18" t="s">
        <v>993</v>
      </c>
      <c r="O377" s="16"/>
      <c r="P377" s="48"/>
      <c r="Q377" s="160"/>
      <c r="R377" s="19"/>
      <c r="Y377" s="27"/>
      <c r="Z377" s="27"/>
      <c r="AC377" s="27"/>
    </row>
    <row r="378" spans="1:29" s="20" customFormat="1" ht="30" customHeight="1" x14ac:dyDescent="0.2">
      <c r="A378" s="158" t="s">
        <v>483</v>
      </c>
      <c r="B378" s="30" t="s">
        <v>1373</v>
      </c>
      <c r="C378" s="36">
        <v>44344</v>
      </c>
      <c r="D378" s="36">
        <v>44348</v>
      </c>
      <c r="E378" s="36">
        <v>44361</v>
      </c>
      <c r="F378" s="36">
        <v>44375</v>
      </c>
      <c r="G378" s="36" t="str">
        <f t="shared" si="51"/>
        <v>May</v>
      </c>
      <c r="H378" s="116">
        <v>44370</v>
      </c>
      <c r="I378" s="117" t="str">
        <f t="shared" si="54"/>
        <v>Yes</v>
      </c>
      <c r="J378" s="17"/>
      <c r="K378" s="97"/>
      <c r="L378" s="37" t="s">
        <v>72</v>
      </c>
      <c r="M378" s="17"/>
      <c r="N378" s="18" t="s">
        <v>994</v>
      </c>
      <c r="O378" s="16"/>
      <c r="P378" s="48" t="s">
        <v>64</v>
      </c>
      <c r="Q378" s="160"/>
      <c r="R378" s="19"/>
      <c r="Y378" s="27"/>
      <c r="Z378" s="27"/>
      <c r="AC378" s="27"/>
    </row>
    <row r="379" spans="1:29" s="20" customFormat="1" ht="30" customHeight="1" x14ac:dyDescent="0.2">
      <c r="A379" s="158" t="s">
        <v>484</v>
      </c>
      <c r="B379" s="30" t="s">
        <v>1374</v>
      </c>
      <c r="C379" s="36">
        <v>44344</v>
      </c>
      <c r="D379" s="36">
        <v>44348</v>
      </c>
      <c r="E379" s="36">
        <v>44361</v>
      </c>
      <c r="F379" s="36">
        <v>44375</v>
      </c>
      <c r="G379" s="36" t="str">
        <f t="shared" si="51"/>
        <v>May</v>
      </c>
      <c r="H379" s="116">
        <v>44350</v>
      </c>
      <c r="I379" s="117" t="str">
        <f t="shared" si="54"/>
        <v>Yes</v>
      </c>
      <c r="J379" s="17"/>
      <c r="K379" s="97"/>
      <c r="L379" s="37" t="s">
        <v>72</v>
      </c>
      <c r="M379" s="17"/>
      <c r="N379" s="18" t="s">
        <v>8</v>
      </c>
      <c r="O379" s="16"/>
      <c r="P379" s="48" t="s">
        <v>64</v>
      </c>
      <c r="Q379" s="160"/>
      <c r="R379" s="19"/>
      <c r="Y379" s="27"/>
      <c r="Z379" s="27"/>
      <c r="AC379" s="27"/>
    </row>
    <row r="380" spans="1:29" s="20" customFormat="1" ht="30" customHeight="1" x14ac:dyDescent="0.2">
      <c r="A380" s="158" t="s">
        <v>485</v>
      </c>
      <c r="B380" s="30" t="s">
        <v>1375</v>
      </c>
      <c r="C380" s="36">
        <v>44344</v>
      </c>
      <c r="D380" s="36">
        <v>44348</v>
      </c>
      <c r="E380" s="36">
        <v>44361</v>
      </c>
      <c r="F380" s="36">
        <v>44375</v>
      </c>
      <c r="G380" s="36" t="str">
        <f t="shared" si="51"/>
        <v>May</v>
      </c>
      <c r="H380" s="116">
        <v>44351</v>
      </c>
      <c r="I380" s="117" t="str">
        <f t="shared" si="54"/>
        <v>Yes</v>
      </c>
      <c r="J380" s="17"/>
      <c r="K380" s="97"/>
      <c r="L380" s="37" t="s">
        <v>72</v>
      </c>
      <c r="M380" s="17"/>
      <c r="N380" s="18" t="s">
        <v>993</v>
      </c>
      <c r="O380" s="16"/>
      <c r="P380" s="48"/>
      <c r="Q380" s="160"/>
      <c r="R380" s="19"/>
      <c r="Y380" s="27"/>
      <c r="Z380" s="27"/>
      <c r="AC380" s="27"/>
    </row>
    <row r="381" spans="1:29" s="20" customFormat="1" ht="30" customHeight="1" x14ac:dyDescent="0.2">
      <c r="A381" s="158" t="s">
        <v>486</v>
      </c>
      <c r="B381" s="30" t="s">
        <v>1376</v>
      </c>
      <c r="C381" s="36">
        <v>44348</v>
      </c>
      <c r="D381" s="36">
        <f t="shared" ref="D381:D401" si="55">IF(C381="","",WORKDAY(C381,1))</f>
        <v>44349</v>
      </c>
      <c r="E381" s="36">
        <f t="shared" ref="E381:E401" si="56">IF(C381="","",WORKDAY(C381,10))</f>
        <v>44362</v>
      </c>
      <c r="F381" s="36">
        <f>IF(C381="","",WORKDAY(C381,20))</f>
        <v>44376</v>
      </c>
      <c r="G381" s="36" t="str">
        <f t="shared" si="51"/>
        <v>Jun</v>
      </c>
      <c r="H381" s="116">
        <v>44350</v>
      </c>
      <c r="I381" s="117" t="str">
        <f t="shared" si="54"/>
        <v>Yes</v>
      </c>
      <c r="J381" s="17"/>
      <c r="K381" s="97"/>
      <c r="L381" s="37" t="s">
        <v>72</v>
      </c>
      <c r="M381" s="17"/>
      <c r="N381" s="18" t="s">
        <v>8</v>
      </c>
      <c r="O381" s="16"/>
      <c r="P381" s="48" t="s">
        <v>64</v>
      </c>
      <c r="Q381" s="160"/>
      <c r="R381" s="19"/>
      <c r="Y381" s="27"/>
      <c r="Z381" s="27"/>
      <c r="AC381" s="27"/>
    </row>
    <row r="382" spans="1:29" s="20" customFormat="1" ht="30" customHeight="1" x14ac:dyDescent="0.2">
      <c r="A382" s="158" t="s">
        <v>487</v>
      </c>
      <c r="B382" s="30" t="s">
        <v>1377</v>
      </c>
      <c r="C382" s="36">
        <v>44348</v>
      </c>
      <c r="D382" s="36">
        <f t="shared" si="55"/>
        <v>44349</v>
      </c>
      <c r="E382" s="36">
        <f>IF(C382="","",WORKDAY(C382,10))</f>
        <v>44362</v>
      </c>
      <c r="F382" s="36">
        <f>IF(C382="","",WORKDAY(C382,20))</f>
        <v>44376</v>
      </c>
      <c r="G382" s="36" t="str">
        <f t="shared" si="51"/>
        <v>Jun</v>
      </c>
      <c r="H382" s="116">
        <v>44361</v>
      </c>
      <c r="I382" s="117" t="str">
        <f t="shared" si="54"/>
        <v>Yes</v>
      </c>
      <c r="J382" s="17"/>
      <c r="K382" s="97"/>
      <c r="L382" s="37" t="s">
        <v>72</v>
      </c>
      <c r="M382" s="17"/>
      <c r="N382" s="18" t="s">
        <v>994</v>
      </c>
      <c r="O382" s="16"/>
      <c r="P382" s="48" t="s">
        <v>64</v>
      </c>
      <c r="Q382" s="160"/>
      <c r="R382" s="19"/>
      <c r="Y382" s="27"/>
      <c r="Z382" s="27"/>
      <c r="AC382" s="27"/>
    </row>
    <row r="383" spans="1:29" s="20" customFormat="1" ht="30" customHeight="1" x14ac:dyDescent="0.2">
      <c r="A383" s="158" t="s">
        <v>488</v>
      </c>
      <c r="B383" s="30" t="s">
        <v>1379</v>
      </c>
      <c r="C383" s="36">
        <v>44348</v>
      </c>
      <c r="D383" s="36">
        <f t="shared" si="55"/>
        <v>44349</v>
      </c>
      <c r="E383" s="36">
        <f>IF(C383="","",WORKDAY(C383,10))</f>
        <v>44362</v>
      </c>
      <c r="F383" s="36">
        <f>IF(C383="","",WORKDAY(C383,20))</f>
        <v>44376</v>
      </c>
      <c r="G383" s="36" t="str">
        <f t="shared" si="51"/>
        <v>Jun</v>
      </c>
      <c r="H383" s="116">
        <v>44368</v>
      </c>
      <c r="I383" s="117" t="str">
        <f t="shared" si="54"/>
        <v>Yes</v>
      </c>
      <c r="J383" s="17"/>
      <c r="K383" s="97"/>
      <c r="L383" s="37" t="s">
        <v>72</v>
      </c>
      <c r="M383" s="17"/>
      <c r="N383" s="18" t="s">
        <v>993</v>
      </c>
      <c r="O383" s="16"/>
      <c r="P383" s="48"/>
      <c r="Q383" s="160"/>
      <c r="R383" s="19"/>
      <c r="Y383" s="27"/>
      <c r="Z383" s="27"/>
      <c r="AC383" s="27"/>
    </row>
    <row r="384" spans="1:29" s="20" customFormat="1" ht="30" customHeight="1" x14ac:dyDescent="0.2">
      <c r="A384" s="158" t="s">
        <v>489</v>
      </c>
      <c r="B384" s="30" t="s">
        <v>1380</v>
      </c>
      <c r="C384" s="36">
        <v>44348</v>
      </c>
      <c r="D384" s="36">
        <f t="shared" si="55"/>
        <v>44349</v>
      </c>
      <c r="E384" s="36">
        <f>IF(C384="","",WORKDAY(C384,10))</f>
        <v>44362</v>
      </c>
      <c r="F384" s="36">
        <f>IF(C384="","",WORKDAY(C384,20))</f>
        <v>44376</v>
      </c>
      <c r="G384" s="36" t="str">
        <f t="shared" si="51"/>
        <v>Jun</v>
      </c>
      <c r="H384" s="116">
        <v>44350</v>
      </c>
      <c r="I384" s="117" t="str">
        <f t="shared" si="54"/>
        <v>Yes</v>
      </c>
      <c r="J384" s="17"/>
      <c r="K384" s="97"/>
      <c r="L384" s="37" t="s">
        <v>72</v>
      </c>
      <c r="M384" s="17"/>
      <c r="N384" s="18" t="s">
        <v>993</v>
      </c>
      <c r="O384" s="16"/>
      <c r="P384" s="48"/>
      <c r="Q384" s="160"/>
      <c r="R384" s="19"/>
      <c r="Y384" s="27"/>
      <c r="Z384" s="27"/>
      <c r="AC384" s="27"/>
    </row>
    <row r="385" spans="1:29" s="20" customFormat="1" ht="30" customHeight="1" x14ac:dyDescent="0.2">
      <c r="A385" s="158" t="s">
        <v>490</v>
      </c>
      <c r="B385" s="30" t="s">
        <v>1381</v>
      </c>
      <c r="C385" s="36">
        <v>44350</v>
      </c>
      <c r="D385" s="36">
        <f t="shared" si="55"/>
        <v>44351</v>
      </c>
      <c r="E385" s="36">
        <f t="shared" si="56"/>
        <v>44364</v>
      </c>
      <c r="F385" s="36">
        <f>IF(C385="","",WORKDAY(C385,20))</f>
        <v>44378</v>
      </c>
      <c r="G385" s="36" t="str">
        <f t="shared" si="51"/>
        <v>Jun</v>
      </c>
      <c r="H385" s="116">
        <v>44355</v>
      </c>
      <c r="I385" s="117" t="str">
        <f t="shared" si="54"/>
        <v>Yes</v>
      </c>
      <c r="J385" s="17"/>
      <c r="K385" s="97"/>
      <c r="L385" s="37" t="s">
        <v>72</v>
      </c>
      <c r="M385" s="17"/>
      <c r="N385" s="18" t="s">
        <v>993</v>
      </c>
      <c r="O385" s="16"/>
      <c r="P385" s="48"/>
      <c r="Q385" s="160"/>
      <c r="R385" s="19"/>
      <c r="Y385" s="27"/>
      <c r="Z385" s="27"/>
      <c r="AC385" s="27"/>
    </row>
    <row r="386" spans="1:29" s="20" customFormat="1" ht="30" customHeight="1" x14ac:dyDescent="0.2">
      <c r="A386" s="164" t="s">
        <v>491</v>
      </c>
      <c r="B386" s="75" t="s">
        <v>1382</v>
      </c>
      <c r="C386" s="77">
        <v>44341</v>
      </c>
      <c r="D386" s="77">
        <f t="shared" si="55"/>
        <v>44342</v>
      </c>
      <c r="E386" s="77">
        <v>44356</v>
      </c>
      <c r="F386" s="77">
        <v>44370</v>
      </c>
      <c r="G386" s="77" t="str">
        <f t="shared" si="51"/>
        <v>May</v>
      </c>
      <c r="H386" s="45">
        <v>44363</v>
      </c>
      <c r="I386" s="117" t="str">
        <f t="shared" si="54"/>
        <v>Yes</v>
      </c>
      <c r="J386" s="17"/>
      <c r="K386" s="97"/>
      <c r="L386" s="37" t="s">
        <v>72</v>
      </c>
      <c r="M386" s="17"/>
      <c r="N386" s="18" t="s">
        <v>994</v>
      </c>
      <c r="O386" s="16"/>
      <c r="P386" s="48" t="s">
        <v>64</v>
      </c>
      <c r="Q386" s="160"/>
      <c r="R386" s="19"/>
      <c r="Y386" s="27"/>
      <c r="Z386" s="27"/>
      <c r="AC386" s="27"/>
    </row>
    <row r="387" spans="1:29" s="20" customFormat="1" ht="30" customHeight="1" x14ac:dyDescent="0.2">
      <c r="A387" s="164" t="s">
        <v>492</v>
      </c>
      <c r="B387" s="75" t="s">
        <v>1383</v>
      </c>
      <c r="C387" s="77">
        <v>44350</v>
      </c>
      <c r="D387" s="77">
        <f t="shared" si="55"/>
        <v>44351</v>
      </c>
      <c r="E387" s="77">
        <f>IF(C387="","",WORKDAY(C387,10))</f>
        <v>44364</v>
      </c>
      <c r="F387" s="77">
        <f t="shared" ref="F387:F401" si="57">IF(C387="","",WORKDAY(C387,20))</f>
        <v>44378</v>
      </c>
      <c r="G387" s="77" t="str">
        <f t="shared" si="51"/>
        <v>Jun</v>
      </c>
      <c r="H387" s="116" t="s">
        <v>18</v>
      </c>
      <c r="I387" s="117" t="s">
        <v>18</v>
      </c>
      <c r="J387" s="17"/>
      <c r="K387" s="97"/>
      <c r="L387" s="37" t="s">
        <v>74</v>
      </c>
      <c r="M387" s="17"/>
      <c r="N387" s="18" t="s">
        <v>18</v>
      </c>
      <c r="O387" s="16"/>
      <c r="P387" s="48"/>
      <c r="Q387" s="160"/>
      <c r="R387" s="19"/>
      <c r="Y387" s="27"/>
      <c r="Z387" s="27"/>
      <c r="AC387" s="27"/>
    </row>
    <row r="388" spans="1:29" s="20" customFormat="1" ht="30" customHeight="1" x14ac:dyDescent="0.2">
      <c r="A388" s="158" t="s">
        <v>493</v>
      </c>
      <c r="B388" s="75" t="s">
        <v>1384</v>
      </c>
      <c r="C388" s="36">
        <v>44350</v>
      </c>
      <c r="D388" s="36">
        <f t="shared" si="55"/>
        <v>44351</v>
      </c>
      <c r="E388" s="36">
        <f>IF(C388="","",WORKDAY(C388,10))</f>
        <v>44364</v>
      </c>
      <c r="F388" s="36">
        <f>IF(C388="","",WORKDAY(C388,20))</f>
        <v>44378</v>
      </c>
      <c r="G388" s="36" t="str">
        <f t="shared" si="51"/>
        <v>Jun</v>
      </c>
      <c r="H388" s="116">
        <v>44376</v>
      </c>
      <c r="I388" s="117" t="str">
        <f t="shared" ref="I388:I393" si="58">IF(ISBLANK(H388),"",IF(H388&gt;F388,"No","Yes"))</f>
        <v>Yes</v>
      </c>
      <c r="J388" s="17"/>
      <c r="K388" s="97"/>
      <c r="L388" s="37" t="s">
        <v>72</v>
      </c>
      <c r="M388" s="17"/>
      <c r="N388" s="18" t="s">
        <v>993</v>
      </c>
      <c r="O388" s="16"/>
      <c r="P388" s="48"/>
      <c r="Q388" s="160"/>
      <c r="R388" s="19"/>
      <c r="Y388" s="27"/>
      <c r="Z388" s="27"/>
      <c r="AC388" s="27"/>
    </row>
    <row r="389" spans="1:29" s="20" customFormat="1" ht="30" customHeight="1" x14ac:dyDescent="0.2">
      <c r="A389" s="164" t="s">
        <v>494</v>
      </c>
      <c r="B389" s="75" t="s">
        <v>1385</v>
      </c>
      <c r="C389" s="77">
        <v>44350</v>
      </c>
      <c r="D389" s="77">
        <f t="shared" si="55"/>
        <v>44351</v>
      </c>
      <c r="E389" s="77">
        <f>IF(C389="","",WORKDAY(C389,10))</f>
        <v>44364</v>
      </c>
      <c r="F389" s="77">
        <f>IF(C389="","",WORKDAY(C389,20))</f>
        <v>44378</v>
      </c>
      <c r="G389" s="77" t="str">
        <f t="shared" si="51"/>
        <v>Jun</v>
      </c>
      <c r="H389" s="45">
        <v>44378</v>
      </c>
      <c r="I389" s="117" t="str">
        <f t="shared" si="58"/>
        <v>Yes</v>
      </c>
      <c r="J389" s="17"/>
      <c r="K389" s="97"/>
      <c r="L389" s="37" t="s">
        <v>72</v>
      </c>
      <c r="M389" s="17"/>
      <c r="N389" s="18" t="s">
        <v>993</v>
      </c>
      <c r="O389" s="16"/>
      <c r="P389" s="48"/>
      <c r="Q389" s="160"/>
      <c r="R389" s="19"/>
      <c r="Y389" s="27"/>
      <c r="Z389" s="27"/>
      <c r="AC389" s="27"/>
    </row>
    <row r="390" spans="1:29" s="20" customFormat="1" ht="30" customHeight="1" x14ac:dyDescent="0.2">
      <c r="A390" s="158" t="s">
        <v>495</v>
      </c>
      <c r="B390" s="30" t="s">
        <v>1386</v>
      </c>
      <c r="C390" s="36">
        <v>44354</v>
      </c>
      <c r="D390" s="36">
        <f t="shared" si="55"/>
        <v>44355</v>
      </c>
      <c r="E390" s="36">
        <f t="shared" si="56"/>
        <v>44368</v>
      </c>
      <c r="F390" s="36">
        <f t="shared" si="57"/>
        <v>44382</v>
      </c>
      <c r="G390" s="36" t="str">
        <f t="shared" si="51"/>
        <v>Jun</v>
      </c>
      <c r="H390" s="116">
        <v>44383</v>
      </c>
      <c r="I390" s="117" t="str">
        <f t="shared" si="58"/>
        <v>No</v>
      </c>
      <c r="J390" s="17"/>
      <c r="K390" s="97"/>
      <c r="L390" s="37" t="s">
        <v>72</v>
      </c>
      <c r="M390" s="17"/>
      <c r="N390" s="18" t="s">
        <v>993</v>
      </c>
      <c r="O390" s="16"/>
      <c r="P390" s="48"/>
      <c r="Q390" s="160"/>
      <c r="R390" s="19"/>
      <c r="Y390" s="27"/>
      <c r="Z390" s="27"/>
      <c r="AC390" s="27"/>
    </row>
    <row r="391" spans="1:29" s="20" customFormat="1" ht="30" customHeight="1" x14ac:dyDescent="0.2">
      <c r="A391" s="158" t="s">
        <v>496</v>
      </c>
      <c r="B391" s="30" t="s">
        <v>1388</v>
      </c>
      <c r="C391" s="36">
        <v>44354</v>
      </c>
      <c r="D391" s="36">
        <f t="shared" si="55"/>
        <v>44355</v>
      </c>
      <c r="E391" s="36">
        <f t="shared" si="56"/>
        <v>44368</v>
      </c>
      <c r="F391" s="36">
        <f t="shared" si="57"/>
        <v>44382</v>
      </c>
      <c r="G391" s="36" t="str">
        <f t="shared" si="51"/>
        <v>Jun</v>
      </c>
      <c r="H391" s="116">
        <v>44354</v>
      </c>
      <c r="I391" s="117" t="str">
        <f t="shared" si="58"/>
        <v>Yes</v>
      </c>
      <c r="J391" s="17"/>
      <c r="K391" s="97"/>
      <c r="L391" s="37" t="s">
        <v>72</v>
      </c>
      <c r="M391" s="17"/>
      <c r="N391" s="18" t="s">
        <v>993</v>
      </c>
      <c r="O391" s="16"/>
      <c r="P391" s="48"/>
      <c r="Q391" s="160"/>
      <c r="R391" s="19"/>
      <c r="Y391" s="27"/>
      <c r="Z391" s="27"/>
      <c r="AC391" s="27"/>
    </row>
    <row r="392" spans="1:29" s="20" customFormat="1" ht="30" customHeight="1" x14ac:dyDescent="0.2">
      <c r="A392" s="158" t="s">
        <v>497</v>
      </c>
      <c r="B392" s="30" t="s">
        <v>1387</v>
      </c>
      <c r="C392" s="36">
        <v>44354</v>
      </c>
      <c r="D392" s="36">
        <f t="shared" si="55"/>
        <v>44355</v>
      </c>
      <c r="E392" s="36">
        <f>IF(C392="","",WORKDAY(C392,10))</f>
        <v>44368</v>
      </c>
      <c r="F392" s="36">
        <f>IF(C392="","",WORKDAY(C392,20))</f>
        <v>44382</v>
      </c>
      <c r="G392" s="36" t="str">
        <f t="shared" si="51"/>
        <v>Jun</v>
      </c>
      <c r="H392" s="116">
        <v>44363</v>
      </c>
      <c r="I392" s="117" t="str">
        <f t="shared" si="58"/>
        <v>Yes</v>
      </c>
      <c r="J392" s="17"/>
      <c r="K392" s="97"/>
      <c r="L392" s="37" t="s">
        <v>72</v>
      </c>
      <c r="M392" s="17"/>
      <c r="N392" s="18" t="s">
        <v>993</v>
      </c>
      <c r="O392" s="16"/>
      <c r="P392" s="48"/>
      <c r="Q392" s="160"/>
      <c r="R392" s="19"/>
      <c r="Y392" s="27"/>
      <c r="Z392" s="27"/>
      <c r="AC392" s="27"/>
    </row>
    <row r="393" spans="1:29" s="20" customFormat="1" ht="30" customHeight="1" x14ac:dyDescent="0.2">
      <c r="A393" s="158" t="s">
        <v>498</v>
      </c>
      <c r="B393" s="30" t="s">
        <v>1389</v>
      </c>
      <c r="C393" s="36">
        <v>44355</v>
      </c>
      <c r="D393" s="36">
        <f t="shared" si="55"/>
        <v>44356</v>
      </c>
      <c r="E393" s="36">
        <f t="shared" si="56"/>
        <v>44369</v>
      </c>
      <c r="F393" s="36">
        <f t="shared" si="57"/>
        <v>44383</v>
      </c>
      <c r="G393" s="36" t="str">
        <f t="shared" si="51"/>
        <v>Jun</v>
      </c>
      <c r="H393" s="116">
        <v>44364</v>
      </c>
      <c r="I393" s="117" t="str">
        <f t="shared" si="58"/>
        <v>Yes</v>
      </c>
      <c r="J393" s="17"/>
      <c r="K393" s="97"/>
      <c r="L393" s="37" t="s">
        <v>72</v>
      </c>
      <c r="M393" s="17"/>
      <c r="N393" s="18" t="s">
        <v>993</v>
      </c>
      <c r="O393" s="16"/>
      <c r="P393" s="48"/>
      <c r="Q393" s="160"/>
      <c r="R393" s="19"/>
      <c r="Y393" s="27"/>
      <c r="Z393" s="27"/>
      <c r="AC393" s="27"/>
    </row>
    <row r="394" spans="1:29" s="20" customFormat="1" ht="30" customHeight="1" x14ac:dyDescent="0.2">
      <c r="A394" s="158" t="s">
        <v>499</v>
      </c>
      <c r="B394" s="30" t="s">
        <v>1390</v>
      </c>
      <c r="C394" s="36">
        <v>44354</v>
      </c>
      <c r="D394" s="36">
        <f t="shared" si="55"/>
        <v>44355</v>
      </c>
      <c r="E394" s="36">
        <f t="shared" si="56"/>
        <v>44368</v>
      </c>
      <c r="F394" s="36">
        <f t="shared" si="57"/>
        <v>44382</v>
      </c>
      <c r="G394" s="36" t="str">
        <f t="shared" si="51"/>
        <v>Jun</v>
      </c>
      <c r="H394" s="116"/>
      <c r="I394" s="117" t="s">
        <v>1033</v>
      </c>
      <c r="J394" s="17"/>
      <c r="K394" s="97"/>
      <c r="L394" s="37" t="s">
        <v>68</v>
      </c>
      <c r="M394" s="17"/>
      <c r="N394" s="18" t="s">
        <v>68</v>
      </c>
      <c r="O394" s="16"/>
      <c r="P394" s="48"/>
      <c r="Q394" s="160"/>
      <c r="R394" s="19"/>
      <c r="Y394" s="27"/>
      <c r="Z394" s="27"/>
      <c r="AC394" s="27"/>
    </row>
    <row r="395" spans="1:29" s="20" customFormat="1" ht="30" customHeight="1" x14ac:dyDescent="0.2">
      <c r="A395" s="158" t="s">
        <v>500</v>
      </c>
      <c r="B395" s="30" t="s">
        <v>1391</v>
      </c>
      <c r="C395" s="36">
        <v>44355</v>
      </c>
      <c r="D395" s="36">
        <f t="shared" si="55"/>
        <v>44356</v>
      </c>
      <c r="E395" s="36">
        <f>IF(C395="","",WORKDAY(C395,10))</f>
        <v>44369</v>
      </c>
      <c r="F395" s="36">
        <f>IF(C395="","",WORKDAY(C395,20))</f>
        <v>44383</v>
      </c>
      <c r="G395" s="36" t="str">
        <f t="shared" si="51"/>
        <v>Jun</v>
      </c>
      <c r="H395" s="116">
        <v>44368</v>
      </c>
      <c r="I395" s="117" t="str">
        <f t="shared" ref="I395:I411" si="59">IF(ISBLANK(H395),"",IF(H395&gt;F395,"No","Yes"))</f>
        <v>Yes</v>
      </c>
      <c r="J395" s="17"/>
      <c r="K395" s="97"/>
      <c r="L395" s="37" t="s">
        <v>72</v>
      </c>
      <c r="M395" s="17"/>
      <c r="N395" s="18" t="s">
        <v>993</v>
      </c>
      <c r="O395" s="16"/>
      <c r="P395" s="48"/>
      <c r="Q395" s="160"/>
      <c r="R395" s="19"/>
      <c r="Y395" s="27"/>
      <c r="Z395" s="27"/>
      <c r="AC395" s="27"/>
    </row>
    <row r="396" spans="1:29" s="20" customFormat="1" ht="30" customHeight="1" x14ac:dyDescent="0.2">
      <c r="A396" s="158" t="s">
        <v>501</v>
      </c>
      <c r="B396" s="30" t="s">
        <v>1392</v>
      </c>
      <c r="C396" s="36">
        <v>44355</v>
      </c>
      <c r="D396" s="36">
        <f t="shared" si="55"/>
        <v>44356</v>
      </c>
      <c r="E396" s="36">
        <f>IF(C396="","",WORKDAY(C396,10))</f>
        <v>44369</v>
      </c>
      <c r="F396" s="36">
        <f>IF(C396="","",WORKDAY(C396,20))</f>
        <v>44383</v>
      </c>
      <c r="G396" s="36" t="str">
        <f t="shared" si="51"/>
        <v>Jun</v>
      </c>
      <c r="H396" s="116">
        <v>44357</v>
      </c>
      <c r="I396" s="117" t="str">
        <f t="shared" si="59"/>
        <v>Yes</v>
      </c>
      <c r="J396" s="17"/>
      <c r="K396" s="97"/>
      <c r="L396" s="37" t="s">
        <v>72</v>
      </c>
      <c r="M396" s="17"/>
      <c r="N396" s="18" t="s">
        <v>995</v>
      </c>
      <c r="O396" s="16"/>
      <c r="P396" s="48"/>
      <c r="Q396" s="160"/>
      <c r="R396" s="19"/>
      <c r="Y396" s="27"/>
      <c r="Z396" s="27"/>
      <c r="AC396" s="27"/>
    </row>
    <row r="397" spans="1:29" s="20" customFormat="1" ht="30" customHeight="1" x14ac:dyDescent="0.2">
      <c r="A397" s="158" t="s">
        <v>502</v>
      </c>
      <c r="B397" s="30" t="s">
        <v>1393</v>
      </c>
      <c r="C397" s="36">
        <v>44355</v>
      </c>
      <c r="D397" s="36">
        <f t="shared" si="55"/>
        <v>44356</v>
      </c>
      <c r="E397" s="36">
        <f>IF(C397="","",WORKDAY(C397,10))</f>
        <v>44369</v>
      </c>
      <c r="F397" s="36">
        <f>IF(C397="","",WORKDAY(C397,20))</f>
        <v>44383</v>
      </c>
      <c r="G397" s="36" t="str">
        <f t="shared" si="51"/>
        <v>Jun</v>
      </c>
      <c r="H397" s="116">
        <v>44361</v>
      </c>
      <c r="I397" s="117" t="str">
        <f t="shared" si="59"/>
        <v>Yes</v>
      </c>
      <c r="J397" s="17"/>
      <c r="K397" s="97"/>
      <c r="L397" s="37" t="s">
        <v>72</v>
      </c>
      <c r="M397" s="17"/>
      <c r="N397" s="18" t="s">
        <v>993</v>
      </c>
      <c r="O397" s="16"/>
      <c r="P397" s="48"/>
      <c r="Q397" s="160"/>
      <c r="R397" s="19"/>
      <c r="Y397" s="27"/>
      <c r="Z397" s="27"/>
      <c r="AC397" s="27"/>
    </row>
    <row r="398" spans="1:29" s="20" customFormat="1" ht="30" customHeight="1" x14ac:dyDescent="0.2">
      <c r="A398" s="158" t="s">
        <v>503</v>
      </c>
      <c r="B398" s="30" t="s">
        <v>1394</v>
      </c>
      <c r="C398" s="36">
        <v>44356</v>
      </c>
      <c r="D398" s="36">
        <f t="shared" si="55"/>
        <v>44357</v>
      </c>
      <c r="E398" s="36">
        <f t="shared" si="56"/>
        <v>44370</v>
      </c>
      <c r="F398" s="36">
        <f t="shared" si="57"/>
        <v>44384</v>
      </c>
      <c r="G398" s="36" t="str">
        <f t="shared" si="51"/>
        <v>Jun</v>
      </c>
      <c r="H398" s="116">
        <v>44370</v>
      </c>
      <c r="I398" s="117" t="str">
        <f t="shared" si="59"/>
        <v>Yes</v>
      </c>
      <c r="J398" s="17"/>
      <c r="K398" s="97"/>
      <c r="L398" s="37" t="s">
        <v>72</v>
      </c>
      <c r="M398" s="17"/>
      <c r="N398" s="18" t="s">
        <v>993</v>
      </c>
      <c r="O398" s="16"/>
      <c r="P398" s="48"/>
      <c r="Q398" s="160"/>
      <c r="R398" s="19"/>
      <c r="Y398" s="27"/>
      <c r="Z398" s="27"/>
      <c r="AC398" s="27"/>
    </row>
    <row r="399" spans="1:29" s="20" customFormat="1" ht="30" customHeight="1" x14ac:dyDescent="0.2">
      <c r="A399" s="158" t="s">
        <v>504</v>
      </c>
      <c r="B399" s="30" t="s">
        <v>1395</v>
      </c>
      <c r="C399" s="36">
        <v>44356</v>
      </c>
      <c r="D399" s="36">
        <f t="shared" si="55"/>
        <v>44357</v>
      </c>
      <c r="E399" s="36">
        <f t="shared" si="56"/>
        <v>44370</v>
      </c>
      <c r="F399" s="36">
        <f t="shared" si="57"/>
        <v>44384</v>
      </c>
      <c r="G399" s="36" t="str">
        <f t="shared" si="51"/>
        <v>Jun</v>
      </c>
      <c r="H399" s="116">
        <v>44376</v>
      </c>
      <c r="I399" s="117" t="str">
        <f t="shared" si="59"/>
        <v>Yes</v>
      </c>
      <c r="J399" s="17"/>
      <c r="K399" s="97"/>
      <c r="L399" s="37" t="s">
        <v>72</v>
      </c>
      <c r="M399" s="17"/>
      <c r="N399" s="18" t="s">
        <v>993</v>
      </c>
      <c r="O399" s="16"/>
      <c r="P399" s="48"/>
      <c r="Q399" s="160"/>
      <c r="R399" s="19"/>
      <c r="Y399" s="27"/>
      <c r="Z399" s="27"/>
      <c r="AC399" s="27"/>
    </row>
    <row r="400" spans="1:29" s="20" customFormat="1" ht="30" customHeight="1" x14ac:dyDescent="0.2">
      <c r="A400" s="158" t="s">
        <v>505</v>
      </c>
      <c r="B400" s="30" t="s">
        <v>1396</v>
      </c>
      <c r="C400" s="36">
        <v>44356</v>
      </c>
      <c r="D400" s="36">
        <f t="shared" si="55"/>
        <v>44357</v>
      </c>
      <c r="E400" s="36">
        <f t="shared" si="56"/>
        <v>44370</v>
      </c>
      <c r="F400" s="36">
        <f t="shared" si="57"/>
        <v>44384</v>
      </c>
      <c r="G400" s="36" t="str">
        <f t="shared" si="51"/>
        <v>Jun</v>
      </c>
      <c r="H400" s="116">
        <v>44357</v>
      </c>
      <c r="I400" s="117" t="str">
        <f t="shared" si="59"/>
        <v>Yes</v>
      </c>
      <c r="J400" s="17"/>
      <c r="K400" s="97"/>
      <c r="L400" s="37" t="s">
        <v>72</v>
      </c>
      <c r="M400" s="17"/>
      <c r="N400" s="18" t="s">
        <v>993</v>
      </c>
      <c r="O400" s="16"/>
      <c r="P400" s="48"/>
      <c r="Q400" s="160"/>
      <c r="R400" s="19"/>
      <c r="Y400" s="27"/>
      <c r="Z400" s="27"/>
      <c r="AC400" s="27"/>
    </row>
    <row r="401" spans="1:29" s="20" customFormat="1" ht="30" customHeight="1" x14ac:dyDescent="0.2">
      <c r="A401" s="158" t="s">
        <v>506</v>
      </c>
      <c r="B401" s="30" t="s">
        <v>1397</v>
      </c>
      <c r="C401" s="36">
        <v>44357</v>
      </c>
      <c r="D401" s="36">
        <f t="shared" si="55"/>
        <v>44358</v>
      </c>
      <c r="E401" s="36">
        <f t="shared" si="56"/>
        <v>44371</v>
      </c>
      <c r="F401" s="36">
        <f t="shared" si="57"/>
        <v>44385</v>
      </c>
      <c r="G401" s="36" t="str">
        <f t="shared" si="51"/>
        <v>Jun</v>
      </c>
      <c r="H401" s="116">
        <v>44385</v>
      </c>
      <c r="I401" s="117" t="str">
        <f t="shared" si="59"/>
        <v>Yes</v>
      </c>
      <c r="J401" s="17"/>
      <c r="K401" s="97"/>
      <c r="L401" s="37" t="s">
        <v>72</v>
      </c>
      <c r="M401" s="17"/>
      <c r="N401" s="18" t="s">
        <v>994</v>
      </c>
      <c r="O401" s="16"/>
      <c r="P401" s="48" t="s">
        <v>33</v>
      </c>
      <c r="Q401" s="160"/>
      <c r="R401" s="19"/>
      <c r="Y401" s="27"/>
      <c r="Z401" s="27"/>
      <c r="AC401" s="27"/>
    </row>
    <row r="402" spans="1:29" s="20" customFormat="1" ht="30" customHeight="1" x14ac:dyDescent="0.2">
      <c r="A402" s="158" t="s">
        <v>507</v>
      </c>
      <c r="B402" s="30" t="s">
        <v>1398</v>
      </c>
      <c r="C402" s="36">
        <v>44357</v>
      </c>
      <c r="D402" s="36">
        <f>IF(C402="","",WORKDAY(C402,1))</f>
        <v>44358</v>
      </c>
      <c r="E402" s="36">
        <f>IF(C402="","",WORKDAY(C402,10))</f>
        <v>44371</v>
      </c>
      <c r="F402" s="36">
        <f>IF(C402="","",WORKDAY(C402,20))</f>
        <v>44385</v>
      </c>
      <c r="G402" s="36" t="str">
        <f t="shared" si="51"/>
        <v>Jun</v>
      </c>
      <c r="H402" s="116">
        <v>44404</v>
      </c>
      <c r="I402" s="117" t="str">
        <f t="shared" si="59"/>
        <v>No</v>
      </c>
      <c r="J402" s="17"/>
      <c r="K402" s="97"/>
      <c r="L402" s="37" t="s">
        <v>72</v>
      </c>
      <c r="M402" s="17"/>
      <c r="N402" s="18" t="s">
        <v>993</v>
      </c>
      <c r="O402" s="16"/>
      <c r="P402" s="48"/>
      <c r="Q402" s="160"/>
      <c r="R402" s="19"/>
      <c r="Y402" s="27"/>
      <c r="Z402" s="27"/>
      <c r="AC402" s="27"/>
    </row>
    <row r="403" spans="1:29" s="20" customFormat="1" ht="30" customHeight="1" x14ac:dyDescent="0.2">
      <c r="A403" s="158" t="s">
        <v>508</v>
      </c>
      <c r="B403" s="30" t="s">
        <v>1399</v>
      </c>
      <c r="C403" s="36">
        <v>44357</v>
      </c>
      <c r="D403" s="36">
        <f>IF(C403="","",WORKDAY(C403,1))</f>
        <v>44358</v>
      </c>
      <c r="E403" s="36">
        <f>IF(C403="","",WORKDAY(C403,10))</f>
        <v>44371</v>
      </c>
      <c r="F403" s="36">
        <f>IF(C403="","",WORKDAY(C403,20))</f>
        <v>44385</v>
      </c>
      <c r="G403" s="36" t="str">
        <f t="shared" si="51"/>
        <v>Jun</v>
      </c>
      <c r="H403" s="116">
        <v>44371</v>
      </c>
      <c r="I403" s="117" t="str">
        <f t="shared" si="59"/>
        <v>Yes</v>
      </c>
      <c r="J403" s="17"/>
      <c r="K403" s="97"/>
      <c r="L403" s="37" t="s">
        <v>72</v>
      </c>
      <c r="M403" s="17"/>
      <c r="N403" s="18" t="s">
        <v>993</v>
      </c>
      <c r="O403" s="16"/>
      <c r="P403" s="48"/>
      <c r="Q403" s="160"/>
      <c r="R403" s="19"/>
      <c r="Y403" s="27"/>
      <c r="Z403" s="27"/>
      <c r="AC403" s="27"/>
    </row>
    <row r="404" spans="1:29" s="20" customFormat="1" ht="30" customHeight="1" x14ac:dyDescent="0.2">
      <c r="A404" s="158" t="s">
        <v>509</v>
      </c>
      <c r="B404" s="30" t="s">
        <v>1400</v>
      </c>
      <c r="C404" s="36">
        <v>44358</v>
      </c>
      <c r="D404" s="36">
        <f t="shared" ref="D404:D467" si="60">IF(C404="","",WORKDAY(C404,1))</f>
        <v>44361</v>
      </c>
      <c r="E404" s="36">
        <f t="shared" ref="E404:E467" si="61">IF(C404="","",WORKDAY(C404,10))</f>
        <v>44372</v>
      </c>
      <c r="F404" s="36">
        <f t="shared" ref="F404:F467" si="62">IF(C404="","",WORKDAY(C404,20))</f>
        <v>44386</v>
      </c>
      <c r="G404" s="36" t="str">
        <f t="shared" ref="G404:G467" si="63">IF(ISBLANK(C404),"",TEXT(C404,"mmm"))</f>
        <v>Jun</v>
      </c>
      <c r="H404" s="116">
        <v>44361</v>
      </c>
      <c r="I404" s="117" t="str">
        <f t="shared" si="59"/>
        <v>Yes</v>
      </c>
      <c r="J404" s="17"/>
      <c r="K404" s="97"/>
      <c r="L404" s="37" t="s">
        <v>72</v>
      </c>
      <c r="M404" s="17"/>
      <c r="N404" s="18" t="s">
        <v>995</v>
      </c>
      <c r="O404" s="16"/>
      <c r="P404" s="48"/>
      <c r="Q404" s="160"/>
      <c r="R404" s="19"/>
      <c r="Y404" s="27"/>
      <c r="Z404" s="27"/>
      <c r="AC404" s="27"/>
    </row>
    <row r="405" spans="1:29" s="20" customFormat="1" ht="30" customHeight="1" x14ac:dyDescent="0.2">
      <c r="A405" s="158" t="s">
        <v>510</v>
      </c>
      <c r="B405" s="30" t="s">
        <v>1401</v>
      </c>
      <c r="C405" s="36">
        <v>44362</v>
      </c>
      <c r="D405" s="36">
        <f t="shared" si="60"/>
        <v>44363</v>
      </c>
      <c r="E405" s="36">
        <f t="shared" si="61"/>
        <v>44376</v>
      </c>
      <c r="F405" s="36">
        <f t="shared" si="62"/>
        <v>44390</v>
      </c>
      <c r="G405" s="36" t="str">
        <f t="shared" si="63"/>
        <v>Jun</v>
      </c>
      <c r="H405" s="116">
        <v>44361</v>
      </c>
      <c r="I405" s="117" t="str">
        <f t="shared" si="59"/>
        <v>Yes</v>
      </c>
      <c r="J405" s="17"/>
      <c r="K405" s="97"/>
      <c r="L405" s="37" t="s">
        <v>72</v>
      </c>
      <c r="M405" s="17"/>
      <c r="N405" s="18" t="s">
        <v>995</v>
      </c>
      <c r="O405" s="16"/>
      <c r="P405" s="48"/>
      <c r="Q405" s="160"/>
      <c r="R405" s="19"/>
      <c r="Y405" s="27"/>
      <c r="Z405" s="27"/>
      <c r="AC405" s="27"/>
    </row>
    <row r="406" spans="1:29" s="20" customFormat="1" ht="30" customHeight="1" x14ac:dyDescent="0.2">
      <c r="A406" s="158" t="s">
        <v>511</v>
      </c>
      <c r="B406" s="30" t="s">
        <v>1402</v>
      </c>
      <c r="C406" s="36">
        <v>44362</v>
      </c>
      <c r="D406" s="36">
        <f t="shared" si="60"/>
        <v>44363</v>
      </c>
      <c r="E406" s="36">
        <f t="shared" si="61"/>
        <v>44376</v>
      </c>
      <c r="F406" s="36">
        <f t="shared" si="62"/>
        <v>44390</v>
      </c>
      <c r="G406" s="36" t="str">
        <f t="shared" si="63"/>
        <v>Jun</v>
      </c>
      <c r="H406" s="116">
        <v>44390</v>
      </c>
      <c r="I406" s="117" t="str">
        <f t="shared" si="59"/>
        <v>Yes</v>
      </c>
      <c r="J406" s="17"/>
      <c r="K406" s="97"/>
      <c r="L406" s="37" t="s">
        <v>72</v>
      </c>
      <c r="M406" s="17"/>
      <c r="N406" s="18" t="s">
        <v>993</v>
      </c>
      <c r="O406" s="16"/>
      <c r="P406" s="48"/>
      <c r="Q406" s="160"/>
      <c r="R406" s="19"/>
      <c r="Y406" s="27"/>
      <c r="Z406" s="27"/>
      <c r="AC406" s="27"/>
    </row>
    <row r="407" spans="1:29" s="20" customFormat="1" ht="30" customHeight="1" x14ac:dyDescent="0.2">
      <c r="A407" s="158" t="s">
        <v>512</v>
      </c>
      <c r="B407" s="30" t="s">
        <v>1403</v>
      </c>
      <c r="C407" s="36">
        <v>44362</v>
      </c>
      <c r="D407" s="36">
        <f>IF(C407="","",WORKDAY(C407,1))</f>
        <v>44363</v>
      </c>
      <c r="E407" s="36">
        <f>IF(C407="","",WORKDAY(C407,10))</f>
        <v>44376</v>
      </c>
      <c r="F407" s="36">
        <f>IF(C407="","",WORKDAY(C407,20))</f>
        <v>44390</v>
      </c>
      <c r="G407" s="36" t="str">
        <f t="shared" si="63"/>
        <v>Jun</v>
      </c>
      <c r="H407" s="116">
        <v>44413</v>
      </c>
      <c r="I407" s="117" t="str">
        <f t="shared" si="59"/>
        <v>No</v>
      </c>
      <c r="J407" s="17"/>
      <c r="K407" s="97"/>
      <c r="L407" s="37" t="s">
        <v>72</v>
      </c>
      <c r="M407" s="17"/>
      <c r="N407" s="18" t="s">
        <v>993</v>
      </c>
      <c r="O407" s="16"/>
      <c r="P407" s="48"/>
      <c r="Q407" s="160"/>
      <c r="R407" s="19"/>
      <c r="Y407" s="27"/>
      <c r="Z407" s="27"/>
      <c r="AC407" s="27"/>
    </row>
    <row r="408" spans="1:29" s="20" customFormat="1" ht="30" customHeight="1" x14ac:dyDescent="0.2">
      <c r="A408" s="158" t="s">
        <v>513</v>
      </c>
      <c r="B408" s="30" t="s">
        <v>1412</v>
      </c>
      <c r="C408" s="36">
        <v>44363</v>
      </c>
      <c r="D408" s="36">
        <f t="shared" si="60"/>
        <v>44364</v>
      </c>
      <c r="E408" s="36">
        <f t="shared" si="61"/>
        <v>44377</v>
      </c>
      <c r="F408" s="36">
        <f t="shared" si="62"/>
        <v>44391</v>
      </c>
      <c r="G408" s="36" t="str">
        <f t="shared" si="63"/>
        <v>Jun</v>
      </c>
      <c r="H408" s="116">
        <v>44371</v>
      </c>
      <c r="I408" s="117" t="str">
        <f t="shared" si="59"/>
        <v>Yes</v>
      </c>
      <c r="J408" s="17"/>
      <c r="K408" s="97"/>
      <c r="L408" s="37" t="s">
        <v>72</v>
      </c>
      <c r="M408" s="17"/>
      <c r="N408" s="18" t="s">
        <v>993</v>
      </c>
      <c r="O408" s="16"/>
      <c r="P408" s="48"/>
      <c r="Q408" s="160"/>
      <c r="R408" s="19"/>
      <c r="Y408" s="27"/>
      <c r="Z408" s="27"/>
      <c r="AC408" s="27"/>
    </row>
    <row r="409" spans="1:29" s="20" customFormat="1" ht="30" customHeight="1" x14ac:dyDescent="0.2">
      <c r="A409" s="158" t="s">
        <v>514</v>
      </c>
      <c r="B409" s="30" t="s">
        <v>1404</v>
      </c>
      <c r="C409" s="36">
        <v>44363</v>
      </c>
      <c r="D409" s="36">
        <f t="shared" si="60"/>
        <v>44364</v>
      </c>
      <c r="E409" s="36">
        <f t="shared" si="61"/>
        <v>44377</v>
      </c>
      <c r="F409" s="36">
        <f t="shared" si="62"/>
        <v>44391</v>
      </c>
      <c r="G409" s="36" t="str">
        <f t="shared" si="63"/>
        <v>Jun</v>
      </c>
      <c r="H409" s="116">
        <v>44365</v>
      </c>
      <c r="I409" s="117" t="str">
        <f t="shared" si="59"/>
        <v>Yes</v>
      </c>
      <c r="J409" s="17"/>
      <c r="K409" s="97"/>
      <c r="L409" s="37" t="s">
        <v>72</v>
      </c>
      <c r="M409" s="17"/>
      <c r="N409" s="18" t="s">
        <v>8</v>
      </c>
      <c r="O409" s="16"/>
      <c r="P409" s="48" t="s">
        <v>56</v>
      </c>
      <c r="Q409" s="160"/>
      <c r="R409" s="19"/>
      <c r="Y409" s="27"/>
      <c r="Z409" s="27"/>
      <c r="AC409" s="27"/>
    </row>
    <row r="410" spans="1:29" s="20" customFormat="1" ht="30" customHeight="1" x14ac:dyDescent="0.2">
      <c r="A410" s="158" t="s">
        <v>515</v>
      </c>
      <c r="B410" s="30" t="s">
        <v>1405</v>
      </c>
      <c r="C410" s="36">
        <v>44363</v>
      </c>
      <c r="D410" s="77">
        <f>IF(C410="","",WORKDAY(C410,1))</f>
        <v>44364</v>
      </c>
      <c r="E410" s="36">
        <f>IF(C410="","",WORKDAY(C410,10))</f>
        <v>44377</v>
      </c>
      <c r="F410" s="36">
        <f>IF(C410="","",WORKDAY(C410,20))</f>
        <v>44391</v>
      </c>
      <c r="G410" s="36" t="str">
        <f t="shared" si="63"/>
        <v>Jun</v>
      </c>
      <c r="H410" s="116">
        <v>44391</v>
      </c>
      <c r="I410" s="117" t="str">
        <f t="shared" si="59"/>
        <v>Yes</v>
      </c>
      <c r="J410" s="17"/>
      <c r="K410" s="97"/>
      <c r="L410" s="37" t="s">
        <v>72</v>
      </c>
      <c r="M410" s="17"/>
      <c r="N410" s="18" t="s">
        <v>993</v>
      </c>
      <c r="O410" s="16"/>
      <c r="P410" s="48"/>
      <c r="Q410" s="160"/>
      <c r="R410" s="19"/>
      <c r="Y410" s="27"/>
      <c r="Z410" s="27"/>
      <c r="AC410" s="27"/>
    </row>
    <row r="411" spans="1:29" s="20" customFormat="1" ht="30" customHeight="1" x14ac:dyDescent="0.2">
      <c r="A411" s="158" t="s">
        <v>516</v>
      </c>
      <c r="B411" s="30" t="s">
        <v>1406</v>
      </c>
      <c r="C411" s="36">
        <v>44364</v>
      </c>
      <c r="D411" s="36">
        <f t="shared" si="60"/>
        <v>44365</v>
      </c>
      <c r="E411" s="36">
        <f t="shared" si="61"/>
        <v>44378</v>
      </c>
      <c r="F411" s="36">
        <f t="shared" si="62"/>
        <v>44392</v>
      </c>
      <c r="G411" s="36" t="str">
        <f t="shared" si="63"/>
        <v>Jun</v>
      </c>
      <c r="H411" s="116">
        <v>44365</v>
      </c>
      <c r="I411" s="117" t="str">
        <f t="shared" si="59"/>
        <v>Yes</v>
      </c>
      <c r="J411" s="17"/>
      <c r="K411" s="97"/>
      <c r="L411" s="37" t="s">
        <v>72</v>
      </c>
      <c r="M411" s="17"/>
      <c r="N411" s="18" t="s">
        <v>8</v>
      </c>
      <c r="O411" s="16"/>
      <c r="P411" s="48" t="s">
        <v>64</v>
      </c>
      <c r="Q411" s="160"/>
      <c r="R411" s="19"/>
      <c r="Y411" s="27"/>
      <c r="Z411" s="27"/>
      <c r="AC411" s="27"/>
    </row>
    <row r="412" spans="1:29" s="20" customFormat="1" ht="30" customHeight="1" x14ac:dyDescent="0.2">
      <c r="A412" s="164" t="s">
        <v>517</v>
      </c>
      <c r="B412" s="75" t="s">
        <v>1413</v>
      </c>
      <c r="C412" s="77">
        <v>44370</v>
      </c>
      <c r="D412" s="77">
        <f t="shared" si="60"/>
        <v>44371</v>
      </c>
      <c r="E412" s="77">
        <f t="shared" si="61"/>
        <v>44384</v>
      </c>
      <c r="F412" s="77">
        <f t="shared" si="62"/>
        <v>44398</v>
      </c>
      <c r="G412" s="77" t="str">
        <f t="shared" si="63"/>
        <v>Jun</v>
      </c>
      <c r="H412" s="45"/>
      <c r="I412" s="117" t="s">
        <v>1033</v>
      </c>
      <c r="J412" s="79"/>
      <c r="K412" s="107"/>
      <c r="L412" s="78" t="s">
        <v>68</v>
      </c>
      <c r="M412" s="79"/>
      <c r="N412" s="74" t="s">
        <v>68</v>
      </c>
      <c r="O412" s="35"/>
      <c r="P412" s="35"/>
      <c r="Q412" s="160"/>
      <c r="R412" s="19"/>
      <c r="Y412" s="27"/>
      <c r="Z412" s="27"/>
      <c r="AC412" s="27"/>
    </row>
    <row r="413" spans="1:29" s="20" customFormat="1" ht="30" customHeight="1" x14ac:dyDescent="0.2">
      <c r="A413" s="158" t="s">
        <v>518</v>
      </c>
      <c r="B413" s="30" t="s">
        <v>1407</v>
      </c>
      <c r="C413" s="36">
        <v>44365</v>
      </c>
      <c r="D413" s="36">
        <f t="shared" si="60"/>
        <v>44368</v>
      </c>
      <c r="E413" s="36">
        <f t="shared" si="61"/>
        <v>44379</v>
      </c>
      <c r="F413" s="36">
        <f t="shared" si="62"/>
        <v>44393</v>
      </c>
      <c r="G413" s="36" t="str">
        <f t="shared" si="63"/>
        <v>Jun</v>
      </c>
      <c r="H413" s="116">
        <v>44391</v>
      </c>
      <c r="I413" s="117" t="str">
        <f t="shared" ref="I413:I433" si="64">IF(ISBLANK(H413),"",IF(H413&gt;F413,"No","Yes"))</f>
        <v>Yes</v>
      </c>
      <c r="J413" s="17"/>
      <c r="K413" s="97"/>
      <c r="L413" s="37" t="s">
        <v>72</v>
      </c>
      <c r="M413" s="17"/>
      <c r="N413" s="18" t="s">
        <v>993</v>
      </c>
      <c r="O413" s="16"/>
      <c r="P413" s="48"/>
      <c r="Q413" s="160"/>
      <c r="R413" s="19"/>
      <c r="Y413" s="27"/>
      <c r="Z413" s="27"/>
      <c r="AC413" s="27"/>
    </row>
    <row r="414" spans="1:29" s="20" customFormat="1" ht="30" customHeight="1" x14ac:dyDescent="0.2">
      <c r="A414" s="158" t="s">
        <v>519</v>
      </c>
      <c r="B414" s="30" t="s">
        <v>1408</v>
      </c>
      <c r="C414" s="36">
        <v>44365</v>
      </c>
      <c r="D414" s="36">
        <f t="shared" si="60"/>
        <v>44368</v>
      </c>
      <c r="E414" s="36">
        <f t="shared" si="61"/>
        <v>44379</v>
      </c>
      <c r="F414" s="36">
        <f t="shared" si="62"/>
        <v>44393</v>
      </c>
      <c r="G414" s="36" t="str">
        <f t="shared" si="63"/>
        <v>Jun</v>
      </c>
      <c r="H414" s="116">
        <v>44371</v>
      </c>
      <c r="I414" s="117" t="str">
        <f t="shared" si="64"/>
        <v>Yes</v>
      </c>
      <c r="J414" s="17"/>
      <c r="K414" s="97"/>
      <c r="L414" s="37" t="s">
        <v>72</v>
      </c>
      <c r="M414" s="17"/>
      <c r="N414" s="18" t="s">
        <v>993</v>
      </c>
      <c r="O414" s="16"/>
      <c r="P414" s="48"/>
      <c r="Q414" s="160"/>
      <c r="R414" s="19"/>
      <c r="Y414" s="27"/>
      <c r="Z414" s="27"/>
      <c r="AC414" s="27"/>
    </row>
    <row r="415" spans="1:29" s="20" customFormat="1" ht="30" customHeight="1" x14ac:dyDescent="0.2">
      <c r="A415" s="164" t="s">
        <v>520</v>
      </c>
      <c r="B415" s="30" t="s">
        <v>1414</v>
      </c>
      <c r="C415" s="36">
        <v>44365</v>
      </c>
      <c r="D415" s="36">
        <f>IF(C415="","",WORKDAY(C415,1))</f>
        <v>44368</v>
      </c>
      <c r="E415" s="36">
        <f>IF(C415="","",WORKDAY(C415,10))</f>
        <v>44379</v>
      </c>
      <c r="F415" s="36">
        <f>IF(C415="","",WORKDAY(C415,20))</f>
        <v>44393</v>
      </c>
      <c r="G415" s="36" t="str">
        <f t="shared" si="63"/>
        <v>Jun</v>
      </c>
      <c r="H415" s="116">
        <v>44369</v>
      </c>
      <c r="I415" s="117" t="str">
        <f t="shared" si="64"/>
        <v>Yes</v>
      </c>
      <c r="J415" s="17"/>
      <c r="K415" s="97"/>
      <c r="L415" s="37" t="s">
        <v>72</v>
      </c>
      <c r="M415" s="17"/>
      <c r="N415" s="18" t="s">
        <v>995</v>
      </c>
      <c r="O415" s="16"/>
      <c r="P415" s="48"/>
      <c r="Q415" s="160"/>
      <c r="R415" s="19"/>
      <c r="Y415" s="27"/>
      <c r="Z415" s="27"/>
      <c r="AC415" s="27"/>
    </row>
    <row r="416" spans="1:29" s="20" customFormat="1" ht="30" customHeight="1" x14ac:dyDescent="0.2">
      <c r="A416" s="158" t="s">
        <v>521</v>
      </c>
      <c r="B416" s="30" t="s">
        <v>1409</v>
      </c>
      <c r="C416" s="36">
        <v>44365</v>
      </c>
      <c r="D416" s="36">
        <f>IF(C416="","",WORKDAY(C416,1))</f>
        <v>44368</v>
      </c>
      <c r="E416" s="36">
        <f>IF(C416="","",WORKDAY(C416,10))</f>
        <v>44379</v>
      </c>
      <c r="F416" s="36">
        <f>IF(C416="","",WORKDAY(C416,20))</f>
        <v>44393</v>
      </c>
      <c r="G416" s="36" t="str">
        <f t="shared" si="63"/>
        <v>Jun</v>
      </c>
      <c r="H416" s="116">
        <v>44370</v>
      </c>
      <c r="I416" s="117" t="str">
        <f t="shared" si="64"/>
        <v>Yes</v>
      </c>
      <c r="J416" s="17"/>
      <c r="K416" s="97"/>
      <c r="L416" s="37" t="s">
        <v>72</v>
      </c>
      <c r="M416" s="17"/>
      <c r="N416" s="18" t="s">
        <v>993</v>
      </c>
      <c r="O416" s="16"/>
      <c r="P416" s="48"/>
      <c r="Q416" s="160"/>
      <c r="R416" s="19"/>
      <c r="Y416" s="27"/>
      <c r="Z416" s="27"/>
      <c r="AC416" s="27"/>
    </row>
    <row r="417" spans="1:29" s="20" customFormat="1" ht="30" customHeight="1" x14ac:dyDescent="0.2">
      <c r="A417" s="158" t="s">
        <v>522</v>
      </c>
      <c r="B417" s="30" t="s">
        <v>1410</v>
      </c>
      <c r="C417" s="36">
        <v>44368</v>
      </c>
      <c r="D417" s="36">
        <f t="shared" si="60"/>
        <v>44369</v>
      </c>
      <c r="E417" s="36">
        <f t="shared" si="61"/>
        <v>44382</v>
      </c>
      <c r="F417" s="36">
        <f t="shared" si="62"/>
        <v>44396</v>
      </c>
      <c r="G417" s="36" t="str">
        <f t="shared" si="63"/>
        <v>Jun</v>
      </c>
      <c r="H417" s="116">
        <v>44510</v>
      </c>
      <c r="I417" s="117" t="str">
        <f t="shared" si="64"/>
        <v>No</v>
      </c>
      <c r="J417" s="17"/>
      <c r="K417" s="97"/>
      <c r="L417" s="37" t="s">
        <v>72</v>
      </c>
      <c r="M417" s="17"/>
      <c r="N417" s="18" t="s">
        <v>993</v>
      </c>
      <c r="O417" s="16"/>
      <c r="P417" s="48"/>
      <c r="Q417" s="160"/>
      <c r="R417" s="19"/>
      <c r="Y417" s="27"/>
      <c r="Z417" s="27"/>
      <c r="AC417" s="27"/>
    </row>
    <row r="418" spans="1:29" s="20" customFormat="1" ht="30" customHeight="1" x14ac:dyDescent="0.2">
      <c r="A418" s="158" t="s">
        <v>523</v>
      </c>
      <c r="B418" s="30" t="s">
        <v>1415</v>
      </c>
      <c r="C418" s="36">
        <v>44369</v>
      </c>
      <c r="D418" s="36">
        <f t="shared" si="60"/>
        <v>44370</v>
      </c>
      <c r="E418" s="36">
        <f t="shared" si="61"/>
        <v>44383</v>
      </c>
      <c r="F418" s="36">
        <f t="shared" si="62"/>
        <v>44397</v>
      </c>
      <c r="G418" s="36" t="str">
        <f t="shared" si="63"/>
        <v>Jun</v>
      </c>
      <c r="H418" s="116">
        <v>44391</v>
      </c>
      <c r="I418" s="117" t="str">
        <f t="shared" si="64"/>
        <v>Yes</v>
      </c>
      <c r="J418" s="17"/>
      <c r="K418" s="97"/>
      <c r="L418" s="37" t="s">
        <v>72</v>
      </c>
      <c r="M418" s="17"/>
      <c r="N418" s="18" t="s">
        <v>993</v>
      </c>
      <c r="O418" s="16"/>
      <c r="P418" s="48"/>
      <c r="Q418" s="160"/>
      <c r="R418" s="19"/>
      <c r="Y418" s="27"/>
      <c r="Z418" s="27"/>
      <c r="AC418" s="27"/>
    </row>
    <row r="419" spans="1:29" s="20" customFormat="1" ht="30" customHeight="1" x14ac:dyDescent="0.2">
      <c r="A419" s="158" t="s">
        <v>524</v>
      </c>
      <c r="B419" s="30" t="s">
        <v>1411</v>
      </c>
      <c r="C419" s="36">
        <v>44369</v>
      </c>
      <c r="D419" s="36">
        <f t="shared" si="60"/>
        <v>44370</v>
      </c>
      <c r="E419" s="36">
        <f t="shared" si="61"/>
        <v>44383</v>
      </c>
      <c r="F419" s="36">
        <f t="shared" si="62"/>
        <v>44397</v>
      </c>
      <c r="G419" s="36" t="str">
        <f t="shared" si="63"/>
        <v>Jun</v>
      </c>
      <c r="H419" s="116">
        <v>44370</v>
      </c>
      <c r="I419" s="117" t="str">
        <f t="shared" si="64"/>
        <v>Yes</v>
      </c>
      <c r="J419" s="17"/>
      <c r="K419" s="97"/>
      <c r="L419" s="37" t="s">
        <v>72</v>
      </c>
      <c r="M419" s="17"/>
      <c r="N419" s="18" t="s">
        <v>993</v>
      </c>
      <c r="O419" s="16"/>
      <c r="P419" s="48"/>
      <c r="Q419" s="160"/>
      <c r="R419" s="19"/>
      <c r="Y419" s="27"/>
      <c r="Z419" s="27"/>
      <c r="AC419" s="27"/>
    </row>
    <row r="420" spans="1:29" s="20" customFormat="1" ht="30" customHeight="1" x14ac:dyDescent="0.2">
      <c r="A420" s="158" t="s">
        <v>525</v>
      </c>
      <c r="B420" s="30" t="s">
        <v>1416</v>
      </c>
      <c r="C420" s="36">
        <v>44369</v>
      </c>
      <c r="D420" s="36">
        <f t="shared" si="60"/>
        <v>44370</v>
      </c>
      <c r="E420" s="36">
        <f t="shared" si="61"/>
        <v>44383</v>
      </c>
      <c r="F420" s="36">
        <f t="shared" si="62"/>
        <v>44397</v>
      </c>
      <c r="G420" s="36" t="str">
        <f t="shared" si="63"/>
        <v>Jun</v>
      </c>
      <c r="H420" s="116">
        <v>44370</v>
      </c>
      <c r="I420" s="117" t="str">
        <f t="shared" si="64"/>
        <v>Yes</v>
      </c>
      <c r="J420" s="17"/>
      <c r="K420" s="97"/>
      <c r="L420" s="37" t="s">
        <v>72</v>
      </c>
      <c r="M420" s="17"/>
      <c r="N420" s="18" t="s">
        <v>993</v>
      </c>
      <c r="O420" s="16"/>
      <c r="P420" s="48"/>
      <c r="Q420" s="160"/>
      <c r="R420" s="19"/>
      <c r="Y420" s="27"/>
      <c r="Z420" s="27"/>
      <c r="AC420" s="27"/>
    </row>
    <row r="421" spans="1:29" s="20" customFormat="1" ht="30" customHeight="1" x14ac:dyDescent="0.2">
      <c r="A421" s="158" t="s">
        <v>526</v>
      </c>
      <c r="B421" s="30" t="s">
        <v>1417</v>
      </c>
      <c r="C421" s="36">
        <v>44370</v>
      </c>
      <c r="D421" s="36">
        <f t="shared" si="60"/>
        <v>44371</v>
      </c>
      <c r="E421" s="36">
        <f t="shared" si="61"/>
        <v>44384</v>
      </c>
      <c r="F421" s="36">
        <f t="shared" si="62"/>
        <v>44398</v>
      </c>
      <c r="G421" s="36" t="str">
        <f t="shared" si="63"/>
        <v>Jun</v>
      </c>
      <c r="H421" s="116">
        <v>44376</v>
      </c>
      <c r="I421" s="117" t="str">
        <f t="shared" si="64"/>
        <v>Yes</v>
      </c>
      <c r="J421" s="17"/>
      <c r="K421" s="97"/>
      <c r="L421" s="37" t="s">
        <v>72</v>
      </c>
      <c r="M421" s="17"/>
      <c r="N421" s="18" t="s">
        <v>993</v>
      </c>
      <c r="O421" s="16"/>
      <c r="P421" s="48"/>
      <c r="Q421" s="160"/>
      <c r="R421" s="19"/>
      <c r="Y421" s="27"/>
      <c r="Z421" s="27"/>
      <c r="AC421" s="27"/>
    </row>
    <row r="422" spans="1:29" s="20" customFormat="1" ht="30" customHeight="1" x14ac:dyDescent="0.2">
      <c r="A422" s="158" t="s">
        <v>527</v>
      </c>
      <c r="B422" s="30" t="s">
        <v>1431</v>
      </c>
      <c r="C422" s="36">
        <v>44370</v>
      </c>
      <c r="D422" s="36">
        <f t="shared" si="60"/>
        <v>44371</v>
      </c>
      <c r="E422" s="36">
        <f t="shared" si="61"/>
        <v>44384</v>
      </c>
      <c r="F422" s="36">
        <f t="shared" si="62"/>
        <v>44398</v>
      </c>
      <c r="G422" s="36" t="str">
        <f t="shared" si="63"/>
        <v>Jun</v>
      </c>
      <c r="H422" s="116">
        <v>44379</v>
      </c>
      <c r="I422" s="117" t="str">
        <f t="shared" si="64"/>
        <v>Yes</v>
      </c>
      <c r="J422" s="17"/>
      <c r="K422" s="97"/>
      <c r="L422" s="37" t="s">
        <v>1004</v>
      </c>
      <c r="M422" s="17"/>
      <c r="N422" s="18" t="s">
        <v>993</v>
      </c>
      <c r="O422" s="16"/>
      <c r="P422" s="48"/>
      <c r="Q422" s="160"/>
      <c r="R422" s="19"/>
      <c r="Y422" s="27"/>
      <c r="Z422" s="27"/>
      <c r="AC422" s="27"/>
    </row>
    <row r="423" spans="1:29" s="20" customFormat="1" ht="30" customHeight="1" x14ac:dyDescent="0.2">
      <c r="A423" s="158" t="s">
        <v>528</v>
      </c>
      <c r="B423" s="30" t="s">
        <v>1418</v>
      </c>
      <c r="C423" s="36">
        <v>44370</v>
      </c>
      <c r="D423" s="36">
        <f>IF(C423="","",WORKDAY(C423,1))</f>
        <v>44371</v>
      </c>
      <c r="E423" s="36">
        <f>IF(C423="","",WORKDAY(C423,10))</f>
        <v>44384</v>
      </c>
      <c r="F423" s="36">
        <f>IF(C423="","",WORKDAY(C423,20))</f>
        <v>44398</v>
      </c>
      <c r="G423" s="36" t="str">
        <f t="shared" si="63"/>
        <v>Jun</v>
      </c>
      <c r="H423" s="116">
        <v>44384</v>
      </c>
      <c r="I423" s="117" t="str">
        <f t="shared" si="64"/>
        <v>Yes</v>
      </c>
      <c r="J423" s="17"/>
      <c r="K423" s="97"/>
      <c r="L423" s="37" t="s">
        <v>72</v>
      </c>
      <c r="M423" s="17"/>
      <c r="N423" s="18" t="s">
        <v>993</v>
      </c>
      <c r="O423" s="16"/>
      <c r="P423" s="48"/>
      <c r="Q423" s="160"/>
      <c r="R423" s="19"/>
      <c r="Y423" s="27"/>
      <c r="Z423" s="27"/>
      <c r="AC423" s="27"/>
    </row>
    <row r="424" spans="1:29" s="20" customFormat="1" ht="30" customHeight="1" x14ac:dyDescent="0.2">
      <c r="A424" s="164" t="s">
        <v>529</v>
      </c>
      <c r="B424" s="75" t="s">
        <v>1416</v>
      </c>
      <c r="C424" s="77">
        <v>44370</v>
      </c>
      <c r="D424" s="77">
        <f>IF(C424="","",WORKDAY(C424,1))</f>
        <v>44371</v>
      </c>
      <c r="E424" s="77">
        <f>IF(C424="","",WORKDAY(C424,10))</f>
        <v>44384</v>
      </c>
      <c r="F424" s="77">
        <f>IF(C424="","",WORKDAY(C424,20))</f>
        <v>44398</v>
      </c>
      <c r="G424" s="77" t="str">
        <f t="shared" si="63"/>
        <v>Jun</v>
      </c>
      <c r="H424" s="45">
        <v>44372</v>
      </c>
      <c r="I424" s="140" t="str">
        <f t="shared" si="64"/>
        <v>Yes</v>
      </c>
      <c r="J424" s="103"/>
      <c r="K424" s="141"/>
      <c r="L424" s="78" t="s">
        <v>72</v>
      </c>
      <c r="M424" s="79"/>
      <c r="N424" s="74" t="s">
        <v>8</v>
      </c>
      <c r="O424" s="35"/>
      <c r="P424" s="35" t="s">
        <v>95</v>
      </c>
      <c r="Q424" s="160"/>
      <c r="R424" s="19"/>
      <c r="Y424" s="27"/>
      <c r="Z424" s="27"/>
      <c r="AC424" s="27"/>
    </row>
    <row r="425" spans="1:29" s="20" customFormat="1" ht="30" customHeight="1" x14ac:dyDescent="0.2">
      <c r="A425" s="158" t="s">
        <v>530</v>
      </c>
      <c r="B425" s="30" t="s">
        <v>1429</v>
      </c>
      <c r="C425" s="36">
        <v>44370</v>
      </c>
      <c r="D425" s="36">
        <f>IF(C425="","",WORKDAY(C425,1))</f>
        <v>44371</v>
      </c>
      <c r="E425" s="36">
        <f>IF(C425="","",WORKDAY(C425,10))</f>
        <v>44384</v>
      </c>
      <c r="F425" s="36">
        <f>IF(C425="","",WORKDAY(C425,20))</f>
        <v>44398</v>
      </c>
      <c r="G425" s="36" t="str">
        <f t="shared" si="63"/>
        <v>Jun</v>
      </c>
      <c r="H425" s="116">
        <v>44400</v>
      </c>
      <c r="I425" s="117" t="str">
        <f t="shared" si="64"/>
        <v>No</v>
      </c>
      <c r="J425" s="17"/>
      <c r="K425" s="97"/>
      <c r="L425" s="37" t="s">
        <v>72</v>
      </c>
      <c r="M425" s="17"/>
      <c r="N425" s="18" t="s">
        <v>8</v>
      </c>
      <c r="O425" s="16"/>
      <c r="P425" s="48" t="s">
        <v>17</v>
      </c>
      <c r="Q425" s="160"/>
      <c r="R425" s="19"/>
      <c r="Y425" s="27"/>
      <c r="Z425" s="27"/>
      <c r="AC425" s="27"/>
    </row>
    <row r="426" spans="1:29" s="20" customFormat="1" ht="30" customHeight="1" x14ac:dyDescent="0.2">
      <c r="A426" s="158" t="s">
        <v>531</v>
      </c>
      <c r="B426" s="30" t="s">
        <v>1428</v>
      </c>
      <c r="C426" s="36">
        <v>44370</v>
      </c>
      <c r="D426" s="36">
        <f>IF(C426="","",WORKDAY(C426,1))</f>
        <v>44371</v>
      </c>
      <c r="E426" s="36">
        <f>IF(C426="","",WORKDAY(C426,10))</f>
        <v>44384</v>
      </c>
      <c r="F426" s="36">
        <f>IF(C426="","",WORKDAY(C426,20))</f>
        <v>44398</v>
      </c>
      <c r="G426" s="36" t="str">
        <f t="shared" si="63"/>
        <v>Jun</v>
      </c>
      <c r="H426" s="116">
        <v>44386</v>
      </c>
      <c r="I426" s="117" t="str">
        <f t="shared" si="64"/>
        <v>Yes</v>
      </c>
      <c r="J426" s="17"/>
      <c r="K426" s="97"/>
      <c r="L426" s="37" t="s">
        <v>72</v>
      </c>
      <c r="M426" s="17"/>
      <c r="N426" s="18" t="s">
        <v>993</v>
      </c>
      <c r="O426" s="16"/>
      <c r="P426" s="48"/>
      <c r="Q426" s="160"/>
      <c r="R426" s="19"/>
      <c r="Y426" s="27"/>
      <c r="Z426" s="27"/>
      <c r="AC426" s="27"/>
    </row>
    <row r="427" spans="1:29" s="20" customFormat="1" ht="30" customHeight="1" x14ac:dyDescent="0.2">
      <c r="A427" s="158" t="s">
        <v>532</v>
      </c>
      <c r="B427" s="30" t="s">
        <v>1419</v>
      </c>
      <c r="C427" s="77">
        <v>44370</v>
      </c>
      <c r="D427" s="77">
        <f>IF(C427="","",WORKDAY(C427,1))</f>
        <v>44371</v>
      </c>
      <c r="E427" s="77">
        <f>IF(C427="","",WORKDAY(C427,10))</f>
        <v>44384</v>
      </c>
      <c r="F427" s="77">
        <f>IF(C427="","",WORKDAY(C427,20))</f>
        <v>44398</v>
      </c>
      <c r="G427" s="36" t="str">
        <f t="shared" si="63"/>
        <v>Jun</v>
      </c>
      <c r="H427" s="116">
        <v>44385</v>
      </c>
      <c r="I427" s="117" t="str">
        <f t="shared" si="64"/>
        <v>Yes</v>
      </c>
      <c r="J427" s="17"/>
      <c r="K427" s="97"/>
      <c r="L427" s="37" t="s">
        <v>72</v>
      </c>
      <c r="M427" s="17"/>
      <c r="N427" s="18" t="s">
        <v>993</v>
      </c>
      <c r="O427" s="16"/>
      <c r="P427" s="48"/>
      <c r="Q427" s="160"/>
      <c r="R427" s="19"/>
      <c r="Y427" s="27"/>
      <c r="Z427" s="27"/>
      <c r="AC427" s="27"/>
    </row>
    <row r="428" spans="1:29" s="20" customFormat="1" ht="30" customHeight="1" x14ac:dyDescent="0.2">
      <c r="A428" s="158" t="s">
        <v>533</v>
      </c>
      <c r="B428" s="30" t="s">
        <v>1430</v>
      </c>
      <c r="C428" s="36">
        <v>44371</v>
      </c>
      <c r="D428" s="36">
        <f t="shared" si="60"/>
        <v>44372</v>
      </c>
      <c r="E428" s="36">
        <f t="shared" si="61"/>
        <v>44385</v>
      </c>
      <c r="F428" s="36">
        <f t="shared" si="62"/>
        <v>44399</v>
      </c>
      <c r="G428" s="36" t="str">
        <f t="shared" si="63"/>
        <v>Jun</v>
      </c>
      <c r="H428" s="116">
        <v>44399</v>
      </c>
      <c r="I428" s="117" t="str">
        <f t="shared" si="64"/>
        <v>Yes</v>
      </c>
      <c r="J428" s="17"/>
      <c r="K428" s="97"/>
      <c r="L428" s="37" t="s">
        <v>72</v>
      </c>
      <c r="M428" s="17"/>
      <c r="N428" s="18" t="s">
        <v>993</v>
      </c>
      <c r="O428" s="16"/>
      <c r="P428" s="48"/>
      <c r="Q428" s="160"/>
      <c r="R428" s="19"/>
      <c r="Y428" s="27"/>
      <c r="Z428" s="27"/>
      <c r="AC428" s="27"/>
    </row>
    <row r="429" spans="1:29" s="20" customFormat="1" ht="30" customHeight="1" x14ac:dyDescent="0.2">
      <c r="A429" s="158" t="s">
        <v>534</v>
      </c>
      <c r="B429" s="30" t="s">
        <v>1421</v>
      </c>
      <c r="C429" s="36">
        <v>44372</v>
      </c>
      <c r="D429" s="36">
        <f t="shared" si="60"/>
        <v>44375</v>
      </c>
      <c r="E429" s="36">
        <f t="shared" si="61"/>
        <v>44386</v>
      </c>
      <c r="F429" s="36">
        <f t="shared" si="62"/>
        <v>44400</v>
      </c>
      <c r="G429" s="36" t="str">
        <f t="shared" si="63"/>
        <v>Jun</v>
      </c>
      <c r="H429" s="116">
        <v>44372</v>
      </c>
      <c r="I429" s="117" t="str">
        <f t="shared" si="64"/>
        <v>Yes</v>
      </c>
      <c r="J429" s="17"/>
      <c r="K429" s="97"/>
      <c r="L429" s="37" t="s">
        <v>72</v>
      </c>
      <c r="M429" s="17"/>
      <c r="N429" s="18" t="s">
        <v>993</v>
      </c>
      <c r="O429" s="16"/>
      <c r="P429" s="48"/>
      <c r="Q429" s="160"/>
      <c r="R429" s="19"/>
      <c r="Y429" s="27"/>
      <c r="Z429" s="27"/>
      <c r="AC429" s="27"/>
    </row>
    <row r="430" spans="1:29" s="20" customFormat="1" ht="30" customHeight="1" x14ac:dyDescent="0.2">
      <c r="A430" s="158" t="s">
        <v>535</v>
      </c>
      <c r="B430" s="30" t="s">
        <v>1422</v>
      </c>
      <c r="C430" s="36">
        <v>44372</v>
      </c>
      <c r="D430" s="36">
        <f t="shared" si="60"/>
        <v>44375</v>
      </c>
      <c r="E430" s="36">
        <f t="shared" si="61"/>
        <v>44386</v>
      </c>
      <c r="F430" s="36">
        <f t="shared" si="62"/>
        <v>44400</v>
      </c>
      <c r="G430" s="36" t="str">
        <f t="shared" si="63"/>
        <v>Jun</v>
      </c>
      <c r="H430" s="116">
        <v>44383</v>
      </c>
      <c r="I430" s="117" t="str">
        <f t="shared" si="64"/>
        <v>Yes</v>
      </c>
      <c r="J430" s="17"/>
      <c r="K430" s="97"/>
      <c r="L430" s="37" t="s">
        <v>72</v>
      </c>
      <c r="M430" s="17"/>
      <c r="N430" s="18" t="s">
        <v>8</v>
      </c>
      <c r="O430" s="16"/>
      <c r="P430" s="48" t="s">
        <v>64</v>
      </c>
      <c r="Q430" s="160"/>
      <c r="R430" s="19"/>
      <c r="Y430" s="27"/>
      <c r="Z430" s="27"/>
      <c r="AC430" s="27"/>
    </row>
    <row r="431" spans="1:29" s="20" customFormat="1" ht="30" customHeight="1" x14ac:dyDescent="0.2">
      <c r="A431" s="158" t="s">
        <v>536</v>
      </c>
      <c r="B431" s="30" t="s">
        <v>1423</v>
      </c>
      <c r="C431" s="36">
        <v>44372</v>
      </c>
      <c r="D431" s="36">
        <f>IF(C431="","",WORKDAY(C431,1))</f>
        <v>44375</v>
      </c>
      <c r="E431" s="36">
        <f>IF(C431="","",WORKDAY(C431,10))</f>
        <v>44386</v>
      </c>
      <c r="F431" s="36">
        <f>IF(C431="","",WORKDAY(C431,20))</f>
        <v>44400</v>
      </c>
      <c r="G431" s="36" t="str">
        <f t="shared" si="63"/>
        <v>Jun</v>
      </c>
      <c r="H431" s="116">
        <v>44399</v>
      </c>
      <c r="I431" s="117" t="str">
        <f t="shared" si="64"/>
        <v>Yes</v>
      </c>
      <c r="J431" s="17"/>
      <c r="K431" s="97"/>
      <c r="L431" s="37" t="s">
        <v>72</v>
      </c>
      <c r="M431" s="17"/>
      <c r="N431" s="18" t="s">
        <v>994</v>
      </c>
      <c r="O431" s="16"/>
      <c r="P431" s="48" t="s">
        <v>17</v>
      </c>
      <c r="Q431" s="160"/>
      <c r="R431" s="19"/>
      <c r="Y431" s="27"/>
      <c r="Z431" s="27"/>
      <c r="AC431" s="27"/>
    </row>
    <row r="432" spans="1:29" s="20" customFormat="1" ht="30" customHeight="1" x14ac:dyDescent="0.2">
      <c r="A432" s="158" t="s">
        <v>537</v>
      </c>
      <c r="B432" s="30" t="s">
        <v>1424</v>
      </c>
      <c r="C432" s="36">
        <v>44372</v>
      </c>
      <c r="D432" s="36">
        <f>IF(C432="","",WORKDAY(C432,1))</f>
        <v>44375</v>
      </c>
      <c r="E432" s="36">
        <f>IF(C432="","",WORKDAY(C432,10))</f>
        <v>44386</v>
      </c>
      <c r="F432" s="36">
        <f>IF(C432="","",WORKDAY(C432,20))</f>
        <v>44400</v>
      </c>
      <c r="G432" s="36" t="str">
        <f t="shared" si="63"/>
        <v>Jun</v>
      </c>
      <c r="H432" s="116">
        <v>44404</v>
      </c>
      <c r="I432" s="117" t="str">
        <f t="shared" si="64"/>
        <v>No</v>
      </c>
      <c r="J432" s="17"/>
      <c r="K432" s="97"/>
      <c r="L432" s="37" t="s">
        <v>72</v>
      </c>
      <c r="M432" s="17"/>
      <c r="N432" s="18" t="s">
        <v>993</v>
      </c>
      <c r="O432" s="16"/>
      <c r="P432" s="48"/>
      <c r="Q432" s="160"/>
      <c r="R432" s="19"/>
      <c r="Y432" s="27"/>
      <c r="Z432" s="27"/>
      <c r="AC432" s="27"/>
    </row>
    <row r="433" spans="1:29" s="20" customFormat="1" ht="30" customHeight="1" x14ac:dyDescent="0.2">
      <c r="A433" s="158" t="s">
        <v>538</v>
      </c>
      <c r="B433" s="30" t="s">
        <v>1425</v>
      </c>
      <c r="C433" s="36">
        <v>44372</v>
      </c>
      <c r="D433" s="36">
        <f>IF(C433="","",WORKDAY(C433,1))</f>
        <v>44375</v>
      </c>
      <c r="E433" s="36">
        <f>IF(C433="","",WORKDAY(C433,10))</f>
        <v>44386</v>
      </c>
      <c r="F433" s="36">
        <f>IF(C433="","",WORKDAY(C433,20))</f>
        <v>44400</v>
      </c>
      <c r="G433" s="36" t="str">
        <f t="shared" si="63"/>
        <v>Jun</v>
      </c>
      <c r="H433" s="116">
        <v>44375</v>
      </c>
      <c r="I433" s="117" t="str">
        <f t="shared" si="64"/>
        <v>Yes</v>
      </c>
      <c r="J433" s="17"/>
      <c r="K433" s="97"/>
      <c r="L433" s="37" t="s">
        <v>72</v>
      </c>
      <c r="M433" s="17"/>
      <c r="N433" s="18" t="s">
        <v>8</v>
      </c>
      <c r="O433" s="16"/>
      <c r="P433" s="48" t="s">
        <v>64</v>
      </c>
      <c r="Q433" s="160"/>
      <c r="R433" s="19"/>
      <c r="Y433" s="27"/>
      <c r="Z433" s="27"/>
      <c r="AC433" s="27"/>
    </row>
    <row r="434" spans="1:29" s="20" customFormat="1" ht="30" customHeight="1" x14ac:dyDescent="0.2">
      <c r="A434" s="164" t="s">
        <v>539</v>
      </c>
      <c r="B434" s="30" t="s">
        <v>1426</v>
      </c>
      <c r="C434" s="36">
        <v>44372</v>
      </c>
      <c r="D434" s="36">
        <f t="shared" si="60"/>
        <v>44375</v>
      </c>
      <c r="E434" s="36">
        <f t="shared" si="61"/>
        <v>44386</v>
      </c>
      <c r="F434" s="77">
        <f t="shared" si="62"/>
        <v>44400</v>
      </c>
      <c r="G434" s="36" t="str">
        <f t="shared" si="63"/>
        <v>Jun</v>
      </c>
      <c r="H434" s="116" t="s">
        <v>18</v>
      </c>
      <c r="I434" s="117" t="s">
        <v>18</v>
      </c>
      <c r="J434" s="17"/>
      <c r="K434" s="97"/>
      <c r="L434" s="37" t="s">
        <v>74</v>
      </c>
      <c r="M434" s="17"/>
      <c r="N434" s="18" t="s">
        <v>18</v>
      </c>
      <c r="O434" s="16"/>
      <c r="P434" s="48"/>
      <c r="Q434" s="160"/>
      <c r="R434" s="19"/>
      <c r="Y434" s="27"/>
      <c r="Z434" s="27"/>
      <c r="AC434" s="27"/>
    </row>
    <row r="435" spans="1:29" s="20" customFormat="1" ht="30" customHeight="1" x14ac:dyDescent="0.2">
      <c r="A435" s="158" t="s">
        <v>540</v>
      </c>
      <c r="B435" s="75" t="s">
        <v>1427</v>
      </c>
      <c r="C435" s="36">
        <v>44375</v>
      </c>
      <c r="D435" s="36">
        <f t="shared" si="60"/>
        <v>44376</v>
      </c>
      <c r="E435" s="36">
        <f t="shared" si="61"/>
        <v>44389</v>
      </c>
      <c r="F435" s="36">
        <f t="shared" si="62"/>
        <v>44403</v>
      </c>
      <c r="G435" s="36" t="str">
        <f t="shared" si="63"/>
        <v>Jun</v>
      </c>
      <c r="H435" s="45">
        <v>44379</v>
      </c>
      <c r="I435" s="117" t="str">
        <f t="shared" ref="I435:I466" si="65">IF(ISBLANK(H435),"",IF(H435&gt;F435,"No","Yes"))</f>
        <v>Yes</v>
      </c>
      <c r="J435" s="79"/>
      <c r="K435" s="107"/>
      <c r="L435" s="37" t="s">
        <v>72</v>
      </c>
      <c r="M435" s="79"/>
      <c r="N435" s="18" t="s">
        <v>994</v>
      </c>
      <c r="O435" s="35"/>
      <c r="P435" s="35" t="s">
        <v>17</v>
      </c>
      <c r="Q435" s="163"/>
      <c r="R435" s="19"/>
      <c r="Y435" s="27"/>
      <c r="Z435" s="27"/>
      <c r="AC435" s="27"/>
    </row>
    <row r="436" spans="1:29" s="20" customFormat="1" ht="30" customHeight="1" x14ac:dyDescent="0.2">
      <c r="A436" s="158" t="s">
        <v>541</v>
      </c>
      <c r="B436" s="30" t="s">
        <v>1432</v>
      </c>
      <c r="C436" s="36">
        <v>44376</v>
      </c>
      <c r="D436" s="36">
        <f t="shared" si="60"/>
        <v>44377</v>
      </c>
      <c r="E436" s="36">
        <f t="shared" si="61"/>
        <v>44390</v>
      </c>
      <c r="F436" s="36">
        <f t="shared" si="62"/>
        <v>44404</v>
      </c>
      <c r="G436" s="36" t="str">
        <f t="shared" si="63"/>
        <v>Jun</v>
      </c>
      <c r="H436" s="116">
        <v>44378</v>
      </c>
      <c r="I436" s="117" t="str">
        <f t="shared" si="65"/>
        <v>Yes</v>
      </c>
      <c r="J436" s="17"/>
      <c r="K436" s="97"/>
      <c r="L436" s="37" t="s">
        <v>72</v>
      </c>
      <c r="M436" s="17"/>
      <c r="N436" s="18" t="s">
        <v>993</v>
      </c>
      <c r="O436" s="16"/>
      <c r="P436" s="48"/>
      <c r="Q436" s="160"/>
      <c r="R436" s="19"/>
      <c r="Y436" s="27"/>
      <c r="Z436" s="27"/>
      <c r="AC436" s="27"/>
    </row>
    <row r="437" spans="1:29" s="20" customFormat="1" ht="30" customHeight="1" x14ac:dyDescent="0.2">
      <c r="A437" s="158" t="s">
        <v>542</v>
      </c>
      <c r="B437" s="30" t="s">
        <v>1433</v>
      </c>
      <c r="C437" s="36">
        <v>44376</v>
      </c>
      <c r="D437" s="36">
        <f t="shared" si="60"/>
        <v>44377</v>
      </c>
      <c r="E437" s="36">
        <f t="shared" si="61"/>
        <v>44390</v>
      </c>
      <c r="F437" s="36">
        <f t="shared" si="62"/>
        <v>44404</v>
      </c>
      <c r="G437" s="36" t="str">
        <f t="shared" si="63"/>
        <v>Jun</v>
      </c>
      <c r="H437" s="116">
        <v>44392</v>
      </c>
      <c r="I437" s="117" t="str">
        <f t="shared" si="65"/>
        <v>Yes</v>
      </c>
      <c r="J437" s="17"/>
      <c r="K437" s="97"/>
      <c r="L437" s="37" t="s">
        <v>72</v>
      </c>
      <c r="M437" s="17"/>
      <c r="N437" s="18" t="s">
        <v>995</v>
      </c>
      <c r="O437" s="16"/>
      <c r="P437" s="48"/>
      <c r="Q437" s="160"/>
      <c r="R437" s="19"/>
      <c r="Y437" s="27"/>
      <c r="Z437" s="27"/>
      <c r="AC437" s="27"/>
    </row>
    <row r="438" spans="1:29" s="20" customFormat="1" ht="30" customHeight="1" x14ac:dyDescent="0.2">
      <c r="A438" s="158" t="s">
        <v>543</v>
      </c>
      <c r="B438" s="30" t="s">
        <v>1434</v>
      </c>
      <c r="C438" s="36">
        <v>44376</v>
      </c>
      <c r="D438" s="36">
        <f>IF(C438="","",WORKDAY(C438,1))</f>
        <v>44377</v>
      </c>
      <c r="E438" s="36">
        <f>IF(C438="","",WORKDAY(C438,10))</f>
        <v>44390</v>
      </c>
      <c r="F438" s="36">
        <f>IF(C438="","",WORKDAY(C438,20))</f>
        <v>44404</v>
      </c>
      <c r="G438" s="36" t="str">
        <f t="shared" si="63"/>
        <v>Jun</v>
      </c>
      <c r="H438" s="116">
        <v>44404</v>
      </c>
      <c r="I438" s="117" t="str">
        <f t="shared" si="65"/>
        <v>Yes</v>
      </c>
      <c r="J438" s="17"/>
      <c r="K438" s="97"/>
      <c r="L438" s="37" t="s">
        <v>72</v>
      </c>
      <c r="M438" s="17"/>
      <c r="N438" s="18" t="s">
        <v>993</v>
      </c>
      <c r="O438" s="16"/>
      <c r="P438" s="48"/>
      <c r="Q438" s="160"/>
      <c r="R438" s="19"/>
      <c r="Y438" s="27"/>
      <c r="Z438" s="27"/>
      <c r="AC438" s="27"/>
    </row>
    <row r="439" spans="1:29" s="20" customFormat="1" ht="30" customHeight="1" x14ac:dyDescent="0.2">
      <c r="A439" s="158" t="s">
        <v>544</v>
      </c>
      <c r="B439" s="30" t="s">
        <v>1435</v>
      </c>
      <c r="C439" s="36">
        <v>44376</v>
      </c>
      <c r="D439" s="36">
        <f>IF(C439="","",WORKDAY(C439,1))</f>
        <v>44377</v>
      </c>
      <c r="E439" s="36">
        <f>IF(C439="","",WORKDAY(C439,10))</f>
        <v>44390</v>
      </c>
      <c r="F439" s="36">
        <f>IF(C439="","",WORKDAY(C439,20))</f>
        <v>44404</v>
      </c>
      <c r="G439" s="36" t="str">
        <f t="shared" si="63"/>
        <v>Jun</v>
      </c>
      <c r="H439" s="116">
        <v>44404</v>
      </c>
      <c r="I439" s="117" t="str">
        <f t="shared" si="65"/>
        <v>Yes</v>
      </c>
      <c r="J439" s="17"/>
      <c r="K439" s="97"/>
      <c r="L439" s="37" t="s">
        <v>1004</v>
      </c>
      <c r="M439" s="17"/>
      <c r="N439" s="18" t="s">
        <v>993</v>
      </c>
      <c r="O439" s="16"/>
      <c r="P439" s="48"/>
      <c r="Q439" s="160"/>
      <c r="R439" s="19"/>
      <c r="Y439" s="27"/>
      <c r="Z439" s="27"/>
      <c r="AC439" s="27"/>
    </row>
    <row r="440" spans="1:29" s="20" customFormat="1" ht="30" customHeight="1" x14ac:dyDescent="0.2">
      <c r="A440" s="158" t="s">
        <v>545</v>
      </c>
      <c r="B440" s="30" t="s">
        <v>1436</v>
      </c>
      <c r="C440" s="36">
        <v>44377</v>
      </c>
      <c r="D440" s="36">
        <f>IF(C440="","",WORKDAY(C440,1))</f>
        <v>44378</v>
      </c>
      <c r="E440" s="36">
        <f>IF(C440="","",WORKDAY(C440,10))</f>
        <v>44391</v>
      </c>
      <c r="F440" s="36">
        <f>IF(C440="","",WORKDAY(C440,20))</f>
        <v>44405</v>
      </c>
      <c r="G440" s="36" t="str">
        <f t="shared" si="63"/>
        <v>Jun</v>
      </c>
      <c r="H440" s="116">
        <v>44405</v>
      </c>
      <c r="I440" s="117" t="str">
        <f t="shared" si="65"/>
        <v>Yes</v>
      </c>
      <c r="J440" s="17"/>
      <c r="K440" s="97"/>
      <c r="L440" s="37" t="s">
        <v>72</v>
      </c>
      <c r="M440" s="17"/>
      <c r="N440" s="18" t="s">
        <v>993</v>
      </c>
      <c r="O440" s="16"/>
      <c r="P440" s="48"/>
      <c r="Q440" s="160"/>
      <c r="R440" s="19"/>
      <c r="Y440" s="27"/>
      <c r="Z440" s="27"/>
      <c r="AC440" s="27"/>
    </row>
    <row r="441" spans="1:29" s="20" customFormat="1" ht="30" customHeight="1" x14ac:dyDescent="0.2">
      <c r="A441" s="158" t="s">
        <v>546</v>
      </c>
      <c r="B441" s="75" t="s">
        <v>1437</v>
      </c>
      <c r="C441" s="77">
        <v>44377</v>
      </c>
      <c r="D441" s="77">
        <f t="shared" si="60"/>
        <v>44378</v>
      </c>
      <c r="E441" s="77">
        <f t="shared" si="61"/>
        <v>44391</v>
      </c>
      <c r="F441" s="77">
        <f t="shared" si="62"/>
        <v>44405</v>
      </c>
      <c r="G441" s="77" t="str">
        <f t="shared" si="63"/>
        <v>Jun</v>
      </c>
      <c r="H441" s="45">
        <v>44405</v>
      </c>
      <c r="I441" s="117" t="str">
        <f t="shared" si="65"/>
        <v>Yes</v>
      </c>
      <c r="J441" s="17"/>
      <c r="K441" s="97"/>
      <c r="L441" s="37" t="s">
        <v>72</v>
      </c>
      <c r="M441" s="17"/>
      <c r="N441" s="18" t="s">
        <v>993</v>
      </c>
      <c r="O441" s="16"/>
      <c r="P441" s="48"/>
      <c r="Q441" s="160"/>
      <c r="R441" s="19"/>
      <c r="Y441" s="27"/>
      <c r="Z441" s="27"/>
      <c r="AC441" s="27"/>
    </row>
    <row r="442" spans="1:29" s="20" customFormat="1" ht="30" customHeight="1" x14ac:dyDescent="0.2">
      <c r="A442" s="158" t="s">
        <v>547</v>
      </c>
      <c r="B442" s="75" t="s">
        <v>1451</v>
      </c>
      <c r="C442" s="77">
        <v>44378</v>
      </c>
      <c r="D442" s="77">
        <f t="shared" si="60"/>
        <v>44379</v>
      </c>
      <c r="E442" s="77">
        <f t="shared" si="61"/>
        <v>44392</v>
      </c>
      <c r="F442" s="77">
        <f t="shared" si="62"/>
        <v>44406</v>
      </c>
      <c r="G442" s="77" t="str">
        <f t="shared" si="63"/>
        <v>Jul</v>
      </c>
      <c r="H442" s="45">
        <v>44379</v>
      </c>
      <c r="I442" s="117" t="str">
        <f t="shared" si="65"/>
        <v>Yes</v>
      </c>
      <c r="J442" s="17"/>
      <c r="K442" s="97"/>
      <c r="L442" s="37" t="s">
        <v>72</v>
      </c>
      <c r="M442" s="17"/>
      <c r="N442" s="18" t="s">
        <v>8</v>
      </c>
      <c r="O442" s="16"/>
      <c r="P442" s="48" t="s">
        <v>56</v>
      </c>
      <c r="Q442" s="160"/>
      <c r="R442" s="19"/>
      <c r="Y442" s="27"/>
      <c r="Z442" s="27"/>
      <c r="AC442" s="27"/>
    </row>
    <row r="443" spans="1:29" s="20" customFormat="1" ht="30" customHeight="1" x14ac:dyDescent="0.2">
      <c r="A443" s="158" t="s">
        <v>548</v>
      </c>
      <c r="B443" s="30" t="s">
        <v>1439</v>
      </c>
      <c r="C443" s="36">
        <v>44377</v>
      </c>
      <c r="D443" s="36">
        <f t="shared" si="60"/>
        <v>44378</v>
      </c>
      <c r="E443" s="36">
        <f t="shared" si="61"/>
        <v>44391</v>
      </c>
      <c r="F443" s="36">
        <f t="shared" si="62"/>
        <v>44405</v>
      </c>
      <c r="G443" s="36" t="str">
        <f t="shared" si="63"/>
        <v>Jun</v>
      </c>
      <c r="H443" s="116">
        <v>44383</v>
      </c>
      <c r="I443" s="117" t="str">
        <f t="shared" si="65"/>
        <v>Yes</v>
      </c>
      <c r="J443" s="17"/>
      <c r="K443" s="97"/>
      <c r="L443" s="37" t="s">
        <v>72</v>
      </c>
      <c r="M443" s="17"/>
      <c r="N443" s="18" t="s">
        <v>993</v>
      </c>
      <c r="O443" s="16"/>
      <c r="P443" s="48"/>
      <c r="Q443" s="160"/>
      <c r="R443" s="19"/>
      <c r="Y443" s="27"/>
      <c r="Z443" s="27"/>
      <c r="AC443" s="27"/>
    </row>
    <row r="444" spans="1:29" s="20" customFormat="1" ht="30" customHeight="1" x14ac:dyDescent="0.2">
      <c r="A444" s="158" t="s">
        <v>549</v>
      </c>
      <c r="B444" s="30" t="s">
        <v>1440</v>
      </c>
      <c r="C444" s="36">
        <v>44378</v>
      </c>
      <c r="D444" s="36">
        <f t="shared" si="60"/>
        <v>44379</v>
      </c>
      <c r="E444" s="36">
        <f t="shared" si="61"/>
        <v>44392</v>
      </c>
      <c r="F444" s="36">
        <f t="shared" si="62"/>
        <v>44406</v>
      </c>
      <c r="G444" s="36" t="str">
        <f t="shared" si="63"/>
        <v>Jul</v>
      </c>
      <c r="H444" s="116">
        <v>44379</v>
      </c>
      <c r="I444" s="117" t="str">
        <f t="shared" si="65"/>
        <v>Yes</v>
      </c>
      <c r="J444" s="17"/>
      <c r="K444" s="97"/>
      <c r="L444" s="37" t="s">
        <v>72</v>
      </c>
      <c r="M444" s="17"/>
      <c r="N444" s="18" t="s">
        <v>993</v>
      </c>
      <c r="O444" s="16"/>
      <c r="P444" s="48"/>
      <c r="Q444" s="160"/>
      <c r="R444" s="19"/>
      <c r="Y444" s="27"/>
      <c r="Z444" s="27"/>
      <c r="AC444" s="27"/>
    </row>
    <row r="445" spans="1:29" s="20" customFormat="1" ht="30" customHeight="1" x14ac:dyDescent="0.2">
      <c r="A445" s="158" t="s">
        <v>550</v>
      </c>
      <c r="B445" s="30" t="s">
        <v>1441</v>
      </c>
      <c r="C445" s="36">
        <v>44379</v>
      </c>
      <c r="D445" s="36">
        <f t="shared" si="60"/>
        <v>44382</v>
      </c>
      <c r="E445" s="36">
        <f t="shared" si="61"/>
        <v>44393</v>
      </c>
      <c r="F445" s="36">
        <f t="shared" si="62"/>
        <v>44407</v>
      </c>
      <c r="G445" s="36" t="str">
        <f t="shared" si="63"/>
        <v>Jul</v>
      </c>
      <c r="H445" s="116">
        <v>44398</v>
      </c>
      <c r="I445" s="117" t="str">
        <f t="shared" si="65"/>
        <v>Yes</v>
      </c>
      <c r="J445" s="17"/>
      <c r="K445" s="97"/>
      <c r="L445" s="37" t="s">
        <v>72</v>
      </c>
      <c r="M445" s="17"/>
      <c r="N445" s="18" t="s">
        <v>995</v>
      </c>
      <c r="O445" s="16"/>
      <c r="P445" s="48"/>
      <c r="Q445" s="160"/>
      <c r="R445" s="19"/>
      <c r="Y445" s="27"/>
      <c r="Z445" s="27"/>
      <c r="AC445" s="27"/>
    </row>
    <row r="446" spans="1:29" s="20" customFormat="1" ht="30" customHeight="1" x14ac:dyDescent="0.2">
      <c r="A446" s="158" t="s">
        <v>551</v>
      </c>
      <c r="B446" s="30" t="s">
        <v>1443</v>
      </c>
      <c r="C446" s="36">
        <v>44382</v>
      </c>
      <c r="D446" s="36">
        <f t="shared" si="60"/>
        <v>44383</v>
      </c>
      <c r="E446" s="36">
        <f t="shared" si="61"/>
        <v>44396</v>
      </c>
      <c r="F446" s="36">
        <f t="shared" si="62"/>
        <v>44410</v>
      </c>
      <c r="G446" s="36" t="str">
        <f t="shared" si="63"/>
        <v>Jul</v>
      </c>
      <c r="H446" s="116">
        <v>44404</v>
      </c>
      <c r="I446" s="117" t="str">
        <f t="shared" si="65"/>
        <v>Yes</v>
      </c>
      <c r="J446" s="17"/>
      <c r="K446" s="97"/>
      <c r="L446" s="37" t="s">
        <v>72</v>
      </c>
      <c r="M446" s="17"/>
      <c r="N446" s="18" t="s">
        <v>993</v>
      </c>
      <c r="O446" s="16"/>
      <c r="P446" s="48"/>
      <c r="Q446" s="160"/>
      <c r="R446" s="19"/>
      <c r="Y446" s="27"/>
      <c r="Z446" s="27"/>
      <c r="AC446" s="27"/>
    </row>
    <row r="447" spans="1:29" s="20" customFormat="1" ht="30" customHeight="1" x14ac:dyDescent="0.2">
      <c r="A447" s="158" t="s">
        <v>552</v>
      </c>
      <c r="B447" s="30" t="s">
        <v>1444</v>
      </c>
      <c r="C447" s="36">
        <v>44382</v>
      </c>
      <c r="D447" s="36">
        <f>IF(C447="","",WORKDAY(C447,1))</f>
        <v>44383</v>
      </c>
      <c r="E447" s="36">
        <f>IF(C447="","",WORKDAY(C447,10))</f>
        <v>44396</v>
      </c>
      <c r="F447" s="36">
        <f>IF(C447="","",WORKDAY(C447,20))</f>
        <v>44410</v>
      </c>
      <c r="G447" s="36" t="str">
        <f t="shared" si="63"/>
        <v>Jul</v>
      </c>
      <c r="H447" s="116">
        <v>44390</v>
      </c>
      <c r="I447" s="117" t="str">
        <f t="shared" si="65"/>
        <v>Yes</v>
      </c>
      <c r="J447" s="17"/>
      <c r="K447" s="97"/>
      <c r="L447" s="37" t="s">
        <v>72</v>
      </c>
      <c r="M447" s="17"/>
      <c r="N447" s="18" t="s">
        <v>993</v>
      </c>
      <c r="O447" s="16"/>
      <c r="P447" s="48"/>
      <c r="Q447" s="160"/>
      <c r="R447" s="19"/>
      <c r="Y447" s="27"/>
      <c r="Z447" s="27"/>
      <c r="AC447" s="27"/>
    </row>
    <row r="448" spans="1:29" s="20" customFormat="1" ht="30" customHeight="1" x14ac:dyDescent="0.2">
      <c r="A448" s="158" t="s">
        <v>553</v>
      </c>
      <c r="B448" s="30" t="s">
        <v>1445</v>
      </c>
      <c r="C448" s="36">
        <v>44382</v>
      </c>
      <c r="D448" s="36">
        <f>IF(C448="","",WORKDAY(C448,1))</f>
        <v>44383</v>
      </c>
      <c r="E448" s="36">
        <f>IF(C448="","",WORKDAY(C448,10))</f>
        <v>44396</v>
      </c>
      <c r="F448" s="36">
        <f>IF(C448="","",WORKDAY(C448,20))</f>
        <v>44410</v>
      </c>
      <c r="G448" s="36" t="str">
        <f t="shared" si="63"/>
        <v>Jul</v>
      </c>
      <c r="H448" s="116">
        <v>44384</v>
      </c>
      <c r="I448" s="117" t="str">
        <f t="shared" si="65"/>
        <v>Yes</v>
      </c>
      <c r="J448" s="17"/>
      <c r="K448" s="97"/>
      <c r="L448" s="37" t="s">
        <v>72</v>
      </c>
      <c r="M448" s="17"/>
      <c r="N448" s="18" t="s">
        <v>993</v>
      </c>
      <c r="O448" s="16"/>
      <c r="P448" s="48"/>
      <c r="Q448" s="160"/>
      <c r="R448" s="19"/>
      <c r="Y448" s="27"/>
      <c r="Z448" s="27"/>
      <c r="AC448" s="27"/>
    </row>
    <row r="449" spans="1:29" s="20" customFormat="1" ht="30" customHeight="1" x14ac:dyDescent="0.2">
      <c r="A449" s="158" t="s">
        <v>554</v>
      </c>
      <c r="B449" s="30" t="s">
        <v>1446</v>
      </c>
      <c r="C449" s="36">
        <v>44383</v>
      </c>
      <c r="D449" s="36">
        <f t="shared" si="60"/>
        <v>44384</v>
      </c>
      <c r="E449" s="36">
        <f t="shared" si="61"/>
        <v>44397</v>
      </c>
      <c r="F449" s="36">
        <f t="shared" si="62"/>
        <v>44411</v>
      </c>
      <c r="G449" s="36" t="str">
        <f t="shared" si="63"/>
        <v>Jul</v>
      </c>
      <c r="H449" s="116">
        <v>44390</v>
      </c>
      <c r="I449" s="117" t="str">
        <f t="shared" si="65"/>
        <v>Yes</v>
      </c>
      <c r="J449" s="17"/>
      <c r="K449" s="97"/>
      <c r="L449" s="37" t="s">
        <v>72</v>
      </c>
      <c r="M449" s="17"/>
      <c r="N449" s="18" t="s">
        <v>993</v>
      </c>
      <c r="O449" s="16"/>
      <c r="P449" s="48"/>
      <c r="Q449" s="160"/>
      <c r="R449" s="19"/>
      <c r="Y449" s="27"/>
      <c r="Z449" s="27"/>
      <c r="AC449" s="27"/>
    </row>
    <row r="450" spans="1:29" s="20" customFormat="1" ht="30" customHeight="1" x14ac:dyDescent="0.2">
      <c r="A450" s="158" t="s">
        <v>555</v>
      </c>
      <c r="B450" s="30" t="s">
        <v>1447</v>
      </c>
      <c r="C450" s="36">
        <v>44383</v>
      </c>
      <c r="D450" s="36">
        <f t="shared" si="60"/>
        <v>44384</v>
      </c>
      <c r="E450" s="36">
        <f t="shared" si="61"/>
        <v>44397</v>
      </c>
      <c r="F450" s="36">
        <f t="shared" si="62"/>
        <v>44411</v>
      </c>
      <c r="G450" s="36" t="str">
        <f t="shared" si="63"/>
        <v>Jul</v>
      </c>
      <c r="H450" s="116">
        <v>44403</v>
      </c>
      <c r="I450" s="117" t="str">
        <f t="shared" si="65"/>
        <v>Yes</v>
      </c>
      <c r="J450" s="17"/>
      <c r="K450" s="97"/>
      <c r="L450" s="37" t="s">
        <v>72</v>
      </c>
      <c r="M450" s="17"/>
      <c r="N450" s="18" t="s">
        <v>993</v>
      </c>
      <c r="O450" s="16"/>
      <c r="P450" s="48"/>
      <c r="Q450" s="160"/>
      <c r="R450" s="19"/>
      <c r="Y450" s="27"/>
      <c r="Z450" s="27"/>
      <c r="AC450" s="27"/>
    </row>
    <row r="451" spans="1:29" s="20" customFormat="1" ht="30" customHeight="1" x14ac:dyDescent="0.2">
      <c r="A451" s="158" t="s">
        <v>556</v>
      </c>
      <c r="B451" s="30" t="s">
        <v>1448</v>
      </c>
      <c r="C451" s="36">
        <v>44383</v>
      </c>
      <c r="D451" s="36">
        <f>IF(C451="","",WORKDAY(C451,1))</f>
        <v>44384</v>
      </c>
      <c r="E451" s="36">
        <f>IF(C451="","",WORKDAY(C451,10))</f>
        <v>44397</v>
      </c>
      <c r="F451" s="36">
        <f>IF(C451="","",WORKDAY(C451,20))</f>
        <v>44411</v>
      </c>
      <c r="G451" s="36" t="str">
        <f t="shared" si="63"/>
        <v>Jul</v>
      </c>
      <c r="H451" s="116">
        <v>44390</v>
      </c>
      <c r="I451" s="117" t="str">
        <f t="shared" si="65"/>
        <v>Yes</v>
      </c>
      <c r="J451" s="17"/>
      <c r="K451" s="97"/>
      <c r="L451" s="37" t="s">
        <v>72</v>
      </c>
      <c r="M451" s="17"/>
      <c r="N451" s="18" t="s">
        <v>993</v>
      </c>
      <c r="O451" s="16"/>
      <c r="P451" s="48"/>
      <c r="Q451" s="160"/>
      <c r="R451" s="19"/>
      <c r="Y451" s="27"/>
      <c r="Z451" s="27"/>
      <c r="AC451" s="27"/>
    </row>
    <row r="452" spans="1:29" s="20" customFormat="1" ht="30" customHeight="1" x14ac:dyDescent="0.2">
      <c r="A452" s="164" t="s">
        <v>557</v>
      </c>
      <c r="B452" s="75" t="s">
        <v>1404</v>
      </c>
      <c r="C452" s="77">
        <v>44383</v>
      </c>
      <c r="D452" s="77">
        <f t="shared" si="60"/>
        <v>44384</v>
      </c>
      <c r="E452" s="77">
        <f t="shared" si="61"/>
        <v>44397</v>
      </c>
      <c r="F452" s="77">
        <f t="shared" si="62"/>
        <v>44411</v>
      </c>
      <c r="G452" s="77" t="str">
        <f t="shared" si="63"/>
        <v>Jul</v>
      </c>
      <c r="H452" s="45">
        <v>44385</v>
      </c>
      <c r="I452" s="117" t="str">
        <f t="shared" si="65"/>
        <v>Yes</v>
      </c>
      <c r="J452" s="17"/>
      <c r="K452" s="97"/>
      <c r="L452" s="37" t="s">
        <v>72</v>
      </c>
      <c r="M452" s="17"/>
      <c r="N452" s="18" t="s">
        <v>8</v>
      </c>
      <c r="O452" s="16"/>
      <c r="P452" s="48" t="s">
        <v>56</v>
      </c>
      <c r="Q452" s="160"/>
      <c r="R452" s="19"/>
      <c r="Y452" s="27"/>
      <c r="Z452" s="27"/>
      <c r="AC452" s="27"/>
    </row>
    <row r="453" spans="1:29" s="20" customFormat="1" ht="30" customHeight="1" x14ac:dyDescent="0.2">
      <c r="A453" s="158" t="s">
        <v>558</v>
      </c>
      <c r="B453" s="30" t="s">
        <v>1449</v>
      </c>
      <c r="C453" s="36">
        <v>44383</v>
      </c>
      <c r="D453" s="36">
        <f>IF(C453="","",WORKDAY(C453,1))</f>
        <v>44384</v>
      </c>
      <c r="E453" s="36">
        <f>IF(C453="","",WORKDAY(C453,10))</f>
        <v>44397</v>
      </c>
      <c r="F453" s="36">
        <f>IF(C453="","",WORKDAY(C453,20))</f>
        <v>44411</v>
      </c>
      <c r="G453" s="36" t="str">
        <f t="shared" si="63"/>
        <v>Jul</v>
      </c>
      <c r="H453" s="116">
        <v>44403</v>
      </c>
      <c r="I453" s="117" t="str">
        <f t="shared" si="65"/>
        <v>Yes</v>
      </c>
      <c r="J453" s="17"/>
      <c r="K453" s="97"/>
      <c r="L453" s="37" t="s">
        <v>72</v>
      </c>
      <c r="M453" s="17"/>
      <c r="N453" s="18" t="s">
        <v>993</v>
      </c>
      <c r="O453" s="16"/>
      <c r="P453" s="48"/>
      <c r="Q453" s="160"/>
      <c r="R453" s="19"/>
      <c r="Y453" s="27"/>
      <c r="Z453" s="27"/>
      <c r="AC453" s="27"/>
    </row>
    <row r="454" spans="1:29" s="20" customFormat="1" ht="30" customHeight="1" x14ac:dyDescent="0.2">
      <c r="A454" s="158" t="s">
        <v>559</v>
      </c>
      <c r="B454" s="30" t="s">
        <v>1450</v>
      </c>
      <c r="C454" s="36">
        <v>44384</v>
      </c>
      <c r="D454" s="36">
        <f t="shared" si="60"/>
        <v>44385</v>
      </c>
      <c r="E454" s="36">
        <f t="shared" si="61"/>
        <v>44398</v>
      </c>
      <c r="F454" s="36">
        <f t="shared" si="62"/>
        <v>44412</v>
      </c>
      <c r="G454" s="36" t="str">
        <f t="shared" si="63"/>
        <v>Jul</v>
      </c>
      <c r="H454" s="116">
        <v>44396</v>
      </c>
      <c r="I454" s="117" t="str">
        <f t="shared" si="65"/>
        <v>Yes</v>
      </c>
      <c r="J454" s="17"/>
      <c r="K454" s="97"/>
      <c r="L454" s="37" t="s">
        <v>72</v>
      </c>
      <c r="M454" s="17"/>
      <c r="N454" s="18" t="s">
        <v>993</v>
      </c>
      <c r="O454" s="16"/>
      <c r="P454" s="48"/>
      <c r="Q454" s="160"/>
      <c r="R454" s="19"/>
      <c r="Y454" s="27"/>
      <c r="Z454" s="27"/>
      <c r="AC454" s="27"/>
    </row>
    <row r="455" spans="1:29" s="20" customFormat="1" ht="30" customHeight="1" x14ac:dyDescent="0.2">
      <c r="A455" s="158" t="s">
        <v>560</v>
      </c>
      <c r="B455" s="30" t="s">
        <v>1452</v>
      </c>
      <c r="C455" s="36">
        <v>44385</v>
      </c>
      <c r="D455" s="36">
        <f t="shared" si="60"/>
        <v>44386</v>
      </c>
      <c r="E455" s="36">
        <f t="shared" si="61"/>
        <v>44399</v>
      </c>
      <c r="F455" s="36">
        <f t="shared" si="62"/>
        <v>44413</v>
      </c>
      <c r="G455" s="36" t="str">
        <f t="shared" si="63"/>
        <v>Jul</v>
      </c>
      <c r="H455" s="116">
        <v>44403</v>
      </c>
      <c r="I455" s="117" t="str">
        <f t="shared" si="65"/>
        <v>Yes</v>
      </c>
      <c r="J455" s="17"/>
      <c r="K455" s="97"/>
      <c r="L455" s="37" t="s">
        <v>72</v>
      </c>
      <c r="M455" s="17"/>
      <c r="N455" s="18" t="s">
        <v>993</v>
      </c>
      <c r="O455" s="16"/>
      <c r="P455" s="48"/>
      <c r="Q455" s="160"/>
      <c r="R455" s="19"/>
      <c r="Y455" s="27"/>
      <c r="Z455" s="27"/>
      <c r="AC455" s="27"/>
    </row>
    <row r="456" spans="1:29" s="20" customFormat="1" ht="30" customHeight="1" x14ac:dyDescent="0.2">
      <c r="A456" s="158" t="s">
        <v>561</v>
      </c>
      <c r="B456" s="30" t="s">
        <v>1453</v>
      </c>
      <c r="C456" s="36">
        <v>44385</v>
      </c>
      <c r="D456" s="36">
        <f>IF(C456="","",WORKDAY(C456,1))</f>
        <v>44386</v>
      </c>
      <c r="E456" s="36">
        <f>IF(C456="","",WORKDAY(C456,10))</f>
        <v>44399</v>
      </c>
      <c r="F456" s="36">
        <f>IF(C456="","",WORKDAY(C456,20))</f>
        <v>44413</v>
      </c>
      <c r="G456" s="36" t="str">
        <f t="shared" si="63"/>
        <v>Jul</v>
      </c>
      <c r="H456" s="116">
        <v>44391</v>
      </c>
      <c r="I456" s="117" t="str">
        <f t="shared" si="65"/>
        <v>Yes</v>
      </c>
      <c r="J456" s="17"/>
      <c r="K456" s="97"/>
      <c r="L456" s="37" t="s">
        <v>72</v>
      </c>
      <c r="M456" s="17"/>
      <c r="N456" s="18" t="s">
        <v>993</v>
      </c>
      <c r="O456" s="16"/>
      <c r="P456" s="48"/>
      <c r="Q456" s="160"/>
      <c r="R456" s="19"/>
      <c r="Y456" s="27"/>
      <c r="Z456" s="27"/>
      <c r="AC456" s="27"/>
    </row>
    <row r="457" spans="1:29" s="20" customFormat="1" ht="30" customHeight="1" x14ac:dyDescent="0.2">
      <c r="A457" s="158" t="s">
        <v>562</v>
      </c>
      <c r="B457" s="30" t="s">
        <v>1456</v>
      </c>
      <c r="C457" s="36">
        <v>44385</v>
      </c>
      <c r="D457" s="36">
        <f>IF(C457="","",WORKDAY(C457,1))</f>
        <v>44386</v>
      </c>
      <c r="E457" s="36">
        <f>IF(C457="","",WORKDAY(C457,10))</f>
        <v>44399</v>
      </c>
      <c r="F457" s="36">
        <f>IF(C457="","",WORKDAY(C457,20))</f>
        <v>44413</v>
      </c>
      <c r="G457" s="36" t="str">
        <f t="shared" si="63"/>
        <v>Jul</v>
      </c>
      <c r="H457" s="116">
        <v>44398</v>
      </c>
      <c r="I457" s="117" t="str">
        <f t="shared" si="65"/>
        <v>Yes</v>
      </c>
      <c r="J457" s="17"/>
      <c r="K457" s="97"/>
      <c r="L457" s="37" t="s">
        <v>72</v>
      </c>
      <c r="M457" s="17"/>
      <c r="N457" s="18" t="s">
        <v>995</v>
      </c>
      <c r="O457" s="16"/>
      <c r="P457" s="48"/>
      <c r="Q457" s="160"/>
      <c r="R457" s="19"/>
      <c r="Y457" s="27"/>
      <c r="Z457" s="27"/>
      <c r="AC457" s="27"/>
    </row>
    <row r="458" spans="1:29" s="20" customFormat="1" ht="30" customHeight="1" x14ac:dyDescent="0.2">
      <c r="A458" s="158" t="s">
        <v>563</v>
      </c>
      <c r="B458" s="30" t="s">
        <v>1458</v>
      </c>
      <c r="C458" s="36">
        <v>44386</v>
      </c>
      <c r="D458" s="36">
        <f t="shared" si="60"/>
        <v>44389</v>
      </c>
      <c r="E458" s="36">
        <f t="shared" si="61"/>
        <v>44400</v>
      </c>
      <c r="F458" s="36">
        <f t="shared" si="62"/>
        <v>44414</v>
      </c>
      <c r="G458" s="36" t="str">
        <f t="shared" si="63"/>
        <v>Jul</v>
      </c>
      <c r="H458" s="116">
        <v>44390</v>
      </c>
      <c r="I458" s="117" t="str">
        <f t="shared" si="65"/>
        <v>Yes</v>
      </c>
      <c r="J458" s="17"/>
      <c r="K458" s="97"/>
      <c r="L458" s="37" t="s">
        <v>72</v>
      </c>
      <c r="M458" s="17"/>
      <c r="N458" s="18" t="s">
        <v>993</v>
      </c>
      <c r="O458" s="16"/>
      <c r="P458" s="48"/>
      <c r="Q458" s="160"/>
      <c r="R458" s="19"/>
      <c r="Y458" s="27"/>
      <c r="Z458" s="27"/>
      <c r="AC458" s="27"/>
    </row>
    <row r="459" spans="1:29" s="20" customFormat="1" ht="30" customHeight="1" x14ac:dyDescent="0.2">
      <c r="A459" s="158" t="s">
        <v>564</v>
      </c>
      <c r="B459" s="30" t="s">
        <v>1459</v>
      </c>
      <c r="C459" s="36">
        <v>44389</v>
      </c>
      <c r="D459" s="36">
        <f>IF(C459="","",WORKDAY(C459,1))</f>
        <v>44390</v>
      </c>
      <c r="E459" s="36">
        <f>IF(C459="","",WORKDAY(C459,10))</f>
        <v>44403</v>
      </c>
      <c r="F459" s="36">
        <f>IF(C459="","",WORKDAY(C459,20))</f>
        <v>44417</v>
      </c>
      <c r="G459" s="36" t="str">
        <f t="shared" si="63"/>
        <v>Jul</v>
      </c>
      <c r="H459" s="116">
        <v>44391</v>
      </c>
      <c r="I459" s="117" t="str">
        <f t="shared" si="65"/>
        <v>Yes</v>
      </c>
      <c r="J459" s="17"/>
      <c r="K459" s="97"/>
      <c r="L459" s="37" t="s">
        <v>72</v>
      </c>
      <c r="M459" s="17"/>
      <c r="N459" s="18" t="s">
        <v>993</v>
      </c>
      <c r="O459" s="16"/>
      <c r="P459" s="48"/>
      <c r="Q459" s="160"/>
      <c r="R459" s="19"/>
      <c r="Y459" s="27"/>
      <c r="Z459" s="27"/>
      <c r="AC459" s="27"/>
    </row>
    <row r="460" spans="1:29" s="20" customFormat="1" ht="30" customHeight="1" x14ac:dyDescent="0.2">
      <c r="A460" s="158" t="s">
        <v>565</v>
      </c>
      <c r="B460" s="30" t="s">
        <v>1460</v>
      </c>
      <c r="C460" s="36">
        <v>44389</v>
      </c>
      <c r="D460" s="36">
        <f t="shared" si="60"/>
        <v>44390</v>
      </c>
      <c r="E460" s="36">
        <f t="shared" si="61"/>
        <v>44403</v>
      </c>
      <c r="F460" s="36">
        <f t="shared" si="62"/>
        <v>44417</v>
      </c>
      <c r="G460" s="36" t="str">
        <f t="shared" si="63"/>
        <v>Jul</v>
      </c>
      <c r="H460" s="116">
        <v>44391</v>
      </c>
      <c r="I460" s="117" t="str">
        <f t="shared" si="65"/>
        <v>Yes</v>
      </c>
      <c r="J460" s="17"/>
      <c r="K460" s="97"/>
      <c r="L460" s="37" t="s">
        <v>1004</v>
      </c>
      <c r="M460" s="17"/>
      <c r="N460" s="18" t="s">
        <v>993</v>
      </c>
      <c r="O460" s="16"/>
      <c r="P460" s="48"/>
      <c r="Q460" s="160"/>
      <c r="R460" s="19"/>
      <c r="Y460" s="27"/>
      <c r="Z460" s="27"/>
      <c r="AC460" s="27"/>
    </row>
    <row r="461" spans="1:29" s="20" customFormat="1" ht="30" customHeight="1" x14ac:dyDescent="0.2">
      <c r="A461" s="158" t="s">
        <v>566</v>
      </c>
      <c r="B461" s="30" t="s">
        <v>1461</v>
      </c>
      <c r="C461" s="36">
        <v>44389</v>
      </c>
      <c r="D461" s="36">
        <f t="shared" si="60"/>
        <v>44390</v>
      </c>
      <c r="E461" s="36">
        <f t="shared" si="61"/>
        <v>44403</v>
      </c>
      <c r="F461" s="36">
        <f t="shared" si="62"/>
        <v>44417</v>
      </c>
      <c r="G461" s="36" t="str">
        <f t="shared" si="63"/>
        <v>Jul</v>
      </c>
      <c r="H461" s="116">
        <v>44405</v>
      </c>
      <c r="I461" s="117" t="str">
        <f t="shared" si="65"/>
        <v>Yes</v>
      </c>
      <c r="J461" s="17"/>
      <c r="K461" s="97"/>
      <c r="L461" s="37" t="s">
        <v>1004</v>
      </c>
      <c r="M461" s="17"/>
      <c r="N461" s="18" t="s">
        <v>993</v>
      </c>
      <c r="O461" s="16"/>
      <c r="P461" s="48"/>
      <c r="Q461" s="160"/>
      <c r="R461" s="19"/>
      <c r="Y461" s="27"/>
      <c r="Z461" s="27"/>
      <c r="AC461" s="27"/>
    </row>
    <row r="462" spans="1:29" s="20" customFormat="1" ht="30" customHeight="1" x14ac:dyDescent="0.2">
      <c r="A462" s="158" t="s">
        <v>567</v>
      </c>
      <c r="B462" s="30" t="s">
        <v>1462</v>
      </c>
      <c r="C462" s="36">
        <v>44389</v>
      </c>
      <c r="D462" s="36">
        <f>IF(C462="","",WORKDAY(C462,1))</f>
        <v>44390</v>
      </c>
      <c r="E462" s="36">
        <f>IF(C462="","",WORKDAY(C462,10))</f>
        <v>44403</v>
      </c>
      <c r="F462" s="36">
        <f>IF(C462="","",WORKDAY(C462,20))</f>
        <v>44417</v>
      </c>
      <c r="G462" s="36" t="str">
        <f t="shared" si="63"/>
        <v>Jul</v>
      </c>
      <c r="H462" s="116">
        <v>44289</v>
      </c>
      <c r="I462" s="117" t="str">
        <f t="shared" si="65"/>
        <v>Yes</v>
      </c>
      <c r="J462" s="17"/>
      <c r="K462" s="97"/>
      <c r="L462" s="37" t="s">
        <v>72</v>
      </c>
      <c r="M462" s="17"/>
      <c r="N462" s="18" t="s">
        <v>993</v>
      </c>
      <c r="O462" s="16"/>
      <c r="P462" s="48"/>
      <c r="Q462" s="160"/>
      <c r="R462" s="19"/>
      <c r="Y462" s="27"/>
      <c r="Z462" s="27"/>
      <c r="AC462" s="27"/>
    </row>
    <row r="463" spans="1:29" s="20" customFormat="1" ht="30" customHeight="1" x14ac:dyDescent="0.2">
      <c r="A463" s="158" t="s">
        <v>568</v>
      </c>
      <c r="B463" s="75" t="s">
        <v>1463</v>
      </c>
      <c r="C463" s="36">
        <v>44389</v>
      </c>
      <c r="D463" s="36">
        <f>IF(C463="","",WORKDAY(C463,1))</f>
        <v>44390</v>
      </c>
      <c r="E463" s="36">
        <f>IF(C463="","",WORKDAY(C463,10))</f>
        <v>44403</v>
      </c>
      <c r="F463" s="36">
        <f>IF(C463="","",WORKDAY(C463,20))</f>
        <v>44417</v>
      </c>
      <c r="G463" s="36" t="str">
        <f t="shared" si="63"/>
        <v>Jul</v>
      </c>
      <c r="H463" s="116">
        <v>44412</v>
      </c>
      <c r="I463" s="117" t="str">
        <f t="shared" si="65"/>
        <v>Yes</v>
      </c>
      <c r="J463" s="17"/>
      <c r="K463" s="97"/>
      <c r="L463" s="37" t="s">
        <v>72</v>
      </c>
      <c r="M463" s="17"/>
      <c r="N463" s="18" t="s">
        <v>993</v>
      </c>
      <c r="O463" s="16"/>
      <c r="P463" s="48"/>
      <c r="Q463" s="160"/>
      <c r="R463" s="19"/>
      <c r="Y463" s="27"/>
      <c r="Z463" s="27"/>
      <c r="AC463" s="27"/>
    </row>
    <row r="464" spans="1:29" s="20" customFormat="1" ht="30" customHeight="1" x14ac:dyDescent="0.2">
      <c r="A464" s="164" t="s">
        <v>569</v>
      </c>
      <c r="B464" s="75" t="s">
        <v>1464</v>
      </c>
      <c r="C464" s="77">
        <v>44390</v>
      </c>
      <c r="D464" s="77">
        <f t="shared" si="60"/>
        <v>44391</v>
      </c>
      <c r="E464" s="77">
        <f t="shared" si="61"/>
        <v>44404</v>
      </c>
      <c r="F464" s="77">
        <f t="shared" si="62"/>
        <v>44418</v>
      </c>
      <c r="G464" s="77" t="str">
        <f t="shared" si="63"/>
        <v>Jul</v>
      </c>
      <c r="H464" s="116">
        <v>44393</v>
      </c>
      <c r="I464" s="117" t="str">
        <f t="shared" si="65"/>
        <v>Yes</v>
      </c>
      <c r="J464" s="17"/>
      <c r="K464" s="97"/>
      <c r="L464" s="37" t="s">
        <v>72</v>
      </c>
      <c r="M464" s="17"/>
      <c r="N464" s="18" t="s">
        <v>995</v>
      </c>
      <c r="O464" s="16"/>
      <c r="P464" s="48"/>
      <c r="Q464" s="160"/>
      <c r="R464" s="19"/>
      <c r="Y464" s="27"/>
      <c r="Z464" s="27"/>
      <c r="AC464" s="27"/>
    </row>
    <row r="465" spans="1:29" s="20" customFormat="1" ht="30" customHeight="1" x14ac:dyDescent="0.2">
      <c r="A465" s="158" t="s">
        <v>570</v>
      </c>
      <c r="B465" s="30" t="s">
        <v>1465</v>
      </c>
      <c r="C465" s="36">
        <v>44390</v>
      </c>
      <c r="D465" s="36">
        <f t="shared" si="60"/>
        <v>44391</v>
      </c>
      <c r="E465" s="36">
        <f t="shared" si="61"/>
        <v>44404</v>
      </c>
      <c r="F465" s="36">
        <f t="shared" si="62"/>
        <v>44418</v>
      </c>
      <c r="G465" s="36" t="str">
        <f t="shared" si="63"/>
        <v>Jul</v>
      </c>
      <c r="H465" s="116">
        <v>44404</v>
      </c>
      <c r="I465" s="117" t="str">
        <f t="shared" si="65"/>
        <v>Yes</v>
      </c>
      <c r="J465" s="17"/>
      <c r="K465" s="97"/>
      <c r="L465" s="37" t="s">
        <v>72</v>
      </c>
      <c r="M465" s="17"/>
      <c r="N465" s="18" t="s">
        <v>993</v>
      </c>
      <c r="O465" s="16"/>
      <c r="P465" s="48"/>
      <c r="Q465" s="160"/>
      <c r="R465" s="19"/>
      <c r="Y465" s="27"/>
      <c r="Z465" s="27"/>
      <c r="AC465" s="27"/>
    </row>
    <row r="466" spans="1:29" s="20" customFormat="1" ht="30" customHeight="1" x14ac:dyDescent="0.2">
      <c r="A466" s="158" t="s">
        <v>571</v>
      </c>
      <c r="B466" s="30" t="s">
        <v>1466</v>
      </c>
      <c r="C466" s="36">
        <v>44392</v>
      </c>
      <c r="D466" s="36">
        <f t="shared" si="60"/>
        <v>44393</v>
      </c>
      <c r="E466" s="36">
        <f t="shared" si="61"/>
        <v>44406</v>
      </c>
      <c r="F466" s="36">
        <f t="shared" si="62"/>
        <v>44420</v>
      </c>
      <c r="G466" s="36" t="str">
        <f t="shared" si="63"/>
        <v>Jul</v>
      </c>
      <c r="H466" s="116">
        <v>44399</v>
      </c>
      <c r="I466" s="117" t="str">
        <f t="shared" si="65"/>
        <v>Yes</v>
      </c>
      <c r="J466" s="17"/>
      <c r="K466" s="97"/>
      <c r="L466" s="37" t="s">
        <v>72</v>
      </c>
      <c r="M466" s="17"/>
      <c r="N466" s="18" t="s">
        <v>993</v>
      </c>
      <c r="O466" s="16"/>
      <c r="P466" s="48"/>
      <c r="Q466" s="160"/>
      <c r="R466" s="19"/>
      <c r="Y466" s="27"/>
      <c r="Z466" s="27"/>
      <c r="AC466" s="27"/>
    </row>
    <row r="467" spans="1:29" s="20" customFormat="1" ht="30" customHeight="1" x14ac:dyDescent="0.2">
      <c r="A467" s="158" t="s">
        <v>572</v>
      </c>
      <c r="B467" s="30" t="s">
        <v>1467</v>
      </c>
      <c r="C467" s="36">
        <v>44392</v>
      </c>
      <c r="D467" s="36">
        <f t="shared" si="60"/>
        <v>44393</v>
      </c>
      <c r="E467" s="36">
        <f t="shared" si="61"/>
        <v>44406</v>
      </c>
      <c r="F467" s="36">
        <f t="shared" si="62"/>
        <v>44420</v>
      </c>
      <c r="G467" s="36" t="str">
        <f t="shared" si="63"/>
        <v>Jul</v>
      </c>
      <c r="H467" s="116">
        <v>44420</v>
      </c>
      <c r="I467" s="117" t="str">
        <f t="shared" ref="I467:I498" si="66">IF(ISBLANK(H467),"",IF(H467&gt;F467,"No","Yes"))</f>
        <v>Yes</v>
      </c>
      <c r="J467" s="17"/>
      <c r="K467" s="97"/>
      <c r="L467" s="37" t="s">
        <v>72</v>
      </c>
      <c r="M467" s="17"/>
      <c r="N467" s="18" t="s">
        <v>995</v>
      </c>
      <c r="O467" s="16"/>
      <c r="P467" s="48"/>
      <c r="Q467" s="160"/>
      <c r="R467" s="19"/>
      <c r="Y467" s="27"/>
      <c r="Z467" s="27"/>
      <c r="AC467" s="27"/>
    </row>
    <row r="468" spans="1:29" s="20" customFormat="1" ht="30" customHeight="1" x14ac:dyDescent="0.2">
      <c r="A468" s="158" t="s">
        <v>573</v>
      </c>
      <c r="B468" s="30" t="s">
        <v>1468</v>
      </c>
      <c r="C468" s="36">
        <v>44392</v>
      </c>
      <c r="D468" s="36">
        <f t="shared" ref="D468:D529" si="67">IF(C468="","",WORKDAY(C468,1))</f>
        <v>44393</v>
      </c>
      <c r="E468" s="36">
        <f t="shared" ref="E468:E525" si="68">IF(C468="","",WORKDAY(C468,10))</f>
        <v>44406</v>
      </c>
      <c r="F468" s="36">
        <f t="shared" ref="F468:F490" si="69">IF(C468="","",WORKDAY(C468,20))</f>
        <v>44420</v>
      </c>
      <c r="G468" s="36" t="str">
        <f t="shared" ref="G468:G531" si="70">IF(ISBLANK(C468),"",TEXT(C468,"mmm"))</f>
        <v>Jul</v>
      </c>
      <c r="H468" s="116">
        <v>44412</v>
      </c>
      <c r="I468" s="117" t="str">
        <f t="shared" si="66"/>
        <v>Yes</v>
      </c>
      <c r="J468" s="17"/>
      <c r="K468" s="97"/>
      <c r="L468" s="37" t="s">
        <v>72</v>
      </c>
      <c r="M468" s="17"/>
      <c r="N468" s="18" t="s">
        <v>993</v>
      </c>
      <c r="O468" s="16"/>
      <c r="P468" s="48"/>
      <c r="Q468" s="160"/>
      <c r="R468" s="19"/>
      <c r="Y468" s="27"/>
      <c r="Z468" s="27"/>
      <c r="AC468" s="27"/>
    </row>
    <row r="469" spans="1:29" s="20" customFormat="1" ht="30" customHeight="1" x14ac:dyDescent="0.2">
      <c r="A469" s="158" t="s">
        <v>574</v>
      </c>
      <c r="B469" s="30" t="s">
        <v>1469</v>
      </c>
      <c r="C469" s="36">
        <v>44392</v>
      </c>
      <c r="D469" s="36">
        <f t="shared" si="67"/>
        <v>44393</v>
      </c>
      <c r="E469" s="36">
        <f t="shared" si="68"/>
        <v>44406</v>
      </c>
      <c r="F469" s="36">
        <f t="shared" si="69"/>
        <v>44420</v>
      </c>
      <c r="G469" s="36" t="str">
        <f t="shared" si="70"/>
        <v>Jul</v>
      </c>
      <c r="H469" s="116">
        <v>44420</v>
      </c>
      <c r="I469" s="117" t="str">
        <f t="shared" si="66"/>
        <v>Yes</v>
      </c>
      <c r="J469" s="17"/>
      <c r="K469" s="97"/>
      <c r="L469" s="37" t="s">
        <v>72</v>
      </c>
      <c r="M469" s="17"/>
      <c r="N469" s="18" t="s">
        <v>993</v>
      </c>
      <c r="O469" s="16"/>
      <c r="P469" s="48"/>
      <c r="Q469" s="160"/>
      <c r="R469" s="19"/>
      <c r="Y469" s="27"/>
      <c r="Z469" s="27"/>
      <c r="AC469" s="27"/>
    </row>
    <row r="470" spans="1:29" s="20" customFormat="1" ht="30" customHeight="1" x14ac:dyDescent="0.2">
      <c r="A470" s="164" t="s">
        <v>575</v>
      </c>
      <c r="B470" s="30" t="s">
        <v>1473</v>
      </c>
      <c r="C470" s="36">
        <v>44396</v>
      </c>
      <c r="D470" s="36">
        <f t="shared" si="67"/>
        <v>44397</v>
      </c>
      <c r="E470" s="36">
        <f t="shared" si="68"/>
        <v>44410</v>
      </c>
      <c r="F470" s="36">
        <f t="shared" si="69"/>
        <v>44424</v>
      </c>
      <c r="G470" s="36" t="str">
        <f t="shared" si="70"/>
        <v>Jul</v>
      </c>
      <c r="H470" s="116">
        <v>44424</v>
      </c>
      <c r="I470" s="117" t="str">
        <f t="shared" si="66"/>
        <v>Yes</v>
      </c>
      <c r="J470" s="17"/>
      <c r="K470" s="97"/>
      <c r="L470" s="37" t="s">
        <v>72</v>
      </c>
      <c r="M470" s="17"/>
      <c r="N470" s="18" t="s">
        <v>995</v>
      </c>
      <c r="O470" s="16"/>
      <c r="P470" s="48"/>
      <c r="Q470" s="160"/>
      <c r="R470" s="19"/>
      <c r="Y470" s="27"/>
      <c r="Z470" s="27"/>
      <c r="AC470" s="27"/>
    </row>
    <row r="471" spans="1:29" s="20" customFormat="1" ht="30" customHeight="1" x14ac:dyDescent="0.2">
      <c r="A471" s="164" t="s">
        <v>576</v>
      </c>
      <c r="B471" s="30" t="s">
        <v>1474</v>
      </c>
      <c r="C471" s="36">
        <v>44396</v>
      </c>
      <c r="D471" s="36">
        <f t="shared" si="67"/>
        <v>44397</v>
      </c>
      <c r="E471" s="36">
        <f t="shared" si="68"/>
        <v>44410</v>
      </c>
      <c r="F471" s="36">
        <f t="shared" si="69"/>
        <v>44424</v>
      </c>
      <c r="G471" s="36" t="str">
        <f t="shared" si="70"/>
        <v>Jul</v>
      </c>
      <c r="H471" s="116">
        <v>44420</v>
      </c>
      <c r="I471" s="117" t="str">
        <f t="shared" si="66"/>
        <v>Yes</v>
      </c>
      <c r="J471" s="17"/>
      <c r="K471" s="97"/>
      <c r="L471" s="37" t="s">
        <v>72</v>
      </c>
      <c r="M471" s="17"/>
      <c r="N471" s="18" t="s">
        <v>8</v>
      </c>
      <c r="O471" s="16"/>
      <c r="P471" s="48" t="s">
        <v>64</v>
      </c>
      <c r="Q471" s="160"/>
      <c r="R471" s="19"/>
      <c r="Y471" s="27"/>
      <c r="Z471" s="27"/>
      <c r="AC471" s="27"/>
    </row>
    <row r="472" spans="1:29" s="20" customFormat="1" ht="30" customHeight="1" x14ac:dyDescent="0.2">
      <c r="A472" s="164" t="s">
        <v>577</v>
      </c>
      <c r="B472" s="30" t="s">
        <v>1493</v>
      </c>
      <c r="C472" s="36">
        <v>44397</v>
      </c>
      <c r="D472" s="36">
        <f t="shared" si="67"/>
        <v>44398</v>
      </c>
      <c r="E472" s="36">
        <f t="shared" si="68"/>
        <v>44411</v>
      </c>
      <c r="F472" s="36">
        <f t="shared" si="69"/>
        <v>44425</v>
      </c>
      <c r="G472" s="36" t="str">
        <f t="shared" si="70"/>
        <v>Jul</v>
      </c>
      <c r="H472" s="116">
        <v>44410</v>
      </c>
      <c r="I472" s="117" t="str">
        <f t="shared" si="66"/>
        <v>Yes</v>
      </c>
      <c r="J472" s="17"/>
      <c r="K472" s="97"/>
      <c r="L472" s="37" t="s">
        <v>72</v>
      </c>
      <c r="M472" s="17"/>
      <c r="N472" s="18" t="s">
        <v>995</v>
      </c>
      <c r="O472" s="16"/>
      <c r="P472" s="48"/>
      <c r="Q472" s="160"/>
      <c r="R472" s="19"/>
      <c r="Y472" s="27"/>
      <c r="Z472" s="27"/>
      <c r="AC472" s="27"/>
    </row>
    <row r="473" spans="1:29" s="20" customFormat="1" ht="30" customHeight="1" x14ac:dyDescent="0.2">
      <c r="A473" s="164" t="s">
        <v>578</v>
      </c>
      <c r="B473" s="30" t="s">
        <v>1475</v>
      </c>
      <c r="C473" s="36">
        <v>44398</v>
      </c>
      <c r="D473" s="36">
        <f t="shared" si="67"/>
        <v>44399</v>
      </c>
      <c r="E473" s="36">
        <f t="shared" si="68"/>
        <v>44412</v>
      </c>
      <c r="F473" s="36">
        <f t="shared" si="69"/>
        <v>44426</v>
      </c>
      <c r="G473" s="36" t="str">
        <f t="shared" si="70"/>
        <v>Jul</v>
      </c>
      <c r="H473" s="116">
        <v>44424</v>
      </c>
      <c r="I473" s="117" t="str">
        <f t="shared" si="66"/>
        <v>Yes</v>
      </c>
      <c r="J473" s="17"/>
      <c r="K473" s="97"/>
      <c r="L473" s="37" t="s">
        <v>72</v>
      </c>
      <c r="M473" s="17"/>
      <c r="N473" s="18" t="s">
        <v>995</v>
      </c>
      <c r="O473" s="16"/>
      <c r="P473" s="48"/>
      <c r="Q473" s="160"/>
      <c r="R473" s="19"/>
      <c r="Y473" s="27"/>
      <c r="Z473" s="27"/>
      <c r="AC473" s="27"/>
    </row>
    <row r="474" spans="1:29" s="20" customFormat="1" ht="30" customHeight="1" x14ac:dyDescent="0.2">
      <c r="A474" s="164" t="s">
        <v>579</v>
      </c>
      <c r="B474" s="30" t="s">
        <v>1476</v>
      </c>
      <c r="C474" s="36">
        <v>44398</v>
      </c>
      <c r="D474" s="36">
        <f t="shared" si="67"/>
        <v>44399</v>
      </c>
      <c r="E474" s="36">
        <f t="shared" si="68"/>
        <v>44412</v>
      </c>
      <c r="F474" s="36">
        <f t="shared" si="69"/>
        <v>44426</v>
      </c>
      <c r="G474" s="36" t="str">
        <f t="shared" si="70"/>
        <v>Jul</v>
      </c>
      <c r="H474" s="116">
        <v>44473</v>
      </c>
      <c r="I474" s="117" t="str">
        <f t="shared" si="66"/>
        <v>No</v>
      </c>
      <c r="J474" s="17"/>
      <c r="K474" s="97"/>
      <c r="L474" s="37" t="s">
        <v>72</v>
      </c>
      <c r="M474" s="17"/>
      <c r="N474" s="18" t="s">
        <v>993</v>
      </c>
      <c r="O474" s="16"/>
      <c r="P474" s="48"/>
      <c r="Q474" s="160"/>
      <c r="R474" s="19"/>
      <c r="Y474" s="27"/>
      <c r="Z474" s="27"/>
      <c r="AC474" s="27"/>
    </row>
    <row r="475" spans="1:29" s="20" customFormat="1" ht="30" customHeight="1" x14ac:dyDescent="0.2">
      <c r="A475" s="164" t="s">
        <v>580</v>
      </c>
      <c r="B475" s="30" t="s">
        <v>1477</v>
      </c>
      <c r="C475" s="36">
        <v>44398</v>
      </c>
      <c r="D475" s="36">
        <f t="shared" si="67"/>
        <v>44399</v>
      </c>
      <c r="E475" s="36">
        <f t="shared" si="68"/>
        <v>44412</v>
      </c>
      <c r="F475" s="36">
        <f t="shared" si="69"/>
        <v>44426</v>
      </c>
      <c r="G475" s="36" t="str">
        <f t="shared" si="70"/>
        <v>Jul</v>
      </c>
      <c r="H475" s="116">
        <v>44420</v>
      </c>
      <c r="I475" s="117" t="str">
        <f t="shared" si="66"/>
        <v>Yes</v>
      </c>
      <c r="J475" s="17"/>
      <c r="K475" s="97"/>
      <c r="L475" s="37" t="s">
        <v>72</v>
      </c>
      <c r="M475" s="17"/>
      <c r="N475" s="18" t="s">
        <v>993</v>
      </c>
      <c r="O475" s="16"/>
      <c r="P475" s="48"/>
      <c r="Q475" s="160"/>
      <c r="R475" s="19"/>
      <c r="Y475" s="27"/>
      <c r="Z475" s="27"/>
      <c r="AC475" s="27"/>
    </row>
    <row r="476" spans="1:29" s="20" customFormat="1" ht="30" customHeight="1" x14ac:dyDescent="0.2">
      <c r="A476" s="164" t="s">
        <v>581</v>
      </c>
      <c r="B476" s="30" t="s">
        <v>1478</v>
      </c>
      <c r="C476" s="36">
        <v>44398</v>
      </c>
      <c r="D476" s="36">
        <f t="shared" si="67"/>
        <v>44399</v>
      </c>
      <c r="E476" s="36">
        <f t="shared" si="68"/>
        <v>44412</v>
      </c>
      <c r="F476" s="36">
        <f t="shared" si="69"/>
        <v>44426</v>
      </c>
      <c r="G476" s="36" t="str">
        <f t="shared" si="70"/>
        <v>Jul</v>
      </c>
      <c r="H476" s="116">
        <v>44407</v>
      </c>
      <c r="I476" s="117" t="str">
        <f t="shared" si="66"/>
        <v>Yes</v>
      </c>
      <c r="J476" s="17"/>
      <c r="K476" s="97"/>
      <c r="L476" s="37" t="s">
        <v>72</v>
      </c>
      <c r="M476" s="17"/>
      <c r="N476" s="18" t="s">
        <v>993</v>
      </c>
      <c r="O476" s="16"/>
      <c r="P476" s="48"/>
      <c r="Q476" s="160"/>
      <c r="R476" s="19"/>
      <c r="Y476" s="27"/>
      <c r="Z476" s="27"/>
      <c r="AC476" s="27"/>
    </row>
    <row r="477" spans="1:29" s="20" customFormat="1" ht="30" customHeight="1" x14ac:dyDescent="0.2">
      <c r="A477" s="164" t="s">
        <v>582</v>
      </c>
      <c r="B477" s="30" t="s">
        <v>1482</v>
      </c>
      <c r="C477" s="36">
        <v>44399</v>
      </c>
      <c r="D477" s="36">
        <f t="shared" si="67"/>
        <v>44400</v>
      </c>
      <c r="E477" s="36">
        <f t="shared" si="68"/>
        <v>44413</v>
      </c>
      <c r="F477" s="36">
        <f t="shared" si="69"/>
        <v>44427</v>
      </c>
      <c r="G477" s="36" t="str">
        <f t="shared" si="70"/>
        <v>Jul</v>
      </c>
      <c r="H477" s="116">
        <v>44413</v>
      </c>
      <c r="I477" s="117" t="str">
        <f t="shared" si="66"/>
        <v>Yes</v>
      </c>
      <c r="J477" s="17"/>
      <c r="K477" s="97"/>
      <c r="L477" s="37" t="s">
        <v>72</v>
      </c>
      <c r="M477" s="17"/>
      <c r="N477" s="18" t="s">
        <v>993</v>
      </c>
      <c r="O477" s="16"/>
      <c r="P477" s="48"/>
      <c r="Q477" s="160"/>
      <c r="R477" s="19"/>
      <c r="Y477" s="27"/>
      <c r="Z477" s="27"/>
      <c r="AC477" s="27"/>
    </row>
    <row r="478" spans="1:29" s="20" customFormat="1" ht="30" customHeight="1" x14ac:dyDescent="0.2">
      <c r="A478" s="164" t="s">
        <v>583</v>
      </c>
      <c r="B478" s="30" t="s">
        <v>1483</v>
      </c>
      <c r="C478" s="36">
        <v>44399</v>
      </c>
      <c r="D478" s="36">
        <f t="shared" si="67"/>
        <v>44400</v>
      </c>
      <c r="E478" s="36">
        <f t="shared" si="68"/>
        <v>44413</v>
      </c>
      <c r="F478" s="36">
        <f t="shared" si="69"/>
        <v>44427</v>
      </c>
      <c r="G478" s="36" t="str">
        <f t="shared" si="70"/>
        <v>Jul</v>
      </c>
      <c r="H478" s="116">
        <v>44428</v>
      </c>
      <c r="I478" s="117" t="str">
        <f t="shared" si="66"/>
        <v>No</v>
      </c>
      <c r="J478" s="17"/>
      <c r="K478" s="97"/>
      <c r="L478" s="37" t="s">
        <v>72</v>
      </c>
      <c r="M478" s="17"/>
      <c r="N478" s="18" t="s">
        <v>994</v>
      </c>
      <c r="O478" s="16"/>
      <c r="P478" s="48" t="s">
        <v>17</v>
      </c>
      <c r="Q478" s="160"/>
      <c r="R478" s="19"/>
      <c r="Y478" s="27"/>
      <c r="Z478" s="27"/>
      <c r="AC478" s="27"/>
    </row>
    <row r="479" spans="1:29" s="20" customFormat="1" ht="30" customHeight="1" x14ac:dyDescent="0.2">
      <c r="A479" s="158" t="s">
        <v>584</v>
      </c>
      <c r="B479" s="30" t="s">
        <v>1484</v>
      </c>
      <c r="C479" s="36">
        <v>44390</v>
      </c>
      <c r="D479" s="36">
        <f t="shared" si="67"/>
        <v>44391</v>
      </c>
      <c r="E479" s="36">
        <f t="shared" si="68"/>
        <v>44404</v>
      </c>
      <c r="F479" s="36">
        <f t="shared" si="69"/>
        <v>44418</v>
      </c>
      <c r="G479" s="36" t="str">
        <f t="shared" si="70"/>
        <v>Jul</v>
      </c>
      <c r="H479" s="116">
        <v>44413</v>
      </c>
      <c r="I479" s="117" t="str">
        <f t="shared" si="66"/>
        <v>Yes</v>
      </c>
      <c r="J479" s="17"/>
      <c r="K479" s="97"/>
      <c r="L479" s="37" t="s">
        <v>72</v>
      </c>
      <c r="M479" s="17"/>
      <c r="N479" s="18" t="s">
        <v>993</v>
      </c>
      <c r="O479" s="16"/>
      <c r="P479" s="48"/>
      <c r="Q479" s="160"/>
      <c r="R479" s="19"/>
      <c r="Y479" s="27"/>
      <c r="Z479" s="27"/>
      <c r="AC479" s="27"/>
    </row>
    <row r="480" spans="1:29" s="20" customFormat="1" ht="30" customHeight="1" x14ac:dyDescent="0.2">
      <c r="A480" s="158" t="s">
        <v>585</v>
      </c>
      <c r="B480" s="30" t="s">
        <v>1485</v>
      </c>
      <c r="C480" s="36">
        <v>44399</v>
      </c>
      <c r="D480" s="36">
        <f t="shared" si="67"/>
        <v>44400</v>
      </c>
      <c r="E480" s="36">
        <f t="shared" si="68"/>
        <v>44413</v>
      </c>
      <c r="F480" s="36">
        <f t="shared" si="69"/>
        <v>44427</v>
      </c>
      <c r="G480" s="36" t="str">
        <f t="shared" si="70"/>
        <v>Jul</v>
      </c>
      <c r="H480" s="116">
        <v>44427</v>
      </c>
      <c r="I480" s="117" t="str">
        <f t="shared" si="66"/>
        <v>Yes</v>
      </c>
      <c r="J480" s="17"/>
      <c r="K480" s="97"/>
      <c r="L480" s="37" t="s">
        <v>72</v>
      </c>
      <c r="M480" s="17"/>
      <c r="N480" s="18" t="s">
        <v>993</v>
      </c>
      <c r="O480" s="16"/>
      <c r="P480" s="48"/>
      <c r="Q480" s="160"/>
      <c r="R480" s="19"/>
      <c r="Y480" s="27"/>
      <c r="Z480" s="27"/>
      <c r="AC480" s="27"/>
    </row>
    <row r="481" spans="1:29" s="20" customFormat="1" ht="30" customHeight="1" x14ac:dyDescent="0.2">
      <c r="A481" s="158" t="s">
        <v>586</v>
      </c>
      <c r="B481" s="30" t="s">
        <v>1486</v>
      </c>
      <c r="C481" s="36">
        <v>44400</v>
      </c>
      <c r="D481" s="36">
        <f t="shared" si="67"/>
        <v>44403</v>
      </c>
      <c r="E481" s="36">
        <f t="shared" si="68"/>
        <v>44414</v>
      </c>
      <c r="F481" s="36">
        <f t="shared" si="69"/>
        <v>44428</v>
      </c>
      <c r="G481" s="36" t="str">
        <f t="shared" si="70"/>
        <v>Jul</v>
      </c>
      <c r="H481" s="116">
        <v>44413</v>
      </c>
      <c r="I481" s="117" t="str">
        <f t="shared" si="66"/>
        <v>Yes</v>
      </c>
      <c r="J481" s="17"/>
      <c r="K481" s="97"/>
      <c r="L481" s="37" t="s">
        <v>72</v>
      </c>
      <c r="M481" s="17"/>
      <c r="N481" s="18" t="s">
        <v>993</v>
      </c>
      <c r="O481" s="16"/>
      <c r="P481" s="48"/>
      <c r="Q481" s="160"/>
      <c r="R481" s="19"/>
      <c r="Y481" s="27"/>
      <c r="Z481" s="27"/>
      <c r="AC481" s="27"/>
    </row>
    <row r="482" spans="1:29" s="20" customFormat="1" ht="30" customHeight="1" x14ac:dyDescent="0.2">
      <c r="A482" s="158" t="s">
        <v>587</v>
      </c>
      <c r="B482" s="30" t="s">
        <v>1487</v>
      </c>
      <c r="C482" s="36">
        <v>44403</v>
      </c>
      <c r="D482" s="36">
        <f t="shared" si="67"/>
        <v>44404</v>
      </c>
      <c r="E482" s="36">
        <f t="shared" si="68"/>
        <v>44417</v>
      </c>
      <c r="F482" s="36">
        <f t="shared" si="69"/>
        <v>44431</v>
      </c>
      <c r="G482" s="36" t="str">
        <f t="shared" si="70"/>
        <v>Jul</v>
      </c>
      <c r="H482" s="116">
        <v>44442</v>
      </c>
      <c r="I482" s="117" t="str">
        <f t="shared" si="66"/>
        <v>No</v>
      </c>
      <c r="J482" s="17"/>
      <c r="K482" s="97"/>
      <c r="L482" s="37" t="s">
        <v>72</v>
      </c>
      <c r="M482" s="17"/>
      <c r="N482" s="18" t="s">
        <v>994</v>
      </c>
      <c r="O482" s="16"/>
      <c r="P482" s="48" t="s">
        <v>17</v>
      </c>
      <c r="Q482" s="160"/>
      <c r="R482" s="19"/>
      <c r="Y482" s="27"/>
      <c r="Z482" s="27"/>
      <c r="AC482" s="27"/>
    </row>
    <row r="483" spans="1:29" s="20" customFormat="1" ht="30" customHeight="1" x14ac:dyDescent="0.2">
      <c r="A483" s="158" t="s">
        <v>588</v>
      </c>
      <c r="B483" s="30" t="s">
        <v>1488</v>
      </c>
      <c r="C483" s="36">
        <v>44403</v>
      </c>
      <c r="D483" s="36">
        <f t="shared" si="67"/>
        <v>44404</v>
      </c>
      <c r="E483" s="36">
        <f t="shared" si="68"/>
        <v>44417</v>
      </c>
      <c r="F483" s="36">
        <f t="shared" si="69"/>
        <v>44431</v>
      </c>
      <c r="G483" s="36" t="str">
        <f t="shared" si="70"/>
        <v>Jul</v>
      </c>
      <c r="H483" s="116">
        <v>44431</v>
      </c>
      <c r="I483" s="117" t="str">
        <f t="shared" si="66"/>
        <v>Yes</v>
      </c>
      <c r="J483" s="17"/>
      <c r="K483" s="97"/>
      <c r="L483" s="37" t="s">
        <v>72</v>
      </c>
      <c r="M483" s="17"/>
      <c r="N483" s="18" t="s">
        <v>993</v>
      </c>
      <c r="O483" s="16"/>
      <c r="P483" s="48"/>
      <c r="Q483" s="160"/>
      <c r="R483" s="19"/>
      <c r="Y483" s="27"/>
      <c r="Z483" s="27"/>
      <c r="AC483" s="27"/>
    </row>
    <row r="484" spans="1:29" s="20" customFormat="1" ht="30" customHeight="1" x14ac:dyDescent="0.2">
      <c r="A484" s="158" t="s">
        <v>589</v>
      </c>
      <c r="B484" s="30" t="s">
        <v>1481</v>
      </c>
      <c r="C484" s="36">
        <v>44404</v>
      </c>
      <c r="D484" s="36">
        <f t="shared" si="67"/>
        <v>44405</v>
      </c>
      <c r="E484" s="36">
        <f t="shared" si="68"/>
        <v>44418</v>
      </c>
      <c r="F484" s="36">
        <f t="shared" si="69"/>
        <v>44432</v>
      </c>
      <c r="G484" s="36" t="str">
        <f t="shared" si="70"/>
        <v>Jul</v>
      </c>
      <c r="H484" s="116">
        <v>44432</v>
      </c>
      <c r="I484" s="117" t="str">
        <f t="shared" si="66"/>
        <v>Yes</v>
      </c>
      <c r="J484" s="17"/>
      <c r="K484" s="97"/>
      <c r="L484" s="37" t="s">
        <v>72</v>
      </c>
      <c r="M484" s="17"/>
      <c r="N484" s="18" t="s">
        <v>994</v>
      </c>
      <c r="O484" s="16"/>
      <c r="P484" s="48" t="s">
        <v>11</v>
      </c>
      <c r="Q484" s="160"/>
      <c r="R484" s="19"/>
      <c r="Y484" s="27"/>
      <c r="Z484" s="27"/>
      <c r="AC484" s="27"/>
    </row>
    <row r="485" spans="1:29" s="20" customFormat="1" ht="30" customHeight="1" x14ac:dyDescent="0.2">
      <c r="A485" s="158" t="s">
        <v>590</v>
      </c>
      <c r="B485" s="30" t="s">
        <v>1489</v>
      </c>
      <c r="C485" s="36">
        <v>44405</v>
      </c>
      <c r="D485" s="36">
        <f t="shared" si="67"/>
        <v>44406</v>
      </c>
      <c r="E485" s="36">
        <f t="shared" si="68"/>
        <v>44419</v>
      </c>
      <c r="F485" s="36">
        <f t="shared" si="69"/>
        <v>44433</v>
      </c>
      <c r="G485" s="36" t="str">
        <f t="shared" si="70"/>
        <v>Jul</v>
      </c>
      <c r="H485" s="116">
        <v>44406</v>
      </c>
      <c r="I485" s="117" t="str">
        <f t="shared" si="66"/>
        <v>Yes</v>
      </c>
      <c r="J485" s="17"/>
      <c r="K485" s="97"/>
      <c r="L485" s="37" t="s">
        <v>72</v>
      </c>
      <c r="M485" s="17"/>
      <c r="N485" s="18" t="s">
        <v>995</v>
      </c>
      <c r="O485" s="16"/>
      <c r="P485" s="48"/>
      <c r="Q485" s="160"/>
      <c r="R485" s="19"/>
      <c r="Y485" s="27"/>
      <c r="Z485" s="27"/>
      <c r="AC485" s="27"/>
    </row>
    <row r="486" spans="1:29" s="20" customFormat="1" ht="30" customHeight="1" x14ac:dyDescent="0.2">
      <c r="A486" s="158" t="s">
        <v>591</v>
      </c>
      <c r="B486" s="30" t="s">
        <v>1496</v>
      </c>
      <c r="C486" s="36">
        <v>44405</v>
      </c>
      <c r="D486" s="36">
        <f t="shared" si="67"/>
        <v>44406</v>
      </c>
      <c r="E486" s="36">
        <f t="shared" si="68"/>
        <v>44419</v>
      </c>
      <c r="F486" s="36">
        <f t="shared" si="69"/>
        <v>44433</v>
      </c>
      <c r="G486" s="36" t="str">
        <f t="shared" si="70"/>
        <v>Jul</v>
      </c>
      <c r="H486" s="116">
        <v>44428</v>
      </c>
      <c r="I486" s="117" t="str">
        <f t="shared" si="66"/>
        <v>Yes</v>
      </c>
      <c r="J486" s="17"/>
      <c r="K486" s="97"/>
      <c r="L486" s="37" t="s">
        <v>72</v>
      </c>
      <c r="M486" s="17"/>
      <c r="N486" s="18" t="s">
        <v>993</v>
      </c>
      <c r="O486" s="16"/>
      <c r="P486" s="48"/>
      <c r="Q486" s="160"/>
      <c r="R486" s="19"/>
      <c r="Y486" s="27"/>
      <c r="Z486" s="27"/>
      <c r="AC486" s="27"/>
    </row>
    <row r="487" spans="1:29" s="20" customFormat="1" ht="30" customHeight="1" x14ac:dyDescent="0.2">
      <c r="A487" s="158" t="s">
        <v>592</v>
      </c>
      <c r="B487" s="30" t="s">
        <v>1491</v>
      </c>
      <c r="C487" s="36">
        <v>44406</v>
      </c>
      <c r="D487" s="36">
        <f t="shared" si="67"/>
        <v>44407</v>
      </c>
      <c r="E487" s="36">
        <f t="shared" si="68"/>
        <v>44420</v>
      </c>
      <c r="F487" s="36">
        <f t="shared" si="69"/>
        <v>44434</v>
      </c>
      <c r="G487" s="36" t="str">
        <f t="shared" si="70"/>
        <v>Jul</v>
      </c>
      <c r="H487" s="116">
        <v>44412</v>
      </c>
      <c r="I487" s="117" t="str">
        <f t="shared" si="66"/>
        <v>Yes</v>
      </c>
      <c r="J487" s="17"/>
      <c r="K487" s="97"/>
      <c r="L487" s="37" t="s">
        <v>72</v>
      </c>
      <c r="M487" s="17"/>
      <c r="N487" s="18" t="s">
        <v>993</v>
      </c>
      <c r="O487" s="16"/>
      <c r="P487" s="48"/>
      <c r="Q487" s="160"/>
      <c r="R487" s="19"/>
      <c r="Y487" s="27"/>
      <c r="Z487" s="27"/>
      <c r="AC487" s="27"/>
    </row>
    <row r="488" spans="1:29" s="20" customFormat="1" ht="30" customHeight="1" x14ac:dyDescent="0.2">
      <c r="A488" s="158" t="s">
        <v>593</v>
      </c>
      <c r="B488" s="30" t="s">
        <v>1497</v>
      </c>
      <c r="C488" s="36">
        <v>44407</v>
      </c>
      <c r="D488" s="36">
        <f t="shared" si="67"/>
        <v>44410</v>
      </c>
      <c r="E488" s="36">
        <f t="shared" si="68"/>
        <v>44421</v>
      </c>
      <c r="F488" s="36">
        <f t="shared" si="69"/>
        <v>44435</v>
      </c>
      <c r="G488" s="36" t="str">
        <f t="shared" si="70"/>
        <v>Jul</v>
      </c>
      <c r="H488" s="116">
        <v>44410</v>
      </c>
      <c r="I488" s="117" t="str">
        <f t="shared" si="66"/>
        <v>Yes</v>
      </c>
      <c r="J488" s="17"/>
      <c r="K488" s="97"/>
      <c r="L488" s="37" t="s">
        <v>72</v>
      </c>
      <c r="M488" s="17"/>
      <c r="N488" s="18" t="s">
        <v>993</v>
      </c>
      <c r="O488" s="16"/>
      <c r="P488" s="48"/>
      <c r="Q488" s="160"/>
      <c r="R488" s="19"/>
      <c r="Y488" s="27"/>
      <c r="Z488" s="27"/>
      <c r="AC488" s="27"/>
    </row>
    <row r="489" spans="1:29" s="20" customFormat="1" ht="30" customHeight="1" x14ac:dyDescent="0.2">
      <c r="A489" s="158" t="s">
        <v>594</v>
      </c>
      <c r="B489" s="30" t="s">
        <v>1498</v>
      </c>
      <c r="C489" s="36">
        <v>44407</v>
      </c>
      <c r="D489" s="36">
        <f t="shared" si="67"/>
        <v>44410</v>
      </c>
      <c r="E489" s="36">
        <f t="shared" si="68"/>
        <v>44421</v>
      </c>
      <c r="F489" s="36">
        <f t="shared" si="69"/>
        <v>44435</v>
      </c>
      <c r="G489" s="36" t="str">
        <f t="shared" si="70"/>
        <v>Jul</v>
      </c>
      <c r="H489" s="116">
        <v>44426</v>
      </c>
      <c r="I489" s="117" t="str">
        <f t="shared" si="66"/>
        <v>Yes</v>
      </c>
      <c r="J489" s="17"/>
      <c r="K489" s="97"/>
      <c r="L489" s="37" t="s">
        <v>72</v>
      </c>
      <c r="M489" s="17"/>
      <c r="N489" s="18" t="s">
        <v>993</v>
      </c>
      <c r="O489" s="16"/>
      <c r="P489" s="48"/>
      <c r="Q489" s="160"/>
      <c r="R489" s="19"/>
      <c r="Y489" s="27"/>
      <c r="Z489" s="27"/>
      <c r="AC489" s="27"/>
    </row>
    <row r="490" spans="1:29" s="20" customFormat="1" ht="30" customHeight="1" x14ac:dyDescent="0.2">
      <c r="A490" s="158" t="s">
        <v>595</v>
      </c>
      <c r="B490" s="30" t="s">
        <v>1492</v>
      </c>
      <c r="C490" s="36">
        <v>44407</v>
      </c>
      <c r="D490" s="36">
        <f>IF(C490="","",WORKDAY(C490,1))</f>
        <v>44410</v>
      </c>
      <c r="E490" s="36">
        <f>IF(C490="","",WORKDAY(C490,10))</f>
        <v>44421</v>
      </c>
      <c r="F490" s="36">
        <f t="shared" si="69"/>
        <v>44435</v>
      </c>
      <c r="G490" s="36" t="str">
        <f t="shared" si="70"/>
        <v>Jul</v>
      </c>
      <c r="H490" s="116">
        <v>44434</v>
      </c>
      <c r="I490" s="117" t="str">
        <f t="shared" si="66"/>
        <v>Yes</v>
      </c>
      <c r="J490" s="17"/>
      <c r="K490" s="97"/>
      <c r="L490" s="37" t="s">
        <v>72</v>
      </c>
      <c r="M490" s="17"/>
      <c r="N490" s="18" t="s">
        <v>993</v>
      </c>
      <c r="O490" s="16"/>
      <c r="P490" s="48"/>
      <c r="Q490" s="160"/>
      <c r="R490" s="19"/>
      <c r="Y490" s="27"/>
      <c r="Z490" s="27"/>
      <c r="AC490" s="27"/>
    </row>
    <row r="491" spans="1:29" s="20" customFormat="1" ht="30" customHeight="1" x14ac:dyDescent="0.2">
      <c r="A491" s="158" t="s">
        <v>596</v>
      </c>
      <c r="B491" s="30" t="s">
        <v>1499</v>
      </c>
      <c r="C491" s="36">
        <v>44410</v>
      </c>
      <c r="D491" s="36">
        <f t="shared" si="67"/>
        <v>44411</v>
      </c>
      <c r="E491" s="36">
        <f t="shared" si="68"/>
        <v>44424</v>
      </c>
      <c r="F491" s="36">
        <v>44439</v>
      </c>
      <c r="G491" s="36" t="str">
        <f t="shared" si="70"/>
        <v>Aug</v>
      </c>
      <c r="H491" s="116">
        <v>44438</v>
      </c>
      <c r="I491" s="117" t="str">
        <f t="shared" si="66"/>
        <v>Yes</v>
      </c>
      <c r="J491" s="17"/>
      <c r="K491" s="97"/>
      <c r="L491" s="37" t="s">
        <v>72</v>
      </c>
      <c r="M491" s="17"/>
      <c r="N491" s="18" t="s">
        <v>993</v>
      </c>
      <c r="O491" s="16"/>
      <c r="P491" s="48"/>
      <c r="Q491" s="160"/>
      <c r="R491" s="19"/>
      <c r="Y491" s="27"/>
      <c r="Z491" s="27"/>
      <c r="AC491" s="27"/>
    </row>
    <row r="492" spans="1:29" s="20" customFormat="1" ht="30" customHeight="1" x14ac:dyDescent="0.2">
      <c r="A492" s="158" t="s">
        <v>597</v>
      </c>
      <c r="B492" s="30" t="s">
        <v>1494</v>
      </c>
      <c r="C492" s="36">
        <v>44410</v>
      </c>
      <c r="D492" s="36">
        <f t="shared" si="67"/>
        <v>44411</v>
      </c>
      <c r="E492" s="36">
        <f t="shared" si="68"/>
        <v>44424</v>
      </c>
      <c r="F492" s="36">
        <v>44439</v>
      </c>
      <c r="G492" s="36" t="str">
        <f t="shared" si="70"/>
        <v>Aug</v>
      </c>
      <c r="H492" s="116">
        <v>44438</v>
      </c>
      <c r="I492" s="117" t="str">
        <f t="shared" si="66"/>
        <v>Yes</v>
      </c>
      <c r="J492" s="17"/>
      <c r="K492" s="97"/>
      <c r="L492" s="37" t="s">
        <v>72</v>
      </c>
      <c r="M492" s="17"/>
      <c r="N492" s="18" t="s">
        <v>993</v>
      </c>
      <c r="O492" s="16"/>
      <c r="P492" s="48"/>
      <c r="Q492" s="160"/>
      <c r="R492" s="19"/>
      <c r="Y492" s="27"/>
      <c r="Z492" s="27"/>
      <c r="AC492" s="27"/>
    </row>
    <row r="493" spans="1:29" s="20" customFormat="1" ht="30" customHeight="1" x14ac:dyDescent="0.2">
      <c r="A493" s="158" t="s">
        <v>598</v>
      </c>
      <c r="B493" s="30" t="s">
        <v>1495</v>
      </c>
      <c r="C493" s="36">
        <v>44410</v>
      </c>
      <c r="D493" s="36">
        <f>IF(C493="","",WORKDAY(C493,1))</f>
        <v>44411</v>
      </c>
      <c r="E493" s="36">
        <f>IF(C493="","",WORKDAY(C493,10))</f>
        <v>44424</v>
      </c>
      <c r="F493" s="36">
        <v>44439</v>
      </c>
      <c r="G493" s="36" t="str">
        <f t="shared" si="70"/>
        <v>Aug</v>
      </c>
      <c r="H493" s="116">
        <v>44424</v>
      </c>
      <c r="I493" s="117" t="str">
        <f t="shared" si="66"/>
        <v>Yes</v>
      </c>
      <c r="J493" s="17"/>
      <c r="K493" s="97"/>
      <c r="L493" s="37" t="s">
        <v>72</v>
      </c>
      <c r="M493" s="17"/>
      <c r="N493" s="18" t="s">
        <v>993</v>
      </c>
      <c r="O493" s="16"/>
      <c r="P493" s="48"/>
      <c r="Q493" s="160"/>
      <c r="R493" s="19"/>
      <c r="Y493" s="27"/>
      <c r="Z493" s="27"/>
      <c r="AC493" s="27"/>
    </row>
    <row r="494" spans="1:29" s="20" customFormat="1" ht="30" customHeight="1" x14ac:dyDescent="0.2">
      <c r="A494" s="158" t="s">
        <v>599</v>
      </c>
      <c r="B494" s="30" t="s">
        <v>1500</v>
      </c>
      <c r="C494" s="36">
        <v>44403</v>
      </c>
      <c r="D494" s="36">
        <f t="shared" si="67"/>
        <v>44404</v>
      </c>
      <c r="E494" s="36">
        <f t="shared" si="68"/>
        <v>44417</v>
      </c>
      <c r="F494" s="36">
        <f>IF(C494="","",WORKDAY(C494,20))</f>
        <v>44431</v>
      </c>
      <c r="G494" s="36" t="str">
        <f t="shared" si="70"/>
        <v>Jul</v>
      </c>
      <c r="H494" s="116">
        <v>44411</v>
      </c>
      <c r="I494" s="117" t="str">
        <f t="shared" si="66"/>
        <v>Yes</v>
      </c>
      <c r="J494" s="17"/>
      <c r="K494" s="97"/>
      <c r="L494" s="37" t="s">
        <v>72</v>
      </c>
      <c r="M494" s="17"/>
      <c r="N494" s="18" t="s">
        <v>8</v>
      </c>
      <c r="O494" s="16"/>
      <c r="P494" s="48" t="s">
        <v>56</v>
      </c>
      <c r="Q494" s="160"/>
      <c r="R494" s="19"/>
      <c r="Y494" s="27"/>
      <c r="Z494" s="27"/>
      <c r="AC494" s="27"/>
    </row>
    <row r="495" spans="1:29" s="20" customFormat="1" ht="30" customHeight="1" x14ac:dyDescent="0.2">
      <c r="A495" s="158" t="s">
        <v>600</v>
      </c>
      <c r="B495" s="30" t="s">
        <v>1501</v>
      </c>
      <c r="C495" s="36">
        <v>44410</v>
      </c>
      <c r="D495" s="36">
        <f t="shared" si="67"/>
        <v>44411</v>
      </c>
      <c r="E495" s="36">
        <f t="shared" si="68"/>
        <v>44424</v>
      </c>
      <c r="F495" s="36">
        <v>44439</v>
      </c>
      <c r="G495" s="36" t="str">
        <f t="shared" si="70"/>
        <v>Aug</v>
      </c>
      <c r="H495" s="116">
        <v>44434</v>
      </c>
      <c r="I495" s="117" t="str">
        <f t="shared" si="66"/>
        <v>Yes</v>
      </c>
      <c r="J495" s="17"/>
      <c r="K495" s="97"/>
      <c r="L495" s="37" t="s">
        <v>72</v>
      </c>
      <c r="M495" s="17"/>
      <c r="N495" s="18" t="s">
        <v>994</v>
      </c>
      <c r="O495" s="16"/>
      <c r="P495" s="48" t="s">
        <v>11</v>
      </c>
      <c r="Q495" s="160"/>
      <c r="R495" s="19"/>
      <c r="Y495" s="27"/>
      <c r="Z495" s="27"/>
      <c r="AC495" s="27"/>
    </row>
    <row r="496" spans="1:29" s="20" customFormat="1" ht="30" customHeight="1" x14ac:dyDescent="0.2">
      <c r="A496" s="158" t="s">
        <v>601</v>
      </c>
      <c r="B496" s="30" t="s">
        <v>1521</v>
      </c>
      <c r="C496" s="36">
        <v>44411</v>
      </c>
      <c r="D496" s="36">
        <f t="shared" si="67"/>
        <v>44412</v>
      </c>
      <c r="E496" s="36">
        <f t="shared" si="68"/>
        <v>44425</v>
      </c>
      <c r="F496" s="36">
        <v>44440</v>
      </c>
      <c r="G496" s="36" t="str">
        <f t="shared" si="70"/>
        <v>Aug</v>
      </c>
      <c r="H496" s="116">
        <v>44413</v>
      </c>
      <c r="I496" s="117" t="str">
        <f t="shared" si="66"/>
        <v>Yes</v>
      </c>
      <c r="J496" s="17"/>
      <c r="K496" s="97"/>
      <c r="L496" s="37" t="s">
        <v>72</v>
      </c>
      <c r="M496" s="17"/>
      <c r="N496" s="18" t="s">
        <v>993</v>
      </c>
      <c r="O496" s="16"/>
      <c r="P496" s="48"/>
      <c r="Q496" s="160"/>
      <c r="R496" s="19"/>
      <c r="Y496" s="27"/>
      <c r="Z496" s="27"/>
      <c r="AC496" s="27"/>
    </row>
    <row r="497" spans="1:29" s="20" customFormat="1" ht="30" customHeight="1" x14ac:dyDescent="0.2">
      <c r="A497" s="158" t="s">
        <v>602</v>
      </c>
      <c r="B497" s="30" t="s">
        <v>1502</v>
      </c>
      <c r="C497" s="36">
        <v>44411</v>
      </c>
      <c r="D497" s="36">
        <f>IF(C497="","",WORKDAY(C497,1))</f>
        <v>44412</v>
      </c>
      <c r="E497" s="36">
        <f>IF(C497="","",WORKDAY(C497,10))</f>
        <v>44425</v>
      </c>
      <c r="F497" s="36">
        <v>44440</v>
      </c>
      <c r="G497" s="36" t="str">
        <f t="shared" si="70"/>
        <v>Aug</v>
      </c>
      <c r="H497" s="116">
        <v>44445</v>
      </c>
      <c r="I497" s="117" t="str">
        <f t="shared" si="66"/>
        <v>No</v>
      </c>
      <c r="J497" s="17"/>
      <c r="K497" s="97"/>
      <c r="L497" s="37" t="s">
        <v>72</v>
      </c>
      <c r="M497" s="17"/>
      <c r="N497" s="18" t="s">
        <v>993</v>
      </c>
      <c r="O497" s="16"/>
      <c r="P497" s="48"/>
      <c r="Q497" s="160"/>
      <c r="R497" s="19"/>
      <c r="Y497" s="27"/>
      <c r="Z497" s="27"/>
      <c r="AC497" s="27"/>
    </row>
    <row r="498" spans="1:29" s="20" customFormat="1" ht="30" customHeight="1" x14ac:dyDescent="0.2">
      <c r="A498" s="158" t="s">
        <v>603</v>
      </c>
      <c r="B498" s="30" t="s">
        <v>1591</v>
      </c>
      <c r="C498" s="36">
        <v>44411</v>
      </c>
      <c r="D498" s="36">
        <f>IF(C498="","",WORKDAY(C498,1))</f>
        <v>44412</v>
      </c>
      <c r="E498" s="36">
        <f>IF(C498="","",WORKDAY(C498,10))</f>
        <v>44425</v>
      </c>
      <c r="F498" s="36">
        <v>44440</v>
      </c>
      <c r="G498" s="36" t="str">
        <f t="shared" si="70"/>
        <v>Aug</v>
      </c>
      <c r="H498" s="116">
        <v>44432</v>
      </c>
      <c r="I498" s="117" t="str">
        <f t="shared" si="66"/>
        <v>Yes</v>
      </c>
      <c r="J498" s="17"/>
      <c r="K498" s="97"/>
      <c r="L498" s="37" t="s">
        <v>72</v>
      </c>
      <c r="M498" s="17"/>
      <c r="N498" s="18" t="s">
        <v>993</v>
      </c>
      <c r="O498" s="16"/>
      <c r="P498" s="48"/>
      <c r="Q498" s="160"/>
      <c r="R498" s="19"/>
      <c r="Y498" s="27"/>
      <c r="Z498" s="27"/>
      <c r="AC498" s="27"/>
    </row>
    <row r="499" spans="1:29" s="20" customFormat="1" ht="30" customHeight="1" x14ac:dyDescent="0.2">
      <c r="A499" s="158" t="s">
        <v>604</v>
      </c>
      <c r="B499" s="30" t="s">
        <v>1503</v>
      </c>
      <c r="C499" s="36">
        <v>44411</v>
      </c>
      <c r="D499" s="36">
        <f>IF(C499="","",WORKDAY(C499,1))</f>
        <v>44412</v>
      </c>
      <c r="E499" s="36">
        <f>IF(C499="","",WORKDAY(C499,10))</f>
        <v>44425</v>
      </c>
      <c r="F499" s="36">
        <v>44440</v>
      </c>
      <c r="G499" s="36" t="str">
        <f t="shared" si="70"/>
        <v>Aug</v>
      </c>
      <c r="H499" s="116">
        <v>44421</v>
      </c>
      <c r="I499" s="117" t="str">
        <f t="shared" ref="I499:I502" si="71">IF(ISBLANK(H499),"",IF(H499&gt;F499,"No","Yes"))</f>
        <v>Yes</v>
      </c>
      <c r="J499" s="17"/>
      <c r="K499" s="97"/>
      <c r="L499" s="37" t="s">
        <v>72</v>
      </c>
      <c r="M499" s="17"/>
      <c r="N499" s="18" t="s">
        <v>993</v>
      </c>
      <c r="O499" s="16"/>
      <c r="P499" s="48"/>
      <c r="Q499" s="160"/>
      <c r="R499" s="19"/>
      <c r="Y499" s="27"/>
      <c r="Z499" s="27"/>
      <c r="AC499" s="27"/>
    </row>
    <row r="500" spans="1:29" s="20" customFormat="1" ht="30" customHeight="1" x14ac:dyDescent="0.2">
      <c r="A500" s="158" t="s">
        <v>605</v>
      </c>
      <c r="B500" s="30" t="s">
        <v>1504</v>
      </c>
      <c r="C500" s="36">
        <v>44411</v>
      </c>
      <c r="D500" s="36">
        <f>IF(C500="","",WORKDAY(C500,1))</f>
        <v>44412</v>
      </c>
      <c r="E500" s="36">
        <f>IF(C500="","",WORKDAY(C500,10))</f>
        <v>44425</v>
      </c>
      <c r="F500" s="36">
        <v>44440</v>
      </c>
      <c r="G500" s="36" t="str">
        <f t="shared" si="70"/>
        <v>Aug</v>
      </c>
      <c r="H500" s="116">
        <v>44439</v>
      </c>
      <c r="I500" s="117" t="str">
        <f t="shared" si="71"/>
        <v>Yes</v>
      </c>
      <c r="J500" s="17"/>
      <c r="K500" s="97"/>
      <c r="L500" s="37" t="s">
        <v>72</v>
      </c>
      <c r="M500" s="17"/>
      <c r="N500" s="18" t="s">
        <v>993</v>
      </c>
      <c r="O500" s="16"/>
      <c r="P500" s="48"/>
      <c r="Q500" s="160"/>
      <c r="R500" s="19"/>
      <c r="Y500" s="27"/>
      <c r="Z500" s="27"/>
      <c r="AC500" s="27"/>
    </row>
    <row r="501" spans="1:29" s="20" customFormat="1" ht="30" customHeight="1" x14ac:dyDescent="0.2">
      <c r="A501" s="158" t="s">
        <v>606</v>
      </c>
      <c r="B501" s="30" t="s">
        <v>1505</v>
      </c>
      <c r="C501" s="36">
        <v>44412</v>
      </c>
      <c r="D501" s="36">
        <f t="shared" si="67"/>
        <v>44413</v>
      </c>
      <c r="E501" s="36">
        <f t="shared" si="68"/>
        <v>44426</v>
      </c>
      <c r="F501" s="36">
        <v>44441</v>
      </c>
      <c r="G501" s="36" t="str">
        <f t="shared" si="70"/>
        <v>Aug</v>
      </c>
      <c r="H501" s="116">
        <v>44434</v>
      </c>
      <c r="I501" s="117" t="str">
        <f t="shared" si="71"/>
        <v>Yes</v>
      </c>
      <c r="J501" s="17"/>
      <c r="K501" s="97"/>
      <c r="L501" s="37" t="s">
        <v>72</v>
      </c>
      <c r="M501" s="17"/>
      <c r="N501" s="18" t="s">
        <v>993</v>
      </c>
      <c r="O501" s="16"/>
      <c r="P501" s="48"/>
      <c r="Q501" s="160"/>
      <c r="R501" s="19"/>
      <c r="Y501" s="27"/>
      <c r="Z501" s="27"/>
      <c r="AC501" s="27"/>
    </row>
    <row r="502" spans="1:29" s="20" customFormat="1" ht="30" customHeight="1" x14ac:dyDescent="0.2">
      <c r="A502" s="158" t="s">
        <v>607</v>
      </c>
      <c r="B502" s="30" t="s">
        <v>1506</v>
      </c>
      <c r="C502" s="36">
        <v>44412</v>
      </c>
      <c r="D502" s="36">
        <f>IF(C502="","",WORKDAY(C502,1))</f>
        <v>44413</v>
      </c>
      <c r="E502" s="36">
        <f>IF(C502="","",WORKDAY(C502,10))</f>
        <v>44426</v>
      </c>
      <c r="F502" s="36">
        <v>44441</v>
      </c>
      <c r="G502" s="36" t="str">
        <f t="shared" si="70"/>
        <v>Aug</v>
      </c>
      <c r="H502" s="116">
        <v>44418</v>
      </c>
      <c r="I502" s="117" t="str">
        <f t="shared" si="71"/>
        <v>Yes</v>
      </c>
      <c r="J502" s="17"/>
      <c r="K502" s="97"/>
      <c r="L502" s="37" t="s">
        <v>72</v>
      </c>
      <c r="M502" s="17"/>
      <c r="N502" s="18" t="s">
        <v>993</v>
      </c>
      <c r="O502" s="16"/>
      <c r="P502" s="48"/>
      <c r="Q502" s="160"/>
      <c r="R502" s="19"/>
      <c r="Y502" s="27"/>
      <c r="Z502" s="27"/>
      <c r="AC502" s="27"/>
    </row>
    <row r="503" spans="1:29" s="20" customFormat="1" ht="30" customHeight="1" x14ac:dyDescent="0.2">
      <c r="A503" s="158" t="s">
        <v>608</v>
      </c>
      <c r="B503" s="30" t="s">
        <v>1507</v>
      </c>
      <c r="C503" s="36">
        <v>44411</v>
      </c>
      <c r="D503" s="36">
        <f>IF(C503="","",WORKDAY(C503,1))</f>
        <v>44412</v>
      </c>
      <c r="E503" s="36">
        <f>IF(C503="","",WORKDAY(C503,10))</f>
        <v>44425</v>
      </c>
      <c r="F503" s="36">
        <v>44440</v>
      </c>
      <c r="G503" s="36" t="str">
        <f t="shared" si="70"/>
        <v>Aug</v>
      </c>
      <c r="H503" s="116"/>
      <c r="I503" s="117" t="s">
        <v>1033</v>
      </c>
      <c r="J503" s="17"/>
      <c r="K503" s="97"/>
      <c r="L503" s="37" t="s">
        <v>68</v>
      </c>
      <c r="M503" s="17"/>
      <c r="N503" s="18" t="s">
        <v>68</v>
      </c>
      <c r="O503" s="16"/>
      <c r="P503" s="48"/>
      <c r="Q503" s="160"/>
      <c r="R503" s="19"/>
      <c r="Y503" s="27"/>
      <c r="Z503" s="27"/>
      <c r="AC503" s="27"/>
    </row>
    <row r="504" spans="1:29" s="20" customFormat="1" ht="30" customHeight="1" x14ac:dyDescent="0.2">
      <c r="A504" s="158" t="s">
        <v>609</v>
      </c>
      <c r="B504" s="30" t="s">
        <v>1508</v>
      </c>
      <c r="C504" s="36">
        <v>44412</v>
      </c>
      <c r="D504" s="36">
        <f>IF(C504="","",WORKDAY(C504,1))</f>
        <v>44413</v>
      </c>
      <c r="E504" s="36">
        <f>IF(C504="","",WORKDAY(C504,10))</f>
        <v>44426</v>
      </c>
      <c r="F504" s="36">
        <v>44441</v>
      </c>
      <c r="G504" s="36" t="str">
        <f t="shared" si="70"/>
        <v>Aug</v>
      </c>
      <c r="H504" s="116">
        <v>44419</v>
      </c>
      <c r="I504" s="117" t="str">
        <f>IF(ISBLANK(H504),"",IF(H504&gt;F504,"No","Yes"))</f>
        <v>Yes</v>
      </c>
      <c r="J504" s="17"/>
      <c r="K504" s="97"/>
      <c r="L504" s="37" t="s">
        <v>72</v>
      </c>
      <c r="M504" s="17"/>
      <c r="N504" s="18" t="s">
        <v>8</v>
      </c>
      <c r="O504" s="16"/>
      <c r="P504" s="48" t="s">
        <v>64</v>
      </c>
      <c r="Q504" s="160"/>
      <c r="R504" s="19"/>
      <c r="Y504" s="27"/>
      <c r="Z504" s="27"/>
      <c r="AC504" s="27"/>
    </row>
    <row r="505" spans="1:29" s="20" customFormat="1" ht="30" customHeight="1" x14ac:dyDescent="0.2">
      <c r="A505" s="158" t="s">
        <v>610</v>
      </c>
      <c r="B505" s="30" t="s">
        <v>1509</v>
      </c>
      <c r="C505" s="36">
        <v>44412</v>
      </c>
      <c r="D505" s="36">
        <f>IF(C505="","",WORKDAY(C505,1))</f>
        <v>44413</v>
      </c>
      <c r="E505" s="36">
        <f>IF(C505="","",WORKDAY(C505,10))</f>
        <v>44426</v>
      </c>
      <c r="F505" s="36">
        <v>44441</v>
      </c>
      <c r="G505" s="36" t="str">
        <f t="shared" si="70"/>
        <v>Aug</v>
      </c>
      <c r="H505" s="116">
        <v>44417</v>
      </c>
      <c r="I505" s="117" t="str">
        <f>IF(ISBLANK(H505),"",IF(H505&gt;F505,"No","Yes"))</f>
        <v>Yes</v>
      </c>
      <c r="J505" s="17"/>
      <c r="K505" s="97"/>
      <c r="L505" s="37" t="s">
        <v>72</v>
      </c>
      <c r="M505" s="17"/>
      <c r="N505" s="18" t="s">
        <v>993</v>
      </c>
      <c r="O505" s="16"/>
      <c r="P505" s="48"/>
      <c r="Q505" s="160"/>
      <c r="R505" s="19"/>
      <c r="Y505" s="27"/>
      <c r="Z505" s="27"/>
      <c r="AC505" s="27"/>
    </row>
    <row r="506" spans="1:29" s="20" customFormat="1" ht="30" customHeight="1" x14ac:dyDescent="0.2">
      <c r="A506" s="158" t="s">
        <v>611</v>
      </c>
      <c r="B506" s="30" t="s">
        <v>1510</v>
      </c>
      <c r="C506" s="36">
        <v>44413</v>
      </c>
      <c r="D506" s="36">
        <f t="shared" si="67"/>
        <v>44414</v>
      </c>
      <c r="E506" s="36">
        <f t="shared" si="68"/>
        <v>44427</v>
      </c>
      <c r="F506" s="36">
        <v>44442</v>
      </c>
      <c r="G506" s="36" t="str">
        <f t="shared" si="70"/>
        <v>Aug</v>
      </c>
      <c r="H506" s="116">
        <v>44424</v>
      </c>
      <c r="I506" s="117" t="str">
        <f>IF(ISBLANK(H506),"",IF(H506&gt;F506,"No","Yes"))</f>
        <v>Yes</v>
      </c>
      <c r="J506" s="17"/>
      <c r="K506" s="97"/>
      <c r="L506" s="37" t="s">
        <v>72</v>
      </c>
      <c r="M506" s="17"/>
      <c r="N506" s="18" t="s">
        <v>993</v>
      </c>
      <c r="O506" s="16"/>
      <c r="P506" s="48"/>
      <c r="Q506" s="160"/>
      <c r="R506" s="19"/>
      <c r="Y506" s="27"/>
      <c r="Z506" s="27"/>
      <c r="AC506" s="27"/>
    </row>
    <row r="507" spans="1:29" s="20" customFormat="1" ht="30" customHeight="1" x14ac:dyDescent="0.2">
      <c r="A507" s="158" t="s">
        <v>612</v>
      </c>
      <c r="B507" s="30" t="s">
        <v>1511</v>
      </c>
      <c r="C507" s="36">
        <v>44413</v>
      </c>
      <c r="D507" s="36">
        <f>IF(C507="","",WORKDAY(C507,1))</f>
        <v>44414</v>
      </c>
      <c r="E507" s="36">
        <f>IF(C507="","",WORKDAY(C507,10))</f>
        <v>44427</v>
      </c>
      <c r="F507" s="36">
        <v>44442</v>
      </c>
      <c r="G507" s="36" t="str">
        <f t="shared" si="70"/>
        <v>Aug</v>
      </c>
      <c r="H507" s="116">
        <v>44424</v>
      </c>
      <c r="I507" s="117" t="str">
        <f>IF(ISBLANK(H507),"",IF(H507&gt;F507,"No","Yes"))</f>
        <v>Yes</v>
      </c>
      <c r="J507" s="17"/>
      <c r="K507" s="97"/>
      <c r="L507" s="37" t="s">
        <v>1004</v>
      </c>
      <c r="M507" s="17"/>
      <c r="N507" s="18" t="s">
        <v>993</v>
      </c>
      <c r="O507" s="16"/>
      <c r="P507" s="48"/>
      <c r="Q507" s="160"/>
      <c r="R507" s="19"/>
      <c r="Y507" s="27"/>
      <c r="Z507" s="27"/>
      <c r="AC507" s="27"/>
    </row>
    <row r="508" spans="1:29" s="20" customFormat="1" ht="30" customHeight="1" x14ac:dyDescent="0.2">
      <c r="A508" s="158" t="s">
        <v>613</v>
      </c>
      <c r="B508" s="30" t="s">
        <v>1512</v>
      </c>
      <c r="C508" s="36">
        <v>44413</v>
      </c>
      <c r="D508" s="36">
        <f>IF(C508="","",WORKDAY(C508,1))</f>
        <v>44414</v>
      </c>
      <c r="E508" s="36">
        <f>IF(C508="","",WORKDAY(C508,10))</f>
        <v>44427</v>
      </c>
      <c r="F508" s="36">
        <v>44442</v>
      </c>
      <c r="G508" s="36" t="str">
        <f t="shared" si="70"/>
        <v>Aug</v>
      </c>
      <c r="H508" s="116"/>
      <c r="I508" s="117" t="s">
        <v>1033</v>
      </c>
      <c r="J508" s="17"/>
      <c r="K508" s="97"/>
      <c r="L508" s="37" t="s">
        <v>68</v>
      </c>
      <c r="M508" s="17"/>
      <c r="N508" s="18" t="s">
        <v>68</v>
      </c>
      <c r="O508" s="16"/>
      <c r="P508" s="48"/>
      <c r="Q508" s="160"/>
      <c r="R508" s="19"/>
      <c r="Y508" s="27"/>
      <c r="Z508" s="27"/>
      <c r="AC508" s="27"/>
    </row>
    <row r="509" spans="1:29" s="20" customFormat="1" ht="30" customHeight="1" x14ac:dyDescent="0.2">
      <c r="A509" s="158" t="s">
        <v>614</v>
      </c>
      <c r="B509" s="30" t="s">
        <v>1513</v>
      </c>
      <c r="C509" s="36">
        <v>44413</v>
      </c>
      <c r="D509" s="36">
        <f>IF(C509="","",WORKDAY(C509,1))</f>
        <v>44414</v>
      </c>
      <c r="E509" s="36">
        <f>IF(C509="","",WORKDAY(C509,10))</f>
        <v>44427</v>
      </c>
      <c r="F509" s="36">
        <v>44442</v>
      </c>
      <c r="G509" s="36" t="str">
        <f t="shared" si="70"/>
        <v>Aug</v>
      </c>
      <c r="H509" s="116">
        <v>44454</v>
      </c>
      <c r="I509" s="117" t="str">
        <f t="shared" ref="I509:I544" si="72">IF(ISBLANK(H509),"",IF(H509&gt;F509,"No","Yes"))</f>
        <v>No</v>
      </c>
      <c r="J509" s="17"/>
      <c r="K509" s="97"/>
      <c r="L509" s="37" t="s">
        <v>72</v>
      </c>
      <c r="M509" s="17"/>
      <c r="N509" s="18" t="s">
        <v>993</v>
      </c>
      <c r="O509" s="16"/>
      <c r="P509" s="48"/>
      <c r="Q509" s="160"/>
      <c r="R509" s="19"/>
      <c r="Y509" s="27"/>
      <c r="Z509" s="27"/>
      <c r="AC509" s="27"/>
    </row>
    <row r="510" spans="1:29" s="20" customFormat="1" ht="30" customHeight="1" x14ac:dyDescent="0.2">
      <c r="A510" s="158" t="s">
        <v>615</v>
      </c>
      <c r="B510" s="30" t="s">
        <v>1514</v>
      </c>
      <c r="C510" s="36">
        <v>44413</v>
      </c>
      <c r="D510" s="36">
        <f>IF(C510="","",WORKDAY(C510,1))</f>
        <v>44414</v>
      </c>
      <c r="E510" s="36">
        <f>IF(C510="","",WORKDAY(C510,10))</f>
        <v>44427</v>
      </c>
      <c r="F510" s="36">
        <v>44442</v>
      </c>
      <c r="G510" s="36" t="str">
        <f t="shared" si="70"/>
        <v>Aug</v>
      </c>
      <c r="H510" s="116">
        <v>44494</v>
      </c>
      <c r="I510" s="117" t="str">
        <f t="shared" si="72"/>
        <v>No</v>
      </c>
      <c r="J510" s="17"/>
      <c r="K510" s="97"/>
      <c r="L510" s="37" t="s">
        <v>72</v>
      </c>
      <c r="M510" s="17"/>
      <c r="N510" s="18" t="s">
        <v>993</v>
      </c>
      <c r="O510" s="16"/>
      <c r="P510" s="48"/>
      <c r="Q510" s="160"/>
      <c r="R510" s="19"/>
      <c r="Y510" s="27"/>
      <c r="Z510" s="27"/>
      <c r="AC510" s="27"/>
    </row>
    <row r="511" spans="1:29" s="20" customFormat="1" ht="30" customHeight="1" x14ac:dyDescent="0.2">
      <c r="A511" s="158" t="s">
        <v>616</v>
      </c>
      <c r="B511" s="30" t="s">
        <v>1515</v>
      </c>
      <c r="C511" s="36">
        <v>44413</v>
      </c>
      <c r="D511" s="36">
        <f>IF(C511="","",WORKDAY(C511,1))</f>
        <v>44414</v>
      </c>
      <c r="E511" s="36">
        <f>IF(C511="","",WORKDAY(C511,10))</f>
        <v>44427</v>
      </c>
      <c r="F511" s="36">
        <v>44442</v>
      </c>
      <c r="G511" s="36" t="str">
        <f t="shared" si="70"/>
        <v>Aug</v>
      </c>
      <c r="H511" s="116">
        <v>44424</v>
      </c>
      <c r="I511" s="117" t="str">
        <f t="shared" si="72"/>
        <v>Yes</v>
      </c>
      <c r="J511" s="17"/>
      <c r="K511" s="97"/>
      <c r="L511" s="37" t="s">
        <v>1004</v>
      </c>
      <c r="M511" s="17"/>
      <c r="N511" s="18" t="s">
        <v>995</v>
      </c>
      <c r="O511" s="16"/>
      <c r="P511" s="48"/>
      <c r="Q511" s="160"/>
      <c r="R511" s="19"/>
      <c r="Y511" s="27"/>
      <c r="Z511" s="27"/>
      <c r="AC511" s="27"/>
    </row>
    <row r="512" spans="1:29" s="20" customFormat="1" ht="30" customHeight="1" x14ac:dyDescent="0.2">
      <c r="A512" s="158" t="s">
        <v>617</v>
      </c>
      <c r="B512" s="30" t="s">
        <v>1516</v>
      </c>
      <c r="C512" s="36">
        <v>44414</v>
      </c>
      <c r="D512" s="36">
        <f t="shared" si="67"/>
        <v>44417</v>
      </c>
      <c r="E512" s="36">
        <f t="shared" si="68"/>
        <v>44428</v>
      </c>
      <c r="F512" s="36">
        <v>44445</v>
      </c>
      <c r="G512" s="36" t="str">
        <f t="shared" si="70"/>
        <v>Aug</v>
      </c>
      <c r="H512" s="116">
        <v>44421</v>
      </c>
      <c r="I512" s="117" t="str">
        <f t="shared" si="72"/>
        <v>Yes</v>
      </c>
      <c r="J512" s="17"/>
      <c r="K512" s="97"/>
      <c r="L512" s="37" t="s">
        <v>1004</v>
      </c>
      <c r="M512" s="17"/>
      <c r="N512" s="18" t="s">
        <v>993</v>
      </c>
      <c r="O512" s="16"/>
      <c r="P512" s="48"/>
      <c r="Q512" s="160"/>
      <c r="R512" s="19"/>
      <c r="Y512" s="27"/>
      <c r="Z512" s="27"/>
      <c r="AC512" s="27"/>
    </row>
    <row r="513" spans="1:29" s="20" customFormat="1" ht="30" customHeight="1" x14ac:dyDescent="0.2">
      <c r="A513" s="158" t="s">
        <v>618</v>
      </c>
      <c r="B513" s="30" t="s">
        <v>1517</v>
      </c>
      <c r="C513" s="36">
        <v>44413</v>
      </c>
      <c r="D513" s="36">
        <f t="shared" si="67"/>
        <v>44414</v>
      </c>
      <c r="E513" s="36">
        <f t="shared" si="68"/>
        <v>44427</v>
      </c>
      <c r="F513" s="36">
        <v>44442</v>
      </c>
      <c r="G513" s="36" t="str">
        <f t="shared" si="70"/>
        <v>Aug</v>
      </c>
      <c r="H513" s="116">
        <v>44414</v>
      </c>
      <c r="I513" s="117" t="str">
        <f t="shared" si="72"/>
        <v>Yes</v>
      </c>
      <c r="J513" s="17"/>
      <c r="K513" s="97"/>
      <c r="L513" s="37" t="s">
        <v>72</v>
      </c>
      <c r="M513" s="17"/>
      <c r="N513" s="18" t="s">
        <v>993</v>
      </c>
      <c r="O513" s="16"/>
      <c r="P513" s="48"/>
      <c r="Q513" s="160"/>
      <c r="R513" s="19"/>
      <c r="Y513" s="27"/>
      <c r="Z513" s="27"/>
      <c r="AC513" s="27"/>
    </row>
    <row r="514" spans="1:29" s="20" customFormat="1" ht="30" customHeight="1" x14ac:dyDescent="0.2">
      <c r="A514" s="158" t="s">
        <v>619</v>
      </c>
      <c r="B514" s="30" t="s">
        <v>1518</v>
      </c>
      <c r="C514" s="36">
        <v>44414</v>
      </c>
      <c r="D514" s="36">
        <f>IF(C514="","",WORKDAY(C514,1))</f>
        <v>44417</v>
      </c>
      <c r="E514" s="36">
        <f>IF(C514="","",WORKDAY(C514,10))</f>
        <v>44428</v>
      </c>
      <c r="F514" s="36">
        <v>44445</v>
      </c>
      <c r="G514" s="36" t="str">
        <f t="shared" si="70"/>
        <v>Aug</v>
      </c>
      <c r="H514" s="116">
        <v>44445</v>
      </c>
      <c r="I514" s="117" t="str">
        <f t="shared" si="72"/>
        <v>Yes</v>
      </c>
      <c r="J514" s="17"/>
      <c r="K514" s="97"/>
      <c r="L514" s="37" t="s">
        <v>72</v>
      </c>
      <c r="M514" s="17"/>
      <c r="N514" s="18" t="s">
        <v>995</v>
      </c>
      <c r="O514" s="16"/>
      <c r="P514" s="48"/>
      <c r="Q514" s="160"/>
      <c r="R514" s="19"/>
      <c r="Y514" s="27"/>
      <c r="Z514" s="27"/>
      <c r="AC514" s="27"/>
    </row>
    <row r="515" spans="1:29" s="20" customFormat="1" ht="30" customHeight="1" x14ac:dyDescent="0.2">
      <c r="A515" s="158" t="s">
        <v>620</v>
      </c>
      <c r="B515" s="30" t="s">
        <v>1519</v>
      </c>
      <c r="C515" s="36">
        <v>44414</v>
      </c>
      <c r="D515" s="36">
        <f>IF(C515="","",WORKDAY(C515,1))</f>
        <v>44417</v>
      </c>
      <c r="E515" s="36">
        <f>IF(C515="","",WORKDAY(C515,10))</f>
        <v>44428</v>
      </c>
      <c r="F515" s="36">
        <v>44445</v>
      </c>
      <c r="G515" s="36" t="str">
        <f t="shared" si="70"/>
        <v>Aug</v>
      </c>
      <c r="H515" s="116">
        <v>44417</v>
      </c>
      <c r="I515" s="117" t="str">
        <f t="shared" si="72"/>
        <v>Yes</v>
      </c>
      <c r="J515" s="17"/>
      <c r="K515" s="97"/>
      <c r="L515" s="37" t="s">
        <v>72</v>
      </c>
      <c r="M515" s="17"/>
      <c r="N515" s="18" t="s">
        <v>8</v>
      </c>
      <c r="O515" s="16"/>
      <c r="P515" s="48" t="s">
        <v>64</v>
      </c>
      <c r="Q515" s="160"/>
      <c r="R515" s="19"/>
      <c r="Y515" s="27"/>
      <c r="Z515" s="27"/>
      <c r="AC515" s="27"/>
    </row>
    <row r="516" spans="1:29" s="20" customFormat="1" ht="30" customHeight="1" x14ac:dyDescent="0.2">
      <c r="A516" s="158" t="s">
        <v>621</v>
      </c>
      <c r="B516" s="30" t="s">
        <v>1520</v>
      </c>
      <c r="C516" s="36">
        <v>44417</v>
      </c>
      <c r="D516" s="36">
        <f t="shared" si="67"/>
        <v>44418</v>
      </c>
      <c r="E516" s="36">
        <f t="shared" si="68"/>
        <v>44431</v>
      </c>
      <c r="F516" s="36">
        <v>44446</v>
      </c>
      <c r="G516" s="36" t="str">
        <f t="shared" si="70"/>
        <v>Aug</v>
      </c>
      <c r="H516" s="116">
        <v>44446</v>
      </c>
      <c r="I516" s="117" t="str">
        <f t="shared" si="72"/>
        <v>Yes</v>
      </c>
      <c r="J516" s="17"/>
      <c r="K516" s="97"/>
      <c r="L516" s="37" t="s">
        <v>72</v>
      </c>
      <c r="M516" s="17"/>
      <c r="N516" s="18" t="s">
        <v>993</v>
      </c>
      <c r="O516" s="16"/>
      <c r="P516" s="48"/>
      <c r="Q516" s="160"/>
      <c r="R516" s="19"/>
      <c r="Y516" s="27"/>
      <c r="Z516" s="27"/>
      <c r="AC516" s="27"/>
    </row>
    <row r="517" spans="1:29" s="20" customFormat="1" ht="30" customHeight="1" x14ac:dyDescent="0.2">
      <c r="A517" s="158" t="s">
        <v>622</v>
      </c>
      <c r="B517" s="30" t="s">
        <v>1522</v>
      </c>
      <c r="C517" s="36">
        <v>44417</v>
      </c>
      <c r="D517" s="36">
        <f>IF(C517="","",WORKDAY(C517,1))</f>
        <v>44418</v>
      </c>
      <c r="E517" s="36">
        <f>IF(C517="","",WORKDAY(C517,10))</f>
        <v>44431</v>
      </c>
      <c r="F517" s="36">
        <v>44446</v>
      </c>
      <c r="G517" s="36" t="str">
        <f t="shared" si="70"/>
        <v>Aug</v>
      </c>
      <c r="H517" s="116">
        <v>44424</v>
      </c>
      <c r="I517" s="117" t="str">
        <f t="shared" si="72"/>
        <v>Yes</v>
      </c>
      <c r="J517" s="17"/>
      <c r="K517" s="97"/>
      <c r="L517" s="37" t="s">
        <v>72</v>
      </c>
      <c r="M517" s="17"/>
      <c r="N517" s="18" t="s">
        <v>993</v>
      </c>
      <c r="O517" s="16"/>
      <c r="P517" s="48"/>
      <c r="Q517" s="160"/>
      <c r="R517" s="19"/>
      <c r="Y517" s="27"/>
      <c r="Z517" s="27"/>
      <c r="AC517" s="27"/>
    </row>
    <row r="518" spans="1:29" s="20" customFormat="1" ht="30" customHeight="1" x14ac:dyDescent="0.2">
      <c r="A518" s="158" t="s">
        <v>623</v>
      </c>
      <c r="B518" s="30" t="s">
        <v>1523</v>
      </c>
      <c r="C518" s="36">
        <v>44417</v>
      </c>
      <c r="D518" s="36">
        <f>IF(C518="","",WORKDAY(C518,1))</f>
        <v>44418</v>
      </c>
      <c r="E518" s="36">
        <f>IF(C518="","",WORKDAY(C518,10))</f>
        <v>44431</v>
      </c>
      <c r="F518" s="36">
        <v>44446</v>
      </c>
      <c r="G518" s="36" t="str">
        <f t="shared" si="70"/>
        <v>Aug</v>
      </c>
      <c r="H518" s="116">
        <v>44418</v>
      </c>
      <c r="I518" s="117" t="str">
        <f t="shared" si="72"/>
        <v>Yes</v>
      </c>
      <c r="J518" s="17"/>
      <c r="K518" s="97"/>
      <c r="L518" s="37" t="s">
        <v>72</v>
      </c>
      <c r="M518" s="17"/>
      <c r="N518" s="18" t="s">
        <v>993</v>
      </c>
      <c r="O518" s="16"/>
      <c r="P518" s="48"/>
      <c r="Q518" s="160"/>
      <c r="R518" s="19"/>
      <c r="Y518" s="27"/>
      <c r="Z518" s="27"/>
      <c r="AC518" s="27"/>
    </row>
    <row r="519" spans="1:29" s="20" customFormat="1" ht="30" customHeight="1" x14ac:dyDescent="0.2">
      <c r="A519" s="158" t="s">
        <v>624</v>
      </c>
      <c r="B519" s="30" t="s">
        <v>1524</v>
      </c>
      <c r="C519" s="36">
        <v>44418</v>
      </c>
      <c r="D519" s="36">
        <f t="shared" si="67"/>
        <v>44419</v>
      </c>
      <c r="E519" s="36">
        <f t="shared" si="68"/>
        <v>44432</v>
      </c>
      <c r="F519" s="36">
        <v>44447</v>
      </c>
      <c r="G519" s="36" t="str">
        <f t="shared" si="70"/>
        <v>Aug</v>
      </c>
      <c r="H519" s="116">
        <v>44420</v>
      </c>
      <c r="I519" s="117" t="str">
        <f t="shared" si="72"/>
        <v>Yes</v>
      </c>
      <c r="J519" s="17"/>
      <c r="K519" s="97"/>
      <c r="L519" s="37" t="s">
        <v>72</v>
      </c>
      <c r="M519" s="17"/>
      <c r="N519" s="18" t="s">
        <v>993</v>
      </c>
      <c r="O519" s="16"/>
      <c r="P519" s="48"/>
      <c r="Q519" s="160"/>
      <c r="R519" s="19"/>
      <c r="Y519" s="27"/>
      <c r="Z519" s="27"/>
      <c r="AC519" s="27"/>
    </row>
    <row r="520" spans="1:29" s="20" customFormat="1" ht="30" customHeight="1" x14ac:dyDescent="0.2">
      <c r="A520" s="158" t="s">
        <v>625</v>
      </c>
      <c r="B520" s="30" t="s">
        <v>1525</v>
      </c>
      <c r="C520" s="36">
        <v>44419</v>
      </c>
      <c r="D520" s="36">
        <f t="shared" si="67"/>
        <v>44420</v>
      </c>
      <c r="E520" s="36">
        <f t="shared" si="68"/>
        <v>44433</v>
      </c>
      <c r="F520" s="36">
        <v>44448</v>
      </c>
      <c r="G520" s="36" t="str">
        <f t="shared" si="70"/>
        <v>Aug</v>
      </c>
      <c r="H520" s="116">
        <v>44424</v>
      </c>
      <c r="I520" s="117" t="str">
        <f t="shared" si="72"/>
        <v>Yes</v>
      </c>
      <c r="J520" s="17"/>
      <c r="K520" s="97"/>
      <c r="L520" s="37" t="s">
        <v>72</v>
      </c>
      <c r="M520" s="17"/>
      <c r="N520" s="18" t="s">
        <v>993</v>
      </c>
      <c r="O520" s="16"/>
      <c r="P520" s="48"/>
      <c r="Q520" s="160"/>
      <c r="R520" s="19"/>
      <c r="Y520" s="27"/>
      <c r="Z520" s="27"/>
      <c r="AC520" s="27"/>
    </row>
    <row r="521" spans="1:29" s="20" customFormat="1" ht="30" customHeight="1" x14ac:dyDescent="0.2">
      <c r="A521" s="158" t="s">
        <v>626</v>
      </c>
      <c r="B521" s="30" t="s">
        <v>1526</v>
      </c>
      <c r="C521" s="36">
        <v>44419</v>
      </c>
      <c r="D521" s="36">
        <f>IF(C521="","",WORKDAY(C521,1))</f>
        <v>44420</v>
      </c>
      <c r="E521" s="36">
        <f>IF(C521="","",WORKDAY(C521,10))</f>
        <v>44433</v>
      </c>
      <c r="F521" s="36">
        <v>44448</v>
      </c>
      <c r="G521" s="36" t="str">
        <f t="shared" si="70"/>
        <v>Aug</v>
      </c>
      <c r="H521" s="116">
        <v>44439</v>
      </c>
      <c r="I521" s="117" t="str">
        <f t="shared" si="72"/>
        <v>Yes</v>
      </c>
      <c r="J521" s="17"/>
      <c r="K521" s="97"/>
      <c r="L521" s="37" t="s">
        <v>72</v>
      </c>
      <c r="M521" s="17"/>
      <c r="N521" s="18" t="s">
        <v>993</v>
      </c>
      <c r="O521" s="16"/>
      <c r="P521" s="48"/>
      <c r="Q521" s="160"/>
      <c r="R521" s="19"/>
      <c r="Y521" s="27"/>
      <c r="Z521" s="27"/>
      <c r="AC521" s="27"/>
    </row>
    <row r="522" spans="1:29" s="20" customFormat="1" ht="30" customHeight="1" x14ac:dyDescent="0.2">
      <c r="A522" s="158" t="s">
        <v>627</v>
      </c>
      <c r="B522" s="30" t="s">
        <v>1527</v>
      </c>
      <c r="C522" s="36">
        <v>44419</v>
      </c>
      <c r="D522" s="36">
        <f>IF(C522="","",WORKDAY(C522,1))</f>
        <v>44420</v>
      </c>
      <c r="E522" s="36">
        <f>IF(C522="","",WORKDAY(C522,10))</f>
        <v>44433</v>
      </c>
      <c r="F522" s="36">
        <v>44448</v>
      </c>
      <c r="G522" s="36" t="str">
        <f t="shared" si="70"/>
        <v>Aug</v>
      </c>
      <c r="H522" s="116">
        <v>44427</v>
      </c>
      <c r="I522" s="117" t="str">
        <f t="shared" si="72"/>
        <v>Yes</v>
      </c>
      <c r="J522" s="17"/>
      <c r="K522" s="97"/>
      <c r="L522" s="37" t="s">
        <v>72</v>
      </c>
      <c r="M522" s="17"/>
      <c r="N522" s="18" t="s">
        <v>993</v>
      </c>
      <c r="O522" s="16"/>
      <c r="P522" s="48"/>
      <c r="Q522" s="160"/>
      <c r="R522" s="19"/>
      <c r="Y522" s="27"/>
      <c r="Z522" s="27"/>
      <c r="AC522" s="27"/>
    </row>
    <row r="523" spans="1:29" s="20" customFormat="1" ht="30" customHeight="1" x14ac:dyDescent="0.2">
      <c r="A523" s="158" t="s">
        <v>628</v>
      </c>
      <c r="B523" s="30" t="s">
        <v>1528</v>
      </c>
      <c r="C523" s="36">
        <v>44420</v>
      </c>
      <c r="D523" s="36">
        <f t="shared" si="67"/>
        <v>44421</v>
      </c>
      <c r="E523" s="36">
        <f t="shared" si="68"/>
        <v>44434</v>
      </c>
      <c r="F523" s="36">
        <v>44449</v>
      </c>
      <c r="G523" s="36" t="str">
        <f t="shared" si="70"/>
        <v>Aug</v>
      </c>
      <c r="H523" s="116">
        <v>44441</v>
      </c>
      <c r="I523" s="117" t="str">
        <f t="shared" si="72"/>
        <v>Yes</v>
      </c>
      <c r="J523" s="17"/>
      <c r="K523" s="97"/>
      <c r="L523" s="37" t="s">
        <v>72</v>
      </c>
      <c r="M523" s="17"/>
      <c r="N523" s="18" t="s">
        <v>993</v>
      </c>
      <c r="O523" s="16"/>
      <c r="P523" s="48"/>
      <c r="Q523" s="160"/>
      <c r="R523" s="19"/>
      <c r="Y523" s="27"/>
      <c r="Z523" s="27"/>
      <c r="AC523" s="27"/>
    </row>
    <row r="524" spans="1:29" s="20" customFormat="1" ht="30" customHeight="1" x14ac:dyDescent="0.2">
      <c r="A524" s="164" t="s">
        <v>629</v>
      </c>
      <c r="B524" s="30" t="s">
        <v>1529</v>
      </c>
      <c r="C524" s="36">
        <v>44419</v>
      </c>
      <c r="D524" s="36">
        <f t="shared" si="67"/>
        <v>44420</v>
      </c>
      <c r="E524" s="36">
        <f t="shared" si="68"/>
        <v>44433</v>
      </c>
      <c r="F524" s="36">
        <v>44448</v>
      </c>
      <c r="G524" s="36" t="str">
        <f t="shared" si="70"/>
        <v>Aug</v>
      </c>
      <c r="H524" s="116">
        <v>44434</v>
      </c>
      <c r="I524" s="117" t="str">
        <f t="shared" si="72"/>
        <v>Yes</v>
      </c>
      <c r="J524" s="17"/>
      <c r="K524" s="97"/>
      <c r="L524" s="37" t="s">
        <v>72</v>
      </c>
      <c r="M524" s="17"/>
      <c r="N524" s="18" t="s">
        <v>995</v>
      </c>
      <c r="O524" s="16"/>
      <c r="P524" s="48"/>
      <c r="Q524" s="160"/>
      <c r="R524" s="19"/>
      <c r="Y524" s="27"/>
      <c r="Z524" s="27"/>
      <c r="AC524" s="27"/>
    </row>
    <row r="525" spans="1:29" s="20" customFormat="1" ht="30" customHeight="1" x14ac:dyDescent="0.2">
      <c r="A525" s="158" t="s">
        <v>630</v>
      </c>
      <c r="B525" s="30" t="s">
        <v>1531</v>
      </c>
      <c r="C525" s="36">
        <v>44421</v>
      </c>
      <c r="D525" s="36">
        <f t="shared" si="67"/>
        <v>44424</v>
      </c>
      <c r="E525" s="36">
        <f t="shared" si="68"/>
        <v>44435</v>
      </c>
      <c r="F525" s="36">
        <f>IF(C525="","",WORKDAY(C525,20))</f>
        <v>44449</v>
      </c>
      <c r="G525" s="36" t="str">
        <f t="shared" si="70"/>
        <v>Aug</v>
      </c>
      <c r="H525" s="116">
        <v>44425</v>
      </c>
      <c r="I525" s="117" t="str">
        <f t="shared" si="72"/>
        <v>Yes</v>
      </c>
      <c r="J525" s="17"/>
      <c r="K525" s="97"/>
      <c r="L525" s="37" t="s">
        <v>1004</v>
      </c>
      <c r="M525" s="17"/>
      <c r="N525" s="18" t="s">
        <v>8</v>
      </c>
      <c r="O525" s="16"/>
      <c r="P525" s="48" t="s">
        <v>64</v>
      </c>
      <c r="Q525" s="160"/>
      <c r="R525" s="19"/>
      <c r="Y525" s="27"/>
      <c r="Z525" s="27"/>
      <c r="AC525" s="27"/>
    </row>
    <row r="526" spans="1:29" s="20" customFormat="1" ht="30" customHeight="1" x14ac:dyDescent="0.2">
      <c r="A526" s="158" t="s">
        <v>631</v>
      </c>
      <c r="B526" s="30" t="s">
        <v>1532</v>
      </c>
      <c r="C526" s="36">
        <v>44421</v>
      </c>
      <c r="D526" s="36">
        <f>IF(C526="","",WORKDAY(C526,1))</f>
        <v>44424</v>
      </c>
      <c r="E526" s="36">
        <f>IF(C526="","",WORKDAY(C526,10))</f>
        <v>44435</v>
      </c>
      <c r="F526" s="36">
        <f>IF(C526="","",WORKDAY(C526,20))</f>
        <v>44449</v>
      </c>
      <c r="G526" s="36" t="str">
        <f t="shared" si="70"/>
        <v>Aug</v>
      </c>
      <c r="H526" s="116">
        <v>44456</v>
      </c>
      <c r="I526" s="117" t="str">
        <f t="shared" si="72"/>
        <v>No</v>
      </c>
      <c r="J526" s="17"/>
      <c r="K526" s="97"/>
      <c r="L526" s="37" t="s">
        <v>72</v>
      </c>
      <c r="M526" s="17"/>
      <c r="N526" s="18" t="s">
        <v>993</v>
      </c>
      <c r="O526" s="16"/>
      <c r="P526" s="48"/>
      <c r="Q526" s="160"/>
      <c r="R526" s="19"/>
      <c r="Y526" s="27"/>
      <c r="Z526" s="27"/>
      <c r="AC526" s="27"/>
    </row>
    <row r="527" spans="1:29" s="20" customFormat="1" ht="30" customHeight="1" x14ac:dyDescent="0.2">
      <c r="A527" s="158" t="s">
        <v>632</v>
      </c>
      <c r="B527" s="30" t="s">
        <v>1533</v>
      </c>
      <c r="C527" s="36">
        <v>44421</v>
      </c>
      <c r="D527" s="36">
        <f>IF(C527="","",WORKDAY(C527,1))</f>
        <v>44424</v>
      </c>
      <c r="E527" s="36">
        <f>IF(C527="","",WORKDAY(C527,10))</f>
        <v>44435</v>
      </c>
      <c r="F527" s="36">
        <f>IF(C527="","",WORKDAY(C527,20))</f>
        <v>44449</v>
      </c>
      <c r="G527" s="36" t="str">
        <f t="shared" si="70"/>
        <v>Aug</v>
      </c>
      <c r="H527" s="116">
        <v>44441</v>
      </c>
      <c r="I527" s="117" t="str">
        <f t="shared" si="72"/>
        <v>Yes</v>
      </c>
      <c r="J527" s="17"/>
      <c r="K527" s="97"/>
      <c r="L527" s="37" t="s">
        <v>72</v>
      </c>
      <c r="M527" s="17"/>
      <c r="N527" s="18" t="s">
        <v>994</v>
      </c>
      <c r="O527" s="16"/>
      <c r="P527" s="48" t="s">
        <v>64</v>
      </c>
      <c r="Q527" s="160"/>
      <c r="R527" s="19"/>
      <c r="Y527" s="27"/>
      <c r="Z527" s="27"/>
      <c r="AC527" s="27"/>
    </row>
    <row r="528" spans="1:29" s="20" customFormat="1" ht="30" customHeight="1" x14ac:dyDescent="0.2">
      <c r="A528" s="158" t="s">
        <v>633</v>
      </c>
      <c r="B528" s="30" t="s">
        <v>1534</v>
      </c>
      <c r="C528" s="36">
        <v>44421</v>
      </c>
      <c r="D528" s="36">
        <f>IF(C528="","",WORKDAY(C528,1))</f>
        <v>44424</v>
      </c>
      <c r="E528" s="36">
        <f>IF(C528="","",WORKDAY(C528,10))</f>
        <v>44435</v>
      </c>
      <c r="F528" s="36">
        <f>IF(C528="","",WORKDAY(C528,20))</f>
        <v>44449</v>
      </c>
      <c r="G528" s="36" t="str">
        <f t="shared" si="70"/>
        <v>Aug</v>
      </c>
      <c r="H528" s="116">
        <v>44427</v>
      </c>
      <c r="I528" s="117" t="str">
        <f t="shared" si="72"/>
        <v>Yes</v>
      </c>
      <c r="J528" s="17"/>
      <c r="K528" s="97"/>
      <c r="L528" s="37" t="s">
        <v>72</v>
      </c>
      <c r="M528" s="17"/>
      <c r="N528" s="18" t="s">
        <v>993</v>
      </c>
      <c r="O528" s="16"/>
      <c r="P528" s="48"/>
      <c r="Q528" s="160"/>
      <c r="R528" s="19"/>
      <c r="Y528" s="27"/>
      <c r="Z528" s="27"/>
      <c r="AC528" s="27"/>
    </row>
    <row r="529" spans="1:29" s="20" customFormat="1" ht="30" customHeight="1" x14ac:dyDescent="0.2">
      <c r="A529" s="158" t="s">
        <v>634</v>
      </c>
      <c r="B529" s="30" t="s">
        <v>1535</v>
      </c>
      <c r="C529" s="36">
        <v>44424</v>
      </c>
      <c r="D529" s="36">
        <f t="shared" si="67"/>
        <v>44425</v>
      </c>
      <c r="E529" s="36">
        <v>44439</v>
      </c>
      <c r="F529" s="36">
        <v>44453</v>
      </c>
      <c r="G529" s="36" t="str">
        <f t="shared" si="70"/>
        <v>Aug</v>
      </c>
      <c r="H529" s="116">
        <v>44459</v>
      </c>
      <c r="I529" s="117" t="str">
        <f t="shared" si="72"/>
        <v>No</v>
      </c>
      <c r="J529" s="17"/>
      <c r="K529" s="97"/>
      <c r="L529" s="37" t="s">
        <v>72</v>
      </c>
      <c r="M529" s="17"/>
      <c r="N529" s="18" t="s">
        <v>993</v>
      </c>
      <c r="O529" s="16"/>
      <c r="P529" s="48"/>
      <c r="Q529" s="160"/>
      <c r="R529" s="19"/>
      <c r="Y529" s="27"/>
      <c r="Z529" s="27"/>
      <c r="AC529" s="27"/>
    </row>
    <row r="530" spans="1:29" s="20" customFormat="1" ht="30" customHeight="1" x14ac:dyDescent="0.2">
      <c r="A530" s="158" t="s">
        <v>635</v>
      </c>
      <c r="B530" s="30" t="s">
        <v>1536</v>
      </c>
      <c r="C530" s="36">
        <v>44424</v>
      </c>
      <c r="D530" s="36">
        <f t="shared" ref="D530:D537" si="73">IF(C530="","",WORKDAY(C530,1))</f>
        <v>44425</v>
      </c>
      <c r="E530" s="36">
        <v>44439</v>
      </c>
      <c r="F530" s="36">
        <v>44453</v>
      </c>
      <c r="G530" s="36" t="str">
        <f t="shared" si="70"/>
        <v>Aug</v>
      </c>
      <c r="H530" s="116">
        <v>44433</v>
      </c>
      <c r="I530" s="117" t="str">
        <f t="shared" si="72"/>
        <v>Yes</v>
      </c>
      <c r="J530" s="17"/>
      <c r="K530" s="97"/>
      <c r="L530" s="37" t="s">
        <v>72</v>
      </c>
      <c r="M530" s="17"/>
      <c r="N530" s="18" t="s">
        <v>993</v>
      </c>
      <c r="O530" s="16"/>
      <c r="P530" s="48"/>
      <c r="Q530" s="160"/>
      <c r="R530" s="19"/>
      <c r="Y530" s="27"/>
      <c r="Z530" s="27"/>
      <c r="AC530" s="27"/>
    </row>
    <row r="531" spans="1:29" s="20" customFormat="1" ht="30" customHeight="1" x14ac:dyDescent="0.2">
      <c r="A531" s="158" t="s">
        <v>636</v>
      </c>
      <c r="B531" s="30" t="s">
        <v>1537</v>
      </c>
      <c r="C531" s="36">
        <v>44424</v>
      </c>
      <c r="D531" s="36">
        <f t="shared" si="73"/>
        <v>44425</v>
      </c>
      <c r="E531" s="36">
        <v>44439</v>
      </c>
      <c r="F531" s="36">
        <v>44453</v>
      </c>
      <c r="G531" s="36" t="str">
        <f t="shared" si="70"/>
        <v>Aug</v>
      </c>
      <c r="H531" s="116">
        <v>44459</v>
      </c>
      <c r="I531" s="117" t="str">
        <f t="shared" si="72"/>
        <v>No</v>
      </c>
      <c r="J531" s="17"/>
      <c r="K531" s="97"/>
      <c r="L531" s="37" t="s">
        <v>72</v>
      </c>
      <c r="M531" s="17"/>
      <c r="N531" s="18" t="s">
        <v>993</v>
      </c>
      <c r="O531" s="16"/>
      <c r="P531" s="48"/>
      <c r="Q531" s="160"/>
      <c r="R531" s="19"/>
      <c r="Y531" s="27"/>
      <c r="Z531" s="27"/>
      <c r="AC531" s="27"/>
    </row>
    <row r="532" spans="1:29" s="20" customFormat="1" ht="30" customHeight="1" x14ac:dyDescent="0.2">
      <c r="A532" s="158" t="s">
        <v>637</v>
      </c>
      <c r="B532" s="30" t="s">
        <v>1538</v>
      </c>
      <c r="C532" s="36">
        <v>44424</v>
      </c>
      <c r="D532" s="36">
        <f t="shared" si="73"/>
        <v>44425</v>
      </c>
      <c r="E532" s="36">
        <v>44439</v>
      </c>
      <c r="F532" s="36">
        <v>44453</v>
      </c>
      <c r="G532" s="36" t="str">
        <f t="shared" ref="G532:G595" si="74">IF(ISBLANK(C532),"",TEXT(C532,"mmm"))</f>
        <v>Aug</v>
      </c>
      <c r="H532" s="116">
        <v>44453</v>
      </c>
      <c r="I532" s="117" t="str">
        <f t="shared" si="72"/>
        <v>Yes</v>
      </c>
      <c r="J532" s="17"/>
      <c r="K532" s="97"/>
      <c r="L532" s="37" t="s">
        <v>72</v>
      </c>
      <c r="M532" s="17"/>
      <c r="N532" s="18" t="s">
        <v>993</v>
      </c>
      <c r="O532" s="16"/>
      <c r="P532" s="48"/>
      <c r="Q532" s="160"/>
      <c r="R532" s="19"/>
      <c r="Y532" s="27"/>
      <c r="Z532" s="27"/>
      <c r="AC532" s="27"/>
    </row>
    <row r="533" spans="1:29" s="20" customFormat="1" ht="30" customHeight="1" x14ac:dyDescent="0.2">
      <c r="A533" s="158" t="s">
        <v>638</v>
      </c>
      <c r="B533" s="30" t="s">
        <v>1539</v>
      </c>
      <c r="C533" s="36">
        <v>44424</v>
      </c>
      <c r="D533" s="36">
        <f t="shared" si="73"/>
        <v>44425</v>
      </c>
      <c r="E533" s="36">
        <v>44439</v>
      </c>
      <c r="F533" s="36">
        <v>44453</v>
      </c>
      <c r="G533" s="36" t="str">
        <f t="shared" si="74"/>
        <v>Aug</v>
      </c>
      <c r="H533" s="116">
        <v>44522</v>
      </c>
      <c r="I533" s="117" t="str">
        <f t="shared" si="72"/>
        <v>No</v>
      </c>
      <c r="J533" s="17"/>
      <c r="K533" s="97"/>
      <c r="L533" s="37" t="s">
        <v>72</v>
      </c>
      <c r="M533" s="17"/>
      <c r="N533" s="18" t="s">
        <v>993</v>
      </c>
      <c r="O533" s="16"/>
      <c r="P533" s="48"/>
      <c r="Q533" s="160"/>
      <c r="R533" s="19"/>
      <c r="Y533" s="27"/>
      <c r="Z533" s="27"/>
      <c r="AC533" s="27"/>
    </row>
    <row r="534" spans="1:29" s="20" customFormat="1" ht="30" customHeight="1" x14ac:dyDescent="0.2">
      <c r="A534" s="158" t="s">
        <v>639</v>
      </c>
      <c r="B534" s="30" t="s">
        <v>1540</v>
      </c>
      <c r="C534" s="36">
        <v>44425</v>
      </c>
      <c r="D534" s="36">
        <f t="shared" si="73"/>
        <v>44426</v>
      </c>
      <c r="E534" s="36">
        <v>44440</v>
      </c>
      <c r="F534" s="36">
        <v>44454</v>
      </c>
      <c r="G534" s="36" t="str">
        <f t="shared" si="74"/>
        <v>Aug</v>
      </c>
      <c r="H534" s="116">
        <v>44512</v>
      </c>
      <c r="I534" s="117" t="str">
        <f t="shared" si="72"/>
        <v>No</v>
      </c>
      <c r="J534" s="17"/>
      <c r="K534" s="97"/>
      <c r="L534" s="37" t="s">
        <v>72</v>
      </c>
      <c r="M534" s="17"/>
      <c r="N534" s="18" t="s">
        <v>993</v>
      </c>
      <c r="O534" s="16"/>
      <c r="P534" s="48"/>
      <c r="Q534" s="160"/>
      <c r="R534" s="19"/>
      <c r="Y534" s="27"/>
      <c r="Z534" s="27"/>
      <c r="AC534" s="27"/>
    </row>
    <row r="535" spans="1:29" s="20" customFormat="1" ht="30" customHeight="1" x14ac:dyDescent="0.2">
      <c r="A535" s="158" t="s">
        <v>640</v>
      </c>
      <c r="B535" s="30" t="s">
        <v>1541</v>
      </c>
      <c r="C535" s="36">
        <v>44425</v>
      </c>
      <c r="D535" s="36">
        <f t="shared" si="73"/>
        <v>44426</v>
      </c>
      <c r="E535" s="36">
        <v>44440</v>
      </c>
      <c r="F535" s="36">
        <v>44454</v>
      </c>
      <c r="G535" s="36" t="str">
        <f t="shared" si="74"/>
        <v>Aug</v>
      </c>
      <c r="H535" s="116">
        <v>44427</v>
      </c>
      <c r="I535" s="117" t="str">
        <f t="shared" si="72"/>
        <v>Yes</v>
      </c>
      <c r="J535" s="17"/>
      <c r="K535" s="97"/>
      <c r="L535" s="37" t="s">
        <v>72</v>
      </c>
      <c r="M535" s="17"/>
      <c r="N535" s="18" t="s">
        <v>995</v>
      </c>
      <c r="O535" s="16"/>
      <c r="P535" s="48" t="s">
        <v>64</v>
      </c>
      <c r="Q535" s="160"/>
      <c r="R535" s="19"/>
      <c r="Y535" s="27"/>
      <c r="Z535" s="27"/>
      <c r="AC535" s="27"/>
    </row>
    <row r="536" spans="1:29" s="20" customFormat="1" ht="30" customHeight="1" x14ac:dyDescent="0.2">
      <c r="A536" s="158" t="s">
        <v>641</v>
      </c>
      <c r="B536" s="30" t="s">
        <v>1544</v>
      </c>
      <c r="C536" s="36">
        <v>44425</v>
      </c>
      <c r="D536" s="36">
        <f t="shared" si="73"/>
        <v>44426</v>
      </c>
      <c r="E536" s="36">
        <v>44440</v>
      </c>
      <c r="F536" s="36">
        <v>44454</v>
      </c>
      <c r="G536" s="36" t="str">
        <f t="shared" si="74"/>
        <v>Aug</v>
      </c>
      <c r="H536" s="116">
        <v>44431</v>
      </c>
      <c r="I536" s="117" t="str">
        <f t="shared" si="72"/>
        <v>Yes</v>
      </c>
      <c r="J536" s="17"/>
      <c r="K536" s="97"/>
      <c r="L536" s="37" t="s">
        <v>72</v>
      </c>
      <c r="M536" s="17"/>
      <c r="N536" s="18" t="s">
        <v>993</v>
      </c>
      <c r="O536" s="16"/>
      <c r="P536" s="48"/>
      <c r="Q536" s="160"/>
      <c r="R536" s="19"/>
      <c r="Y536" s="27"/>
      <c r="Z536" s="27"/>
      <c r="AC536" s="27"/>
    </row>
    <row r="537" spans="1:29" s="20" customFormat="1" ht="30" customHeight="1" x14ac:dyDescent="0.2">
      <c r="A537" s="158" t="s">
        <v>642</v>
      </c>
      <c r="B537" s="30" t="s">
        <v>1545</v>
      </c>
      <c r="C537" s="36">
        <v>44426</v>
      </c>
      <c r="D537" s="36">
        <f t="shared" si="73"/>
        <v>44427</v>
      </c>
      <c r="E537" s="36">
        <v>44441</v>
      </c>
      <c r="F537" s="36">
        <v>44455</v>
      </c>
      <c r="G537" s="36" t="str">
        <f t="shared" si="74"/>
        <v>Aug</v>
      </c>
      <c r="H537" s="116">
        <v>44454</v>
      </c>
      <c r="I537" s="117" t="str">
        <f t="shared" si="72"/>
        <v>Yes</v>
      </c>
      <c r="J537" s="17"/>
      <c r="K537" s="97"/>
      <c r="L537" s="37" t="s">
        <v>72</v>
      </c>
      <c r="M537" s="17"/>
      <c r="N537" s="18" t="s">
        <v>993</v>
      </c>
      <c r="O537" s="16"/>
      <c r="P537" s="48"/>
      <c r="Q537" s="160"/>
      <c r="R537" s="19"/>
      <c r="Y537" s="27"/>
      <c r="Z537" s="27"/>
      <c r="AC537" s="27"/>
    </row>
    <row r="538" spans="1:29" s="20" customFormat="1" ht="30" customHeight="1" x14ac:dyDescent="0.2">
      <c r="A538" s="158" t="s">
        <v>643</v>
      </c>
      <c r="B538" s="30" t="s">
        <v>1546</v>
      </c>
      <c r="C538" s="36">
        <v>44426</v>
      </c>
      <c r="D538" s="36">
        <f t="shared" ref="D538:D543" si="75">IF(C538="","",WORKDAY(C538,1))</f>
        <v>44427</v>
      </c>
      <c r="E538" s="36">
        <v>44441</v>
      </c>
      <c r="F538" s="36">
        <v>44455</v>
      </c>
      <c r="G538" s="36" t="str">
        <f t="shared" si="74"/>
        <v>Aug</v>
      </c>
      <c r="H538" s="116">
        <v>44452</v>
      </c>
      <c r="I538" s="117" t="str">
        <f t="shared" si="72"/>
        <v>Yes</v>
      </c>
      <c r="J538" s="17"/>
      <c r="K538" s="97"/>
      <c r="L538" s="37" t="s">
        <v>72</v>
      </c>
      <c r="M538" s="17"/>
      <c r="N538" s="18" t="s">
        <v>993</v>
      </c>
      <c r="O538" s="16"/>
      <c r="P538" s="48"/>
      <c r="Q538" s="160"/>
      <c r="R538" s="19"/>
      <c r="Y538" s="27"/>
      <c r="Z538" s="27"/>
      <c r="AC538" s="27"/>
    </row>
    <row r="539" spans="1:29" s="20" customFormat="1" ht="30" customHeight="1" x14ac:dyDescent="0.2">
      <c r="A539" s="158" t="s">
        <v>644</v>
      </c>
      <c r="B539" s="30" t="s">
        <v>1547</v>
      </c>
      <c r="C539" s="36">
        <v>44426</v>
      </c>
      <c r="D539" s="36">
        <f t="shared" si="75"/>
        <v>44427</v>
      </c>
      <c r="E539" s="36">
        <v>44441</v>
      </c>
      <c r="F539" s="36">
        <v>44455</v>
      </c>
      <c r="G539" s="36" t="str">
        <f t="shared" si="74"/>
        <v>Aug</v>
      </c>
      <c r="H539" s="116">
        <v>44454</v>
      </c>
      <c r="I539" s="117" t="str">
        <f t="shared" si="72"/>
        <v>Yes</v>
      </c>
      <c r="J539" s="17"/>
      <c r="K539" s="97"/>
      <c r="L539" s="37" t="s">
        <v>72</v>
      </c>
      <c r="M539" s="17"/>
      <c r="N539" s="18" t="s">
        <v>993</v>
      </c>
      <c r="O539" s="16"/>
      <c r="P539" s="48"/>
      <c r="Q539" s="160"/>
      <c r="R539" s="19"/>
      <c r="Y539" s="27"/>
      <c r="Z539" s="27"/>
      <c r="AC539" s="27"/>
    </row>
    <row r="540" spans="1:29" s="20" customFormat="1" ht="30" customHeight="1" x14ac:dyDescent="0.2">
      <c r="A540" s="158" t="s">
        <v>645</v>
      </c>
      <c r="B540" s="30" t="s">
        <v>1548</v>
      </c>
      <c r="C540" s="36">
        <v>44426</v>
      </c>
      <c r="D540" s="36">
        <f t="shared" si="75"/>
        <v>44427</v>
      </c>
      <c r="E540" s="36">
        <v>44441</v>
      </c>
      <c r="F540" s="36">
        <v>44455</v>
      </c>
      <c r="G540" s="36" t="str">
        <f t="shared" si="74"/>
        <v>Aug</v>
      </c>
      <c r="H540" s="116">
        <v>44439</v>
      </c>
      <c r="I540" s="117" t="str">
        <f t="shared" si="72"/>
        <v>Yes</v>
      </c>
      <c r="J540" s="17"/>
      <c r="K540" s="97"/>
      <c r="L540" s="37" t="s">
        <v>72</v>
      </c>
      <c r="M540" s="17"/>
      <c r="N540" s="18" t="s">
        <v>993</v>
      </c>
      <c r="O540" s="16"/>
      <c r="P540" s="48"/>
      <c r="Q540" s="160"/>
      <c r="R540" s="19"/>
      <c r="Y540" s="27"/>
      <c r="Z540" s="27"/>
      <c r="AC540" s="27"/>
    </row>
    <row r="541" spans="1:29" s="20" customFormat="1" ht="30" customHeight="1" x14ac:dyDescent="0.2">
      <c r="A541" s="158" t="s">
        <v>646</v>
      </c>
      <c r="B541" s="30" t="s">
        <v>1549</v>
      </c>
      <c r="C541" s="36">
        <v>44426</v>
      </c>
      <c r="D541" s="36">
        <f t="shared" si="75"/>
        <v>44427</v>
      </c>
      <c r="E541" s="36">
        <v>44441</v>
      </c>
      <c r="F541" s="36">
        <v>44455</v>
      </c>
      <c r="G541" s="36" t="str">
        <f t="shared" si="74"/>
        <v>Aug</v>
      </c>
      <c r="H541" s="116">
        <v>44428</v>
      </c>
      <c r="I541" s="117" t="str">
        <f t="shared" si="72"/>
        <v>Yes</v>
      </c>
      <c r="J541" s="17"/>
      <c r="K541" s="97"/>
      <c r="L541" s="37" t="s">
        <v>72</v>
      </c>
      <c r="M541" s="17"/>
      <c r="N541" s="18" t="s">
        <v>993</v>
      </c>
      <c r="O541" s="16"/>
      <c r="P541" s="48"/>
      <c r="Q541" s="160"/>
      <c r="R541" s="19"/>
      <c r="Y541" s="27"/>
      <c r="Z541" s="27"/>
      <c r="AC541" s="27"/>
    </row>
    <row r="542" spans="1:29" s="20" customFormat="1" ht="30" customHeight="1" x14ac:dyDescent="0.2">
      <c r="A542" s="158" t="s">
        <v>647</v>
      </c>
      <c r="B542" s="30" t="s">
        <v>1550</v>
      </c>
      <c r="C542" s="36">
        <v>44426</v>
      </c>
      <c r="D542" s="36">
        <f t="shared" si="75"/>
        <v>44427</v>
      </c>
      <c r="E542" s="36">
        <v>44441</v>
      </c>
      <c r="F542" s="36">
        <v>44455</v>
      </c>
      <c r="G542" s="36" t="str">
        <f t="shared" si="74"/>
        <v>Aug</v>
      </c>
      <c r="H542" s="116">
        <v>44427</v>
      </c>
      <c r="I542" s="117" t="str">
        <f t="shared" si="72"/>
        <v>Yes</v>
      </c>
      <c r="J542" s="17"/>
      <c r="K542" s="97"/>
      <c r="L542" s="37" t="s">
        <v>72</v>
      </c>
      <c r="M542" s="17"/>
      <c r="N542" s="18" t="s">
        <v>8</v>
      </c>
      <c r="O542" s="16"/>
      <c r="P542" s="48" t="s">
        <v>64</v>
      </c>
      <c r="Q542" s="160"/>
      <c r="R542" s="19"/>
      <c r="Y542" s="27"/>
      <c r="Z542" s="27"/>
      <c r="AC542" s="27"/>
    </row>
    <row r="543" spans="1:29" s="20" customFormat="1" ht="30" customHeight="1" x14ac:dyDescent="0.2">
      <c r="A543" s="158" t="s">
        <v>648</v>
      </c>
      <c r="B543" s="30" t="s">
        <v>1551</v>
      </c>
      <c r="C543" s="36">
        <v>44426</v>
      </c>
      <c r="D543" s="36">
        <f t="shared" si="75"/>
        <v>44427</v>
      </c>
      <c r="E543" s="36">
        <v>44441</v>
      </c>
      <c r="F543" s="36">
        <v>44455</v>
      </c>
      <c r="G543" s="36" t="str">
        <f t="shared" si="74"/>
        <v>Aug</v>
      </c>
      <c r="H543" s="116">
        <v>44433</v>
      </c>
      <c r="I543" s="117" t="str">
        <f t="shared" si="72"/>
        <v>Yes</v>
      </c>
      <c r="J543" s="17"/>
      <c r="K543" s="97"/>
      <c r="L543" s="37" t="s">
        <v>72</v>
      </c>
      <c r="M543" s="17"/>
      <c r="N543" s="18" t="s">
        <v>993</v>
      </c>
      <c r="O543" s="16"/>
      <c r="P543" s="48"/>
      <c r="Q543" s="160"/>
      <c r="R543" s="19"/>
      <c r="Y543" s="27"/>
      <c r="Z543" s="27"/>
      <c r="AC543" s="27"/>
    </row>
    <row r="544" spans="1:29" s="20" customFormat="1" ht="30" customHeight="1" x14ac:dyDescent="0.2">
      <c r="A544" s="158" t="s">
        <v>649</v>
      </c>
      <c r="B544" s="30" t="s">
        <v>1552</v>
      </c>
      <c r="C544" s="36">
        <v>44427</v>
      </c>
      <c r="D544" s="36">
        <f t="shared" ref="D544:D562" si="76">IF(C544="","",WORKDAY(C544,1))</f>
        <v>44428</v>
      </c>
      <c r="E544" s="36">
        <v>44442</v>
      </c>
      <c r="F544" s="36">
        <v>44456</v>
      </c>
      <c r="G544" s="36" t="str">
        <f t="shared" si="74"/>
        <v>Aug</v>
      </c>
      <c r="H544" s="116">
        <v>44432</v>
      </c>
      <c r="I544" s="117" t="str">
        <f t="shared" si="72"/>
        <v>Yes</v>
      </c>
      <c r="J544" s="17"/>
      <c r="K544" s="97"/>
      <c r="L544" s="37" t="s">
        <v>72</v>
      </c>
      <c r="M544" s="17"/>
      <c r="N544" s="18" t="s">
        <v>8</v>
      </c>
      <c r="O544" s="16"/>
      <c r="P544" s="48" t="s">
        <v>64</v>
      </c>
      <c r="Q544" s="160"/>
      <c r="R544" s="19"/>
      <c r="Y544" s="27"/>
      <c r="Z544" s="27"/>
      <c r="AC544" s="27"/>
    </row>
    <row r="545" spans="1:29" s="20" customFormat="1" ht="30" customHeight="1" x14ac:dyDescent="0.2">
      <c r="A545" s="158" t="s">
        <v>650</v>
      </c>
      <c r="B545" s="30" t="s">
        <v>1553</v>
      </c>
      <c r="C545" s="36">
        <v>44427</v>
      </c>
      <c r="D545" s="36">
        <f t="shared" si="76"/>
        <v>44428</v>
      </c>
      <c r="E545" s="36">
        <v>44442</v>
      </c>
      <c r="F545" s="36">
        <v>44456</v>
      </c>
      <c r="G545" s="36" t="str">
        <f t="shared" si="74"/>
        <v>Aug</v>
      </c>
      <c r="H545" s="116"/>
      <c r="I545" s="117" t="s">
        <v>1033</v>
      </c>
      <c r="J545" s="17"/>
      <c r="K545" s="97"/>
      <c r="L545" s="37" t="s">
        <v>68</v>
      </c>
      <c r="M545" s="17"/>
      <c r="N545" s="18" t="s">
        <v>68</v>
      </c>
      <c r="O545" s="16"/>
      <c r="P545" s="48"/>
      <c r="Q545" s="160"/>
      <c r="R545" s="19"/>
      <c r="Y545" s="27"/>
      <c r="Z545" s="27"/>
      <c r="AC545" s="27"/>
    </row>
    <row r="546" spans="1:29" s="20" customFormat="1" ht="30" customHeight="1" x14ac:dyDescent="0.2">
      <c r="A546" s="158" t="s">
        <v>651</v>
      </c>
      <c r="B546" s="30" t="s">
        <v>1554</v>
      </c>
      <c r="C546" s="36">
        <v>44428</v>
      </c>
      <c r="D546" s="36">
        <f t="shared" si="76"/>
        <v>44431</v>
      </c>
      <c r="E546" s="36">
        <v>44445</v>
      </c>
      <c r="F546" s="36">
        <v>44459</v>
      </c>
      <c r="G546" s="36" t="str">
        <f t="shared" si="74"/>
        <v>Aug</v>
      </c>
      <c r="H546" s="116">
        <v>44454</v>
      </c>
      <c r="I546" s="117" t="str">
        <f>IF(ISBLANK(H546),"",IF(H546&gt;F546,"No","Yes"))</f>
        <v>Yes</v>
      </c>
      <c r="J546" s="17"/>
      <c r="K546" s="97"/>
      <c r="L546" s="37" t="s">
        <v>72</v>
      </c>
      <c r="M546" s="17"/>
      <c r="N546" s="18" t="s">
        <v>993</v>
      </c>
      <c r="O546" s="16"/>
      <c r="P546" s="48"/>
      <c r="Q546" s="160"/>
      <c r="R546" s="19"/>
      <c r="Y546" s="27"/>
      <c r="Z546" s="27"/>
      <c r="AC546" s="27"/>
    </row>
    <row r="547" spans="1:29" s="20" customFormat="1" ht="30" customHeight="1" x14ac:dyDescent="0.2">
      <c r="A547" s="158" t="s">
        <v>652</v>
      </c>
      <c r="B547" s="30" t="s">
        <v>1555</v>
      </c>
      <c r="C547" s="36">
        <v>44428</v>
      </c>
      <c r="D547" s="36">
        <f t="shared" si="76"/>
        <v>44431</v>
      </c>
      <c r="E547" s="36">
        <v>44445</v>
      </c>
      <c r="F547" s="36">
        <v>44459</v>
      </c>
      <c r="G547" s="36" t="str">
        <f t="shared" si="74"/>
        <v>Aug</v>
      </c>
      <c r="H547" s="116">
        <v>44475</v>
      </c>
      <c r="I547" s="117" t="str">
        <f>IF(ISBLANK(H547),"",IF(H547&gt;F547,"No","Yes"))</f>
        <v>No</v>
      </c>
      <c r="J547" s="17"/>
      <c r="K547" s="97"/>
      <c r="L547" s="37" t="s">
        <v>72</v>
      </c>
      <c r="M547" s="17"/>
      <c r="N547" s="18" t="s">
        <v>8</v>
      </c>
      <c r="O547" s="16"/>
      <c r="P547" s="48" t="s">
        <v>56</v>
      </c>
      <c r="Q547" s="160"/>
      <c r="R547" s="19"/>
      <c r="Y547" s="27"/>
      <c r="Z547" s="27"/>
      <c r="AC547" s="27"/>
    </row>
    <row r="548" spans="1:29" s="20" customFormat="1" ht="30" customHeight="1" x14ac:dyDescent="0.2">
      <c r="A548" s="158" t="s">
        <v>653</v>
      </c>
      <c r="B548" s="30" t="s">
        <v>1556</v>
      </c>
      <c r="C548" s="36">
        <v>44428</v>
      </c>
      <c r="D548" s="36">
        <f t="shared" si="76"/>
        <v>44431</v>
      </c>
      <c r="E548" s="36">
        <v>44445</v>
      </c>
      <c r="F548" s="36">
        <v>44459</v>
      </c>
      <c r="G548" s="36" t="str">
        <f t="shared" si="74"/>
        <v>Aug</v>
      </c>
      <c r="H548" s="116">
        <v>44445</v>
      </c>
      <c r="I548" s="117" t="str">
        <f>IF(ISBLANK(H548),"",IF(H548&gt;F549,"No","Yes"))</f>
        <v>Yes</v>
      </c>
      <c r="J548" s="17"/>
      <c r="K548" s="97"/>
      <c r="L548" s="37" t="s">
        <v>72</v>
      </c>
      <c r="M548" s="17"/>
      <c r="N548" s="18" t="s">
        <v>993</v>
      </c>
      <c r="O548" s="16"/>
      <c r="P548" s="48"/>
      <c r="Q548" s="160"/>
      <c r="R548" s="19"/>
      <c r="Y548" s="27"/>
      <c r="Z548" s="27"/>
      <c r="AC548" s="27"/>
    </row>
    <row r="549" spans="1:29" s="20" customFormat="1" ht="30" customHeight="1" x14ac:dyDescent="0.2">
      <c r="A549" s="158" t="s">
        <v>654</v>
      </c>
      <c r="B549" s="30" t="s">
        <v>1557</v>
      </c>
      <c r="C549" s="36">
        <v>44431</v>
      </c>
      <c r="D549" s="36">
        <f t="shared" si="76"/>
        <v>44432</v>
      </c>
      <c r="E549" s="36">
        <v>44446</v>
      </c>
      <c r="F549" s="36">
        <v>44460</v>
      </c>
      <c r="G549" s="36" t="str">
        <f t="shared" si="74"/>
        <v>Aug</v>
      </c>
      <c r="H549" s="116">
        <v>44456</v>
      </c>
      <c r="I549" s="117" t="str">
        <f>IF(ISBLANK(H549),"",IF(H549&gt;F550,"No","Yes"))</f>
        <v>Yes</v>
      </c>
      <c r="J549" s="17"/>
      <c r="K549" s="97"/>
      <c r="L549" s="37" t="s">
        <v>72</v>
      </c>
      <c r="M549" s="17"/>
      <c r="N549" s="18" t="s">
        <v>993</v>
      </c>
      <c r="O549" s="16"/>
      <c r="P549" s="48"/>
      <c r="Q549" s="160"/>
      <c r="R549" s="19"/>
      <c r="Y549" s="27"/>
      <c r="Z549" s="27"/>
      <c r="AC549" s="27"/>
    </row>
    <row r="550" spans="1:29" s="20" customFormat="1" ht="30" customHeight="1" x14ac:dyDescent="0.2">
      <c r="A550" s="158" t="s">
        <v>655</v>
      </c>
      <c r="B550" s="30" t="s">
        <v>1558</v>
      </c>
      <c r="C550" s="36">
        <v>44431</v>
      </c>
      <c r="D550" s="36">
        <f t="shared" si="76"/>
        <v>44432</v>
      </c>
      <c r="E550" s="36">
        <v>44446</v>
      </c>
      <c r="F550" s="36">
        <v>44460</v>
      </c>
      <c r="G550" s="36" t="str">
        <f t="shared" si="74"/>
        <v>Aug</v>
      </c>
      <c r="H550" s="116">
        <v>44456</v>
      </c>
      <c r="I550" s="117" t="str">
        <f>IF(ISBLANK(H550),"",IF(H550&gt;F550,"No","Yes"))</f>
        <v>Yes</v>
      </c>
      <c r="J550" s="17"/>
      <c r="K550" s="97"/>
      <c r="L550" s="37" t="s">
        <v>72</v>
      </c>
      <c r="M550" s="17"/>
      <c r="N550" s="18" t="s">
        <v>993</v>
      </c>
      <c r="O550" s="16"/>
      <c r="P550" s="48"/>
      <c r="Q550" s="160"/>
      <c r="R550" s="19"/>
      <c r="Y550" s="27"/>
      <c r="Z550" s="27"/>
      <c r="AC550" s="27"/>
    </row>
    <row r="551" spans="1:29" s="20" customFormat="1" ht="30" customHeight="1" x14ac:dyDescent="0.2">
      <c r="A551" s="158" t="s">
        <v>656</v>
      </c>
      <c r="B551" s="30" t="s">
        <v>1561</v>
      </c>
      <c r="C551" s="36">
        <v>44431</v>
      </c>
      <c r="D551" s="36">
        <f t="shared" si="76"/>
        <v>44432</v>
      </c>
      <c r="E551" s="36">
        <v>44446</v>
      </c>
      <c r="F551" s="36">
        <v>44460</v>
      </c>
      <c r="G551" s="36" t="str">
        <f t="shared" si="74"/>
        <v>Aug</v>
      </c>
      <c r="H551" s="116">
        <v>44456</v>
      </c>
      <c r="I551" s="117" t="str">
        <f>IF(ISBLANK(H551),"",IF(H551&gt;F551,"No","Yes"))</f>
        <v>Yes</v>
      </c>
      <c r="J551" s="17"/>
      <c r="K551" s="97"/>
      <c r="L551" s="37" t="s">
        <v>72</v>
      </c>
      <c r="M551" s="17"/>
      <c r="N551" s="18" t="s">
        <v>993</v>
      </c>
      <c r="O551" s="16"/>
      <c r="P551" s="48"/>
      <c r="Q551" s="160"/>
      <c r="R551" s="19"/>
      <c r="Y551" s="27"/>
      <c r="Z551" s="27"/>
      <c r="AC551" s="27"/>
    </row>
    <row r="552" spans="1:29" s="20" customFormat="1" ht="30" customHeight="1" x14ac:dyDescent="0.2">
      <c r="A552" s="158" t="s">
        <v>657</v>
      </c>
      <c r="B552" s="30" t="s">
        <v>1562</v>
      </c>
      <c r="C552" s="36">
        <v>44431</v>
      </c>
      <c r="D552" s="36">
        <f t="shared" si="76"/>
        <v>44432</v>
      </c>
      <c r="E552" s="36">
        <v>44446</v>
      </c>
      <c r="F552" s="36">
        <v>44460</v>
      </c>
      <c r="G552" s="36" t="str">
        <f t="shared" si="74"/>
        <v>Aug</v>
      </c>
      <c r="H552" s="116">
        <v>44439</v>
      </c>
      <c r="I552" s="117" t="str">
        <f>IF(ISBLANK(H552),"",IF(H552&gt;F552,"No","Yes"))</f>
        <v>Yes</v>
      </c>
      <c r="J552" s="17"/>
      <c r="K552" s="97"/>
      <c r="L552" s="37" t="s">
        <v>72</v>
      </c>
      <c r="M552" s="17"/>
      <c r="N552" s="18" t="s">
        <v>993</v>
      </c>
      <c r="O552" s="16"/>
      <c r="P552" s="48"/>
      <c r="Q552" s="160"/>
      <c r="R552" s="19"/>
      <c r="Y552" s="27"/>
      <c r="Z552" s="27"/>
      <c r="AC552" s="27"/>
    </row>
    <row r="553" spans="1:29" s="20" customFormat="1" ht="30" customHeight="1" x14ac:dyDescent="0.2">
      <c r="A553" s="164" t="s">
        <v>658</v>
      </c>
      <c r="B553" s="75" t="s">
        <v>1565</v>
      </c>
      <c r="C553" s="77">
        <v>44431</v>
      </c>
      <c r="D553" s="77">
        <f t="shared" si="76"/>
        <v>44432</v>
      </c>
      <c r="E553" s="77">
        <v>44446</v>
      </c>
      <c r="F553" s="77">
        <v>44460</v>
      </c>
      <c r="G553" s="77" t="str">
        <f t="shared" si="74"/>
        <v>Aug</v>
      </c>
      <c r="H553" s="116">
        <v>44460</v>
      </c>
      <c r="I553" s="117" t="str">
        <f>IF(ISBLANK(H553),"",IF(H553&gt;F553,"No","Yes"))</f>
        <v>Yes</v>
      </c>
      <c r="J553" s="17"/>
      <c r="K553" s="97"/>
      <c r="L553" s="37" t="s">
        <v>72</v>
      </c>
      <c r="M553" s="17"/>
      <c r="N553" s="18" t="s">
        <v>993</v>
      </c>
      <c r="O553" s="16"/>
      <c r="P553" s="48"/>
      <c r="Q553" s="160"/>
      <c r="R553" s="19"/>
      <c r="Y553" s="27"/>
      <c r="Z553" s="27"/>
      <c r="AC553" s="27"/>
    </row>
    <row r="554" spans="1:29" s="20" customFormat="1" ht="30" customHeight="1" x14ac:dyDescent="0.2">
      <c r="A554" s="158" t="s">
        <v>659</v>
      </c>
      <c r="B554" s="30" t="s">
        <v>1563</v>
      </c>
      <c r="C554" s="36">
        <v>44431</v>
      </c>
      <c r="D554" s="36">
        <f t="shared" si="76"/>
        <v>44432</v>
      </c>
      <c r="E554" s="36">
        <v>44446</v>
      </c>
      <c r="F554" s="36">
        <v>44460</v>
      </c>
      <c r="G554" s="36" t="str">
        <f t="shared" si="74"/>
        <v>Aug</v>
      </c>
      <c r="H554" s="116">
        <v>44452</v>
      </c>
      <c r="I554" s="117" t="str">
        <f>IF(ISBLANK(H554),"",IF(H554&gt;F554,"No","Yes"))</f>
        <v>Yes</v>
      </c>
      <c r="J554" s="17"/>
      <c r="K554" s="97"/>
      <c r="L554" s="37" t="s">
        <v>72</v>
      </c>
      <c r="M554" s="17"/>
      <c r="N554" s="18" t="s">
        <v>993</v>
      </c>
      <c r="O554" s="16"/>
      <c r="P554" s="48"/>
      <c r="Q554" s="160"/>
      <c r="R554" s="19"/>
      <c r="Y554" s="27"/>
      <c r="Z554" s="27"/>
      <c r="AC554" s="27"/>
    </row>
    <row r="555" spans="1:29" s="20" customFormat="1" ht="30" customHeight="1" x14ac:dyDescent="0.2">
      <c r="A555" s="164" t="s">
        <v>660</v>
      </c>
      <c r="B555" s="30" t="s">
        <v>1564</v>
      </c>
      <c r="C555" s="36">
        <v>44431</v>
      </c>
      <c r="D555" s="36">
        <f t="shared" si="76"/>
        <v>44432</v>
      </c>
      <c r="E555" s="36">
        <v>44446</v>
      </c>
      <c r="F555" s="36">
        <v>44460</v>
      </c>
      <c r="G555" s="36" t="str">
        <f t="shared" si="74"/>
        <v>Aug</v>
      </c>
      <c r="H555" s="116" t="s">
        <v>18</v>
      </c>
      <c r="I555" s="117" t="s">
        <v>18</v>
      </c>
      <c r="J555" s="17"/>
      <c r="K555" s="97"/>
      <c r="L555" s="37" t="s">
        <v>74</v>
      </c>
      <c r="M555" s="17"/>
      <c r="N555" s="18" t="s">
        <v>18</v>
      </c>
      <c r="O555" s="16"/>
      <c r="P555" s="48"/>
      <c r="Q555" s="160"/>
      <c r="R555" s="19"/>
      <c r="Y555" s="27"/>
      <c r="Z555" s="27"/>
      <c r="AC555" s="27"/>
    </row>
    <row r="556" spans="1:29" s="20" customFormat="1" ht="30" customHeight="1" x14ac:dyDescent="0.2">
      <c r="A556" s="158" t="s">
        <v>661</v>
      </c>
      <c r="B556" s="30" t="s">
        <v>1566</v>
      </c>
      <c r="C556" s="36">
        <v>44432</v>
      </c>
      <c r="D556" s="36">
        <f t="shared" si="76"/>
        <v>44433</v>
      </c>
      <c r="E556" s="36">
        <v>44447</v>
      </c>
      <c r="F556" s="36">
        <v>44461</v>
      </c>
      <c r="G556" s="36" t="str">
        <f t="shared" si="74"/>
        <v>Aug</v>
      </c>
      <c r="H556" s="116">
        <v>44488</v>
      </c>
      <c r="I556" s="117" t="str">
        <f t="shared" ref="I556:I619" si="77">IF(ISBLANK(H556),"",IF(H556&gt;F556,"No","Yes"))</f>
        <v>No</v>
      </c>
      <c r="J556" s="17"/>
      <c r="K556" s="97"/>
      <c r="L556" s="37" t="s">
        <v>72</v>
      </c>
      <c r="M556" s="17"/>
      <c r="N556" s="18" t="s">
        <v>993</v>
      </c>
      <c r="O556" s="16"/>
      <c r="P556" s="48"/>
      <c r="Q556" s="160"/>
      <c r="R556" s="19"/>
      <c r="Y556" s="27"/>
      <c r="Z556" s="27"/>
      <c r="AC556" s="27"/>
    </row>
    <row r="557" spans="1:29" s="20" customFormat="1" ht="30" customHeight="1" x14ac:dyDescent="0.2">
      <c r="A557" s="158" t="s">
        <v>662</v>
      </c>
      <c r="B557" s="30" t="s">
        <v>1567</v>
      </c>
      <c r="C557" s="36">
        <v>44432</v>
      </c>
      <c r="D557" s="36">
        <f t="shared" si="76"/>
        <v>44433</v>
      </c>
      <c r="E557" s="36">
        <v>44447</v>
      </c>
      <c r="F557" s="36">
        <v>44461</v>
      </c>
      <c r="G557" s="36" t="str">
        <f t="shared" si="74"/>
        <v>Aug</v>
      </c>
      <c r="H557" s="116">
        <v>44446</v>
      </c>
      <c r="I557" s="117" t="str">
        <f t="shared" si="77"/>
        <v>Yes</v>
      </c>
      <c r="J557" s="17"/>
      <c r="K557" s="97"/>
      <c r="L557" s="37" t="s">
        <v>72</v>
      </c>
      <c r="M557" s="17"/>
      <c r="N557" s="18" t="s">
        <v>8</v>
      </c>
      <c r="O557" s="16"/>
      <c r="P557" s="48" t="s">
        <v>33</v>
      </c>
      <c r="Q557" s="160"/>
      <c r="R557" s="19"/>
      <c r="Y557" s="27"/>
      <c r="Z557" s="27"/>
      <c r="AC557" s="27"/>
    </row>
    <row r="558" spans="1:29" s="20" customFormat="1" ht="30" customHeight="1" x14ac:dyDescent="0.2">
      <c r="A558" s="158" t="s">
        <v>663</v>
      </c>
      <c r="B558" s="30" t="s">
        <v>1568</v>
      </c>
      <c r="C558" s="36">
        <v>44431</v>
      </c>
      <c r="D558" s="36">
        <f t="shared" si="76"/>
        <v>44432</v>
      </c>
      <c r="E558" s="36">
        <v>44446</v>
      </c>
      <c r="F558" s="36">
        <v>44460</v>
      </c>
      <c r="G558" s="36" t="str">
        <f t="shared" si="74"/>
        <v>Aug</v>
      </c>
      <c r="H558" s="116">
        <v>44440</v>
      </c>
      <c r="I558" s="117" t="str">
        <f t="shared" si="77"/>
        <v>Yes</v>
      </c>
      <c r="J558" s="17"/>
      <c r="K558" s="97"/>
      <c r="L558" s="37" t="s">
        <v>72</v>
      </c>
      <c r="M558" s="17"/>
      <c r="N558" s="18" t="s">
        <v>8</v>
      </c>
      <c r="O558" s="16"/>
      <c r="P558" s="48" t="s">
        <v>11</v>
      </c>
      <c r="Q558" s="160"/>
      <c r="R558" s="19"/>
      <c r="Y558" s="27"/>
      <c r="Z558" s="27"/>
      <c r="AC558" s="27"/>
    </row>
    <row r="559" spans="1:29" s="20" customFormat="1" ht="30" customHeight="1" x14ac:dyDescent="0.2">
      <c r="A559" s="158" t="s">
        <v>664</v>
      </c>
      <c r="B559" s="30" t="s">
        <v>1593</v>
      </c>
      <c r="C559" s="36">
        <v>44434</v>
      </c>
      <c r="D559" s="36">
        <f t="shared" si="76"/>
        <v>44435</v>
      </c>
      <c r="E559" s="36">
        <v>44449</v>
      </c>
      <c r="F559" s="36">
        <v>44463</v>
      </c>
      <c r="G559" s="36" t="str">
        <f t="shared" si="74"/>
        <v>Aug</v>
      </c>
      <c r="H559" s="116">
        <v>44441</v>
      </c>
      <c r="I559" s="117" t="str">
        <f t="shared" si="77"/>
        <v>Yes</v>
      </c>
      <c r="J559" s="17"/>
      <c r="K559" s="97"/>
      <c r="L559" s="37" t="s">
        <v>72</v>
      </c>
      <c r="M559" s="17"/>
      <c r="N559" s="18" t="s">
        <v>993</v>
      </c>
      <c r="O559" s="16"/>
      <c r="P559" s="48"/>
      <c r="Q559" s="160"/>
      <c r="R559" s="19"/>
      <c r="Y559" s="27"/>
      <c r="Z559" s="27"/>
      <c r="AC559" s="27"/>
    </row>
    <row r="560" spans="1:29" s="20" customFormat="1" ht="30" customHeight="1" x14ac:dyDescent="0.2">
      <c r="A560" s="158" t="s">
        <v>665</v>
      </c>
      <c r="B560" s="30" t="s">
        <v>1592</v>
      </c>
      <c r="C560" s="36">
        <v>44434</v>
      </c>
      <c r="D560" s="36">
        <f t="shared" si="76"/>
        <v>44435</v>
      </c>
      <c r="E560" s="36">
        <v>44449</v>
      </c>
      <c r="F560" s="36">
        <v>44463</v>
      </c>
      <c r="G560" s="36" t="str">
        <f t="shared" si="74"/>
        <v>Aug</v>
      </c>
      <c r="H560" s="116">
        <v>44440</v>
      </c>
      <c r="I560" s="117" t="str">
        <f t="shared" si="77"/>
        <v>Yes</v>
      </c>
      <c r="J560" s="17"/>
      <c r="K560" s="97"/>
      <c r="L560" s="37" t="s">
        <v>72</v>
      </c>
      <c r="M560" s="17"/>
      <c r="N560" s="18" t="s">
        <v>993</v>
      </c>
      <c r="O560" s="16"/>
      <c r="P560" s="48"/>
      <c r="Q560" s="160"/>
      <c r="R560" s="19"/>
      <c r="Y560" s="27"/>
      <c r="Z560" s="27"/>
      <c r="AC560" s="27"/>
    </row>
    <row r="561" spans="1:29" s="20" customFormat="1" ht="30" customHeight="1" x14ac:dyDescent="0.2">
      <c r="A561" s="158" t="s">
        <v>666</v>
      </c>
      <c r="B561" s="30" t="s">
        <v>1569</v>
      </c>
      <c r="C561" s="36">
        <v>44434</v>
      </c>
      <c r="D561" s="36">
        <f t="shared" si="76"/>
        <v>44435</v>
      </c>
      <c r="E561" s="36">
        <v>44449</v>
      </c>
      <c r="F561" s="36">
        <v>44463</v>
      </c>
      <c r="G561" s="36" t="str">
        <f t="shared" si="74"/>
        <v>Aug</v>
      </c>
      <c r="H561" s="116">
        <v>44440</v>
      </c>
      <c r="I561" s="117" t="str">
        <f t="shared" si="77"/>
        <v>Yes</v>
      </c>
      <c r="J561" s="17"/>
      <c r="K561" s="97"/>
      <c r="L561" s="37" t="s">
        <v>72</v>
      </c>
      <c r="M561" s="17"/>
      <c r="N561" s="18" t="s">
        <v>993</v>
      </c>
      <c r="O561" s="16"/>
      <c r="P561" s="48"/>
      <c r="Q561" s="160"/>
      <c r="R561" s="19"/>
      <c r="Y561" s="27"/>
      <c r="Z561" s="27"/>
      <c r="AC561" s="27"/>
    </row>
    <row r="562" spans="1:29" s="20" customFormat="1" ht="30" customHeight="1" x14ac:dyDescent="0.2">
      <c r="A562" s="164" t="s">
        <v>667</v>
      </c>
      <c r="B562" s="75" t="s">
        <v>1570</v>
      </c>
      <c r="C562" s="77">
        <v>44434</v>
      </c>
      <c r="D562" s="77">
        <f t="shared" si="76"/>
        <v>44435</v>
      </c>
      <c r="E562" s="77">
        <v>44449</v>
      </c>
      <c r="F562" s="77">
        <v>44463</v>
      </c>
      <c r="G562" s="77" t="str">
        <f t="shared" si="74"/>
        <v>Aug</v>
      </c>
      <c r="H562" s="45">
        <v>44448</v>
      </c>
      <c r="I562" s="117" t="str">
        <f t="shared" si="77"/>
        <v>Yes</v>
      </c>
      <c r="J562" s="17"/>
      <c r="K562" s="97"/>
      <c r="L562" s="37" t="s">
        <v>72</v>
      </c>
      <c r="M562" s="17"/>
      <c r="N562" s="18" t="s">
        <v>993</v>
      </c>
      <c r="O562" s="16"/>
      <c r="P562" s="48"/>
      <c r="Q562" s="160"/>
      <c r="R562" s="19"/>
      <c r="Y562" s="27"/>
      <c r="Z562" s="27"/>
      <c r="AC562" s="27"/>
    </row>
    <row r="563" spans="1:29" s="20" customFormat="1" ht="30" customHeight="1" x14ac:dyDescent="0.2">
      <c r="A563" s="158" t="s">
        <v>668</v>
      </c>
      <c r="B563" s="30" t="s">
        <v>1571</v>
      </c>
      <c r="C563" s="36">
        <v>44435</v>
      </c>
      <c r="D563" s="36">
        <v>44439</v>
      </c>
      <c r="E563" s="36">
        <v>44452</v>
      </c>
      <c r="F563" s="36">
        <v>44466</v>
      </c>
      <c r="G563" s="36" t="str">
        <f t="shared" si="74"/>
        <v>Aug</v>
      </c>
      <c r="H563" s="116">
        <v>44452</v>
      </c>
      <c r="I563" s="117" t="str">
        <f t="shared" si="77"/>
        <v>Yes</v>
      </c>
      <c r="J563" s="17"/>
      <c r="K563" s="97"/>
      <c r="L563" s="37" t="s">
        <v>72</v>
      </c>
      <c r="M563" s="17"/>
      <c r="N563" s="18" t="s">
        <v>995</v>
      </c>
      <c r="O563" s="16"/>
      <c r="P563" s="48"/>
      <c r="Q563" s="160"/>
      <c r="R563" s="19"/>
      <c r="Y563" s="27"/>
      <c r="Z563" s="27"/>
      <c r="AC563" s="27"/>
    </row>
    <row r="564" spans="1:29" s="20" customFormat="1" ht="30" customHeight="1" x14ac:dyDescent="0.2">
      <c r="A564" s="158" t="s">
        <v>669</v>
      </c>
      <c r="B564" s="30" t="s">
        <v>1572</v>
      </c>
      <c r="C564" s="36">
        <v>44431</v>
      </c>
      <c r="D564" s="36">
        <f t="shared" ref="D564:D571" si="78">IF(C564="","",WORKDAY(C564,1))</f>
        <v>44432</v>
      </c>
      <c r="E564" s="36">
        <v>44446</v>
      </c>
      <c r="F564" s="36">
        <v>44460</v>
      </c>
      <c r="G564" s="36" t="str">
        <f t="shared" si="74"/>
        <v>Aug</v>
      </c>
      <c r="H564" s="116">
        <v>44460</v>
      </c>
      <c r="I564" s="117" t="str">
        <f t="shared" si="77"/>
        <v>Yes</v>
      </c>
      <c r="J564" s="17"/>
      <c r="K564" s="97"/>
      <c r="L564" s="37" t="s">
        <v>72</v>
      </c>
      <c r="M564" s="17"/>
      <c r="N564" s="18" t="s">
        <v>993</v>
      </c>
      <c r="O564" s="16"/>
      <c r="P564" s="48"/>
      <c r="Q564" s="160"/>
      <c r="R564" s="19"/>
      <c r="Y564" s="27"/>
      <c r="Z564" s="27"/>
      <c r="AC564" s="27"/>
    </row>
    <row r="565" spans="1:29" s="20" customFormat="1" ht="30" customHeight="1" x14ac:dyDescent="0.2">
      <c r="A565" s="158" t="s">
        <v>670</v>
      </c>
      <c r="B565" s="30" t="s">
        <v>1573</v>
      </c>
      <c r="C565" s="36">
        <v>44432</v>
      </c>
      <c r="D565" s="36">
        <f t="shared" si="78"/>
        <v>44433</v>
      </c>
      <c r="E565" s="36">
        <v>44447</v>
      </c>
      <c r="F565" s="36">
        <v>44461</v>
      </c>
      <c r="G565" s="36" t="str">
        <f t="shared" si="74"/>
        <v>Aug</v>
      </c>
      <c r="H565" s="116">
        <v>44442</v>
      </c>
      <c r="I565" s="117" t="str">
        <f t="shared" si="77"/>
        <v>Yes</v>
      </c>
      <c r="J565" s="17"/>
      <c r="K565" s="97"/>
      <c r="L565" s="37" t="s">
        <v>72</v>
      </c>
      <c r="M565" s="17"/>
      <c r="N565" s="18" t="s">
        <v>993</v>
      </c>
      <c r="O565" s="16"/>
      <c r="P565" s="48"/>
      <c r="Q565" s="160"/>
      <c r="R565" s="19"/>
      <c r="Y565" s="27"/>
      <c r="Z565" s="27"/>
      <c r="AC565" s="27"/>
    </row>
    <row r="566" spans="1:29" s="20" customFormat="1" ht="30" customHeight="1" x14ac:dyDescent="0.2">
      <c r="A566" s="158" t="s">
        <v>671</v>
      </c>
      <c r="B566" s="30" t="s">
        <v>1574</v>
      </c>
      <c r="C566" s="36">
        <v>44432</v>
      </c>
      <c r="D566" s="36">
        <f t="shared" si="78"/>
        <v>44433</v>
      </c>
      <c r="E566" s="36">
        <v>44447</v>
      </c>
      <c r="F566" s="36">
        <v>44461</v>
      </c>
      <c r="G566" s="36" t="str">
        <f t="shared" si="74"/>
        <v>Aug</v>
      </c>
      <c r="H566" s="116">
        <v>44456</v>
      </c>
      <c r="I566" s="117" t="str">
        <f t="shared" si="77"/>
        <v>Yes</v>
      </c>
      <c r="J566" s="17"/>
      <c r="K566" s="97"/>
      <c r="L566" s="37" t="s">
        <v>72</v>
      </c>
      <c r="M566" s="17"/>
      <c r="N566" s="18" t="s">
        <v>8</v>
      </c>
      <c r="O566" s="16"/>
      <c r="P566" s="48" t="s">
        <v>11</v>
      </c>
      <c r="Q566" s="160"/>
      <c r="R566" s="19"/>
      <c r="Y566" s="27"/>
      <c r="Z566" s="27"/>
      <c r="AC566" s="27"/>
    </row>
    <row r="567" spans="1:29" s="20" customFormat="1" ht="30" customHeight="1" x14ac:dyDescent="0.2">
      <c r="A567" s="158" t="s">
        <v>672</v>
      </c>
      <c r="B567" s="30" t="s">
        <v>1575</v>
      </c>
      <c r="C567" s="36">
        <v>44434</v>
      </c>
      <c r="D567" s="36">
        <f t="shared" si="78"/>
        <v>44435</v>
      </c>
      <c r="E567" s="36">
        <v>44449</v>
      </c>
      <c r="F567" s="36">
        <v>44463</v>
      </c>
      <c r="G567" s="36" t="str">
        <f t="shared" si="74"/>
        <v>Aug</v>
      </c>
      <c r="H567" s="116">
        <v>44463</v>
      </c>
      <c r="I567" s="117" t="str">
        <f t="shared" si="77"/>
        <v>Yes</v>
      </c>
      <c r="J567" s="17"/>
      <c r="K567" s="97"/>
      <c r="L567" s="37" t="s">
        <v>72</v>
      </c>
      <c r="M567" s="17"/>
      <c r="N567" s="18" t="s">
        <v>993</v>
      </c>
      <c r="O567" s="16"/>
      <c r="P567" s="48"/>
      <c r="Q567" s="160"/>
      <c r="R567" s="19"/>
      <c r="Y567" s="27"/>
      <c r="Z567" s="27"/>
      <c r="AC567" s="27"/>
    </row>
    <row r="568" spans="1:29" s="20" customFormat="1" ht="30" customHeight="1" x14ac:dyDescent="0.2">
      <c r="A568" s="158" t="s">
        <v>673</v>
      </c>
      <c r="B568" s="30" t="s">
        <v>1576</v>
      </c>
      <c r="C568" s="36">
        <v>44439</v>
      </c>
      <c r="D568" s="36">
        <f t="shared" si="78"/>
        <v>44440</v>
      </c>
      <c r="E568" s="36">
        <f t="shared" ref="E568:E595" si="79">IF(C568="","",WORKDAY(C568,10))</f>
        <v>44453</v>
      </c>
      <c r="F568" s="36">
        <f t="shared" ref="F568:F595" si="80">IF(C568="","",WORKDAY(C568,20))</f>
        <v>44467</v>
      </c>
      <c r="G568" s="36" t="str">
        <f t="shared" si="74"/>
        <v>Aug</v>
      </c>
      <c r="H568" s="116">
        <v>44467</v>
      </c>
      <c r="I568" s="117" t="str">
        <f t="shared" si="77"/>
        <v>Yes</v>
      </c>
      <c r="J568" s="17"/>
      <c r="K568" s="97"/>
      <c r="L568" s="37" t="s">
        <v>72</v>
      </c>
      <c r="M568" s="17"/>
      <c r="N568" s="18" t="s">
        <v>993</v>
      </c>
      <c r="O568" s="16"/>
      <c r="P568" s="48"/>
      <c r="Q568" s="160"/>
      <c r="R568" s="19"/>
      <c r="Y568" s="27"/>
      <c r="Z568" s="27"/>
      <c r="AC568" s="27"/>
    </row>
    <row r="569" spans="1:29" s="20" customFormat="1" ht="30" customHeight="1" x14ac:dyDescent="0.2">
      <c r="A569" s="158" t="s">
        <v>674</v>
      </c>
      <c r="B569" s="30" t="s">
        <v>1577</v>
      </c>
      <c r="C569" s="36">
        <v>44439</v>
      </c>
      <c r="D569" s="36">
        <f t="shared" si="78"/>
        <v>44440</v>
      </c>
      <c r="E569" s="36">
        <f t="shared" si="79"/>
        <v>44453</v>
      </c>
      <c r="F569" s="36">
        <f t="shared" si="80"/>
        <v>44467</v>
      </c>
      <c r="G569" s="36" t="str">
        <f t="shared" si="74"/>
        <v>Aug</v>
      </c>
      <c r="H569" s="116">
        <v>44463</v>
      </c>
      <c r="I569" s="117" t="str">
        <f t="shared" si="77"/>
        <v>Yes</v>
      </c>
      <c r="J569" s="17"/>
      <c r="K569" s="97"/>
      <c r="L569" s="37" t="s">
        <v>72</v>
      </c>
      <c r="M569" s="17"/>
      <c r="N569" s="18" t="s">
        <v>993</v>
      </c>
      <c r="O569" s="16"/>
      <c r="P569" s="48"/>
      <c r="Q569" s="160"/>
      <c r="R569" s="19"/>
      <c r="Y569" s="27"/>
      <c r="Z569" s="27"/>
      <c r="AC569" s="27"/>
    </row>
    <row r="570" spans="1:29" s="20" customFormat="1" ht="30" customHeight="1" x14ac:dyDescent="0.2">
      <c r="A570" s="158" t="s">
        <v>675</v>
      </c>
      <c r="B570" s="30" t="s">
        <v>1578</v>
      </c>
      <c r="C570" s="36">
        <v>44439</v>
      </c>
      <c r="D570" s="36">
        <f t="shared" si="78"/>
        <v>44440</v>
      </c>
      <c r="E570" s="36">
        <f t="shared" si="79"/>
        <v>44453</v>
      </c>
      <c r="F570" s="36">
        <f t="shared" si="80"/>
        <v>44467</v>
      </c>
      <c r="G570" s="36" t="str">
        <f t="shared" si="74"/>
        <v>Aug</v>
      </c>
      <c r="H570" s="116">
        <v>44448</v>
      </c>
      <c r="I570" s="117" t="str">
        <f t="shared" si="77"/>
        <v>Yes</v>
      </c>
      <c r="J570" s="17"/>
      <c r="K570" s="97"/>
      <c r="L570" s="37" t="s">
        <v>72</v>
      </c>
      <c r="M570" s="17"/>
      <c r="N570" s="18" t="s">
        <v>993</v>
      </c>
      <c r="O570" s="16"/>
      <c r="P570" s="48"/>
      <c r="Q570" s="160"/>
      <c r="R570" s="19"/>
      <c r="Y570" s="27"/>
      <c r="Z570" s="27"/>
      <c r="AC570" s="27"/>
    </row>
    <row r="571" spans="1:29" s="20" customFormat="1" ht="30" customHeight="1" x14ac:dyDescent="0.2">
      <c r="A571" s="158" t="s">
        <v>676</v>
      </c>
      <c r="B571" s="30" t="s">
        <v>1579</v>
      </c>
      <c r="C571" s="36">
        <v>44439</v>
      </c>
      <c r="D571" s="36">
        <f t="shared" si="78"/>
        <v>44440</v>
      </c>
      <c r="E571" s="36">
        <f t="shared" si="79"/>
        <v>44453</v>
      </c>
      <c r="F571" s="36">
        <f t="shared" si="80"/>
        <v>44467</v>
      </c>
      <c r="G571" s="36" t="str">
        <f t="shared" si="74"/>
        <v>Aug</v>
      </c>
      <c r="H571" s="116">
        <v>44441</v>
      </c>
      <c r="I571" s="117" t="str">
        <f t="shared" si="77"/>
        <v>Yes</v>
      </c>
      <c r="J571" s="17"/>
      <c r="K571" s="97"/>
      <c r="L571" s="37" t="s">
        <v>72</v>
      </c>
      <c r="M571" s="17"/>
      <c r="N571" s="18" t="s">
        <v>993</v>
      </c>
      <c r="O571" s="16"/>
      <c r="P571" s="48"/>
      <c r="Q571" s="160"/>
      <c r="R571" s="19"/>
      <c r="Y571" s="27"/>
      <c r="Z571" s="27"/>
      <c r="AC571" s="27"/>
    </row>
    <row r="572" spans="1:29" s="20" customFormat="1" ht="30" customHeight="1" x14ac:dyDescent="0.2">
      <c r="A572" s="158" t="s">
        <v>677</v>
      </c>
      <c r="B572" s="30" t="s">
        <v>1580</v>
      </c>
      <c r="C572" s="36">
        <v>44435</v>
      </c>
      <c r="D572" s="36">
        <v>44439</v>
      </c>
      <c r="E572" s="36">
        <v>44452</v>
      </c>
      <c r="F572" s="36">
        <v>44466</v>
      </c>
      <c r="G572" s="36" t="str">
        <f t="shared" si="74"/>
        <v>Aug</v>
      </c>
      <c r="H572" s="116">
        <v>44460</v>
      </c>
      <c r="I572" s="117" t="str">
        <f t="shared" si="77"/>
        <v>Yes</v>
      </c>
      <c r="J572" s="17"/>
      <c r="K572" s="97"/>
      <c r="L572" s="37" t="s">
        <v>72</v>
      </c>
      <c r="M572" s="17"/>
      <c r="N572" s="18" t="s">
        <v>993</v>
      </c>
      <c r="O572" s="16"/>
      <c r="P572" s="48"/>
      <c r="Q572" s="160"/>
      <c r="R572" s="19"/>
      <c r="Y572" s="27"/>
      <c r="Z572" s="27"/>
      <c r="AC572" s="27"/>
    </row>
    <row r="573" spans="1:29" s="20" customFormat="1" ht="30" customHeight="1" x14ac:dyDescent="0.2">
      <c r="A573" s="164" t="s">
        <v>678</v>
      </c>
      <c r="B573" s="30" t="s">
        <v>1581</v>
      </c>
      <c r="C573" s="36">
        <v>44439</v>
      </c>
      <c r="D573" s="36">
        <f t="shared" ref="D573:D595" si="81">IF(C573="","",WORKDAY(C573,1))</f>
        <v>44440</v>
      </c>
      <c r="E573" s="36">
        <f t="shared" si="79"/>
        <v>44453</v>
      </c>
      <c r="F573" s="36">
        <f t="shared" si="80"/>
        <v>44467</v>
      </c>
      <c r="G573" s="36" t="str">
        <f t="shared" si="74"/>
        <v>Aug</v>
      </c>
      <c r="H573" s="116">
        <v>44463</v>
      </c>
      <c r="I573" s="117" t="str">
        <f t="shared" si="77"/>
        <v>Yes</v>
      </c>
      <c r="J573" s="17"/>
      <c r="K573" s="97"/>
      <c r="L573" s="37" t="s">
        <v>72</v>
      </c>
      <c r="M573" s="17"/>
      <c r="N573" s="18" t="s">
        <v>993</v>
      </c>
      <c r="O573" s="16"/>
      <c r="P573" s="48"/>
      <c r="Q573" s="160"/>
      <c r="R573" s="19"/>
      <c r="Y573" s="27"/>
      <c r="Z573" s="27"/>
      <c r="AC573" s="27"/>
    </row>
    <row r="574" spans="1:29" s="20" customFormat="1" ht="30" customHeight="1" x14ac:dyDescent="0.2">
      <c r="A574" s="164" t="s">
        <v>679</v>
      </c>
      <c r="B574" s="30" t="s">
        <v>1582</v>
      </c>
      <c r="C574" s="36">
        <v>44439</v>
      </c>
      <c r="D574" s="36">
        <f t="shared" si="81"/>
        <v>44440</v>
      </c>
      <c r="E574" s="36">
        <f t="shared" si="79"/>
        <v>44453</v>
      </c>
      <c r="F574" s="36">
        <f t="shared" si="80"/>
        <v>44467</v>
      </c>
      <c r="G574" s="36" t="str">
        <f t="shared" si="74"/>
        <v>Aug</v>
      </c>
      <c r="H574" s="116">
        <v>44456</v>
      </c>
      <c r="I574" s="117" t="str">
        <f t="shared" si="77"/>
        <v>Yes</v>
      </c>
      <c r="J574" s="17"/>
      <c r="K574" s="97"/>
      <c r="L574" s="37" t="s">
        <v>72</v>
      </c>
      <c r="M574" s="17"/>
      <c r="N574" s="18" t="s">
        <v>8</v>
      </c>
      <c r="O574" s="16"/>
      <c r="P574" s="48" t="s">
        <v>11</v>
      </c>
      <c r="Q574" s="160"/>
      <c r="R574" s="19"/>
      <c r="Y574" s="27"/>
      <c r="Z574" s="27"/>
      <c r="AC574" s="27"/>
    </row>
    <row r="575" spans="1:29" s="20" customFormat="1" ht="30" customHeight="1" x14ac:dyDescent="0.2">
      <c r="A575" s="164" t="s">
        <v>680</v>
      </c>
      <c r="B575" s="30" t="s">
        <v>1124</v>
      </c>
      <c r="C575" s="36">
        <v>44439</v>
      </c>
      <c r="D575" s="36">
        <f t="shared" si="81"/>
        <v>44440</v>
      </c>
      <c r="E575" s="36">
        <f t="shared" si="79"/>
        <v>44453</v>
      </c>
      <c r="F575" s="36">
        <f t="shared" si="80"/>
        <v>44467</v>
      </c>
      <c r="G575" s="36" t="str">
        <f t="shared" si="74"/>
        <v>Aug</v>
      </c>
      <c r="H575" s="116">
        <v>44442</v>
      </c>
      <c r="I575" s="117" t="str">
        <f t="shared" si="77"/>
        <v>Yes</v>
      </c>
      <c r="J575" s="17"/>
      <c r="K575" s="97"/>
      <c r="L575" s="37" t="s">
        <v>72</v>
      </c>
      <c r="M575" s="17"/>
      <c r="N575" s="18" t="s">
        <v>8</v>
      </c>
      <c r="O575" s="16"/>
      <c r="P575" s="48" t="s">
        <v>64</v>
      </c>
      <c r="Q575" s="160"/>
      <c r="R575" s="19"/>
      <c r="Y575" s="27"/>
      <c r="Z575" s="27"/>
      <c r="AC575" s="27"/>
    </row>
    <row r="576" spans="1:29" s="20" customFormat="1" ht="30" customHeight="1" x14ac:dyDescent="0.2">
      <c r="A576" s="158" t="s">
        <v>681</v>
      </c>
      <c r="B576" s="30" t="s">
        <v>1583</v>
      </c>
      <c r="C576" s="36">
        <v>44439</v>
      </c>
      <c r="D576" s="36">
        <f t="shared" si="81"/>
        <v>44440</v>
      </c>
      <c r="E576" s="36">
        <f t="shared" si="79"/>
        <v>44453</v>
      </c>
      <c r="F576" s="36">
        <f t="shared" si="80"/>
        <v>44467</v>
      </c>
      <c r="G576" s="36" t="str">
        <f t="shared" si="74"/>
        <v>Aug</v>
      </c>
      <c r="H576" s="116">
        <v>44459</v>
      </c>
      <c r="I576" s="117" t="str">
        <f t="shared" si="77"/>
        <v>Yes</v>
      </c>
      <c r="J576" s="17"/>
      <c r="K576" s="97"/>
      <c r="L576" s="37" t="s">
        <v>72</v>
      </c>
      <c r="M576" s="17"/>
      <c r="N576" s="18" t="s">
        <v>993</v>
      </c>
      <c r="O576" s="16"/>
      <c r="P576" s="48"/>
      <c r="Q576" s="160"/>
      <c r="R576" s="19"/>
      <c r="Y576" s="27"/>
      <c r="Z576" s="27"/>
      <c r="AC576" s="27"/>
    </row>
    <row r="577" spans="1:29" s="20" customFormat="1" ht="30" customHeight="1" x14ac:dyDescent="0.2">
      <c r="A577" s="158" t="s">
        <v>682</v>
      </c>
      <c r="B577" s="30" t="s">
        <v>1584</v>
      </c>
      <c r="C577" s="36">
        <v>44439</v>
      </c>
      <c r="D577" s="36">
        <f t="shared" si="81"/>
        <v>44440</v>
      </c>
      <c r="E577" s="36">
        <f>IF(C577="","",WORKDAY(C577,10))</f>
        <v>44453</v>
      </c>
      <c r="F577" s="36">
        <f>IF(C577="","",WORKDAY(C577,20))</f>
        <v>44467</v>
      </c>
      <c r="G577" s="36" t="str">
        <f t="shared" si="74"/>
        <v>Aug</v>
      </c>
      <c r="H577" s="116">
        <v>44467</v>
      </c>
      <c r="I577" s="117" t="str">
        <f t="shared" si="77"/>
        <v>Yes</v>
      </c>
      <c r="J577" s="17"/>
      <c r="K577" s="97"/>
      <c r="L577" s="37" t="s">
        <v>72</v>
      </c>
      <c r="M577" s="17"/>
      <c r="N577" s="18" t="s">
        <v>993</v>
      </c>
      <c r="O577" s="16"/>
      <c r="P577" s="48"/>
      <c r="Q577" s="160"/>
      <c r="R577" s="19"/>
      <c r="Y577" s="27"/>
      <c r="Z577" s="27"/>
      <c r="AC577" s="27"/>
    </row>
    <row r="578" spans="1:29" s="20" customFormat="1" ht="30" customHeight="1" x14ac:dyDescent="0.2">
      <c r="A578" s="158" t="s">
        <v>683</v>
      </c>
      <c r="B578" s="30" t="s">
        <v>1585</v>
      </c>
      <c r="C578" s="36">
        <v>44439</v>
      </c>
      <c r="D578" s="36">
        <f t="shared" si="81"/>
        <v>44440</v>
      </c>
      <c r="E578" s="36">
        <f>IF(C578="","",WORKDAY(C578,10))</f>
        <v>44453</v>
      </c>
      <c r="F578" s="36">
        <f>IF(C578="","",WORKDAY(C578,20))</f>
        <v>44467</v>
      </c>
      <c r="G578" s="36" t="str">
        <f t="shared" si="74"/>
        <v>Aug</v>
      </c>
      <c r="H578" s="116">
        <v>44449</v>
      </c>
      <c r="I578" s="117" t="str">
        <f t="shared" si="77"/>
        <v>Yes</v>
      </c>
      <c r="J578" s="17"/>
      <c r="K578" s="97"/>
      <c r="L578" s="37" t="s">
        <v>72</v>
      </c>
      <c r="M578" s="17"/>
      <c r="N578" s="18" t="s">
        <v>993</v>
      </c>
      <c r="O578" s="16"/>
      <c r="P578" s="48"/>
      <c r="Q578" s="160"/>
      <c r="R578" s="19"/>
      <c r="Y578" s="27"/>
      <c r="Z578" s="27"/>
      <c r="AC578" s="27"/>
    </row>
    <row r="579" spans="1:29" s="20" customFormat="1" ht="30" customHeight="1" x14ac:dyDescent="0.2">
      <c r="A579" s="158" t="s">
        <v>684</v>
      </c>
      <c r="B579" s="30" t="s">
        <v>1586</v>
      </c>
      <c r="C579" s="36">
        <v>44439</v>
      </c>
      <c r="D579" s="36">
        <f t="shared" si="81"/>
        <v>44440</v>
      </c>
      <c r="E579" s="36">
        <f>IF(C579="","",WORKDAY(C579,10))</f>
        <v>44453</v>
      </c>
      <c r="F579" s="36">
        <f>IF(C579="","",WORKDAY(C579,20))</f>
        <v>44467</v>
      </c>
      <c r="G579" s="36" t="str">
        <f t="shared" si="74"/>
        <v>Aug</v>
      </c>
      <c r="H579" s="116">
        <v>44441</v>
      </c>
      <c r="I579" s="117" t="str">
        <f t="shared" si="77"/>
        <v>Yes</v>
      </c>
      <c r="J579" s="17"/>
      <c r="K579" s="97"/>
      <c r="L579" s="37" t="s">
        <v>72</v>
      </c>
      <c r="M579" s="17"/>
      <c r="N579" s="18" t="s">
        <v>995</v>
      </c>
      <c r="O579" s="16"/>
      <c r="P579" s="48"/>
      <c r="Q579" s="160"/>
      <c r="R579" s="19"/>
      <c r="Y579" s="27"/>
      <c r="Z579" s="27"/>
      <c r="AC579" s="27"/>
    </row>
    <row r="580" spans="1:29" s="20" customFormat="1" ht="30" customHeight="1" x14ac:dyDescent="0.2">
      <c r="A580" s="158" t="s">
        <v>685</v>
      </c>
      <c r="B580" s="30" t="s">
        <v>1587</v>
      </c>
      <c r="C580" s="36">
        <v>44440</v>
      </c>
      <c r="D580" s="36">
        <f t="shared" si="81"/>
        <v>44441</v>
      </c>
      <c r="E580" s="36">
        <f t="shared" si="79"/>
        <v>44454</v>
      </c>
      <c r="F580" s="36">
        <f t="shared" si="80"/>
        <v>44468</v>
      </c>
      <c r="G580" s="36" t="str">
        <f t="shared" si="74"/>
        <v>Sep</v>
      </c>
      <c r="H580" s="116">
        <v>44441</v>
      </c>
      <c r="I580" s="117" t="str">
        <f t="shared" si="77"/>
        <v>Yes</v>
      </c>
      <c r="J580" s="17"/>
      <c r="K580" s="97"/>
      <c r="L580" s="37" t="s">
        <v>72</v>
      </c>
      <c r="M580" s="17"/>
      <c r="N580" s="18" t="s">
        <v>993</v>
      </c>
      <c r="O580" s="16"/>
      <c r="P580" s="48"/>
      <c r="Q580" s="160"/>
      <c r="R580" s="19"/>
      <c r="Y580" s="27"/>
      <c r="Z580" s="27"/>
      <c r="AC580" s="27"/>
    </row>
    <row r="581" spans="1:29" s="20" customFormat="1" ht="30" customHeight="1" x14ac:dyDescent="0.2">
      <c r="A581" s="158" t="s">
        <v>686</v>
      </c>
      <c r="B581" s="30" t="s">
        <v>1588</v>
      </c>
      <c r="C581" s="36">
        <v>44440</v>
      </c>
      <c r="D581" s="36">
        <f t="shared" si="81"/>
        <v>44441</v>
      </c>
      <c r="E581" s="36">
        <f t="shared" si="79"/>
        <v>44454</v>
      </c>
      <c r="F581" s="36">
        <f t="shared" si="80"/>
        <v>44468</v>
      </c>
      <c r="G581" s="36" t="str">
        <f t="shared" si="74"/>
        <v>Sep</v>
      </c>
      <c r="H581" s="116">
        <v>44509</v>
      </c>
      <c r="I581" s="117" t="str">
        <f t="shared" si="77"/>
        <v>No</v>
      </c>
      <c r="J581" s="17"/>
      <c r="K581" s="97"/>
      <c r="L581" s="37" t="s">
        <v>72</v>
      </c>
      <c r="M581" s="17"/>
      <c r="N581" s="18" t="s">
        <v>993</v>
      </c>
      <c r="O581" s="16"/>
      <c r="P581" s="48"/>
      <c r="Q581" s="160"/>
      <c r="R581" s="19"/>
      <c r="Y581" s="27"/>
      <c r="Z581" s="27"/>
      <c r="AC581" s="27"/>
    </row>
    <row r="582" spans="1:29" s="20" customFormat="1" ht="30" customHeight="1" x14ac:dyDescent="0.2">
      <c r="A582" s="158" t="s">
        <v>687</v>
      </c>
      <c r="B582" s="30" t="s">
        <v>1589</v>
      </c>
      <c r="C582" s="36">
        <v>44440</v>
      </c>
      <c r="D582" s="36">
        <f t="shared" si="81"/>
        <v>44441</v>
      </c>
      <c r="E582" s="36">
        <f>IF(C582="","",WORKDAY(C582,10))</f>
        <v>44454</v>
      </c>
      <c r="F582" s="36">
        <f>IF(C582="","",WORKDAY(C582,20))</f>
        <v>44468</v>
      </c>
      <c r="G582" s="36" t="str">
        <f t="shared" si="74"/>
        <v>Sep</v>
      </c>
      <c r="H582" s="116">
        <v>44449</v>
      </c>
      <c r="I582" s="117" t="str">
        <f t="shared" si="77"/>
        <v>Yes</v>
      </c>
      <c r="J582" s="17"/>
      <c r="K582" s="97"/>
      <c r="L582" s="37" t="s">
        <v>72</v>
      </c>
      <c r="M582" s="17"/>
      <c r="N582" s="18" t="s">
        <v>993</v>
      </c>
      <c r="O582" s="16"/>
      <c r="P582" s="48"/>
      <c r="Q582" s="160"/>
      <c r="R582" s="19"/>
      <c r="Y582" s="27"/>
      <c r="Z582" s="27"/>
      <c r="AC582" s="27"/>
    </row>
    <row r="583" spans="1:29" s="20" customFormat="1" ht="30" customHeight="1" x14ac:dyDescent="0.2">
      <c r="A583" s="158" t="s">
        <v>688</v>
      </c>
      <c r="B583" s="30" t="s">
        <v>1590</v>
      </c>
      <c r="C583" s="36">
        <v>44440</v>
      </c>
      <c r="D583" s="36">
        <f t="shared" si="81"/>
        <v>44441</v>
      </c>
      <c r="E583" s="36">
        <f>IF(C583="","",WORKDAY(C583,10))</f>
        <v>44454</v>
      </c>
      <c r="F583" s="36">
        <f>IF(C583="","",WORKDAY(C583,20))</f>
        <v>44468</v>
      </c>
      <c r="G583" s="36" t="str">
        <f t="shared" si="74"/>
        <v>Sep</v>
      </c>
      <c r="H583" s="116">
        <v>44447</v>
      </c>
      <c r="I583" s="117" t="str">
        <f t="shared" si="77"/>
        <v>Yes</v>
      </c>
      <c r="J583" s="17"/>
      <c r="K583" s="97"/>
      <c r="L583" s="37" t="s">
        <v>72</v>
      </c>
      <c r="M583" s="17"/>
      <c r="N583" s="18" t="s">
        <v>993</v>
      </c>
      <c r="O583" s="16"/>
      <c r="P583" s="48"/>
      <c r="Q583" s="160"/>
      <c r="R583" s="19"/>
      <c r="Y583" s="27"/>
      <c r="Z583" s="27"/>
      <c r="AC583" s="27"/>
    </row>
    <row r="584" spans="1:29" s="20" customFormat="1" ht="30" customHeight="1" x14ac:dyDescent="0.2">
      <c r="A584" s="158" t="s">
        <v>689</v>
      </c>
      <c r="B584" s="30" t="s">
        <v>1124</v>
      </c>
      <c r="C584" s="36">
        <v>44440</v>
      </c>
      <c r="D584" s="36">
        <f t="shared" si="81"/>
        <v>44441</v>
      </c>
      <c r="E584" s="36">
        <f t="shared" si="79"/>
        <v>44454</v>
      </c>
      <c r="F584" s="36">
        <f t="shared" si="80"/>
        <v>44468</v>
      </c>
      <c r="G584" s="36" t="str">
        <f t="shared" si="74"/>
        <v>Sep</v>
      </c>
      <c r="H584" s="116">
        <v>44442</v>
      </c>
      <c r="I584" s="117" t="str">
        <f t="shared" si="77"/>
        <v>Yes</v>
      </c>
      <c r="J584" s="17"/>
      <c r="K584" s="97"/>
      <c r="L584" s="37" t="s">
        <v>72</v>
      </c>
      <c r="M584" s="17"/>
      <c r="N584" s="18" t="s">
        <v>8</v>
      </c>
      <c r="O584" s="16"/>
      <c r="P584" s="48" t="s">
        <v>64</v>
      </c>
      <c r="Q584" s="160"/>
      <c r="R584" s="19"/>
      <c r="Y584" s="27"/>
      <c r="Z584" s="27"/>
      <c r="AC584" s="27"/>
    </row>
    <row r="585" spans="1:29" s="20" customFormat="1" ht="30" customHeight="1" x14ac:dyDescent="0.2">
      <c r="A585" s="158" t="s">
        <v>690</v>
      </c>
      <c r="B585" s="30" t="s">
        <v>1594</v>
      </c>
      <c r="C585" s="36">
        <v>44440</v>
      </c>
      <c r="D585" s="36">
        <f t="shared" si="81"/>
        <v>44441</v>
      </c>
      <c r="E585" s="36">
        <f t="shared" si="79"/>
        <v>44454</v>
      </c>
      <c r="F585" s="36">
        <f t="shared" si="80"/>
        <v>44468</v>
      </c>
      <c r="G585" s="36" t="str">
        <f t="shared" si="74"/>
        <v>Sep</v>
      </c>
      <c r="H585" s="116">
        <v>44456</v>
      </c>
      <c r="I585" s="117" t="str">
        <f t="shared" si="77"/>
        <v>Yes</v>
      </c>
      <c r="J585" s="17"/>
      <c r="K585" s="97"/>
      <c r="L585" s="37" t="s">
        <v>72</v>
      </c>
      <c r="M585" s="17"/>
      <c r="N585" s="18" t="s">
        <v>8</v>
      </c>
      <c r="O585" s="16"/>
      <c r="P585" s="48" t="s">
        <v>11</v>
      </c>
      <c r="Q585" s="160"/>
      <c r="R585" s="19"/>
      <c r="Y585" s="27"/>
      <c r="Z585" s="27"/>
      <c r="AC585" s="27"/>
    </row>
    <row r="586" spans="1:29" s="20" customFormat="1" ht="30" customHeight="1" x14ac:dyDescent="0.2">
      <c r="A586" s="158" t="s">
        <v>691</v>
      </c>
      <c r="B586" s="30" t="s">
        <v>1595</v>
      </c>
      <c r="C586" s="36">
        <v>44440</v>
      </c>
      <c r="D586" s="36">
        <f t="shared" si="81"/>
        <v>44441</v>
      </c>
      <c r="E586" s="36">
        <f>IF(C586="","",WORKDAY(C586,10))</f>
        <v>44454</v>
      </c>
      <c r="F586" s="36">
        <f>IF(C586="","",WORKDAY(C586,20))</f>
        <v>44468</v>
      </c>
      <c r="G586" s="36" t="str">
        <f t="shared" si="74"/>
        <v>Sep</v>
      </c>
      <c r="H586" s="116">
        <v>44467</v>
      </c>
      <c r="I586" s="117" t="str">
        <f t="shared" si="77"/>
        <v>Yes</v>
      </c>
      <c r="J586" s="17"/>
      <c r="K586" s="97"/>
      <c r="L586" s="37" t="s">
        <v>72</v>
      </c>
      <c r="M586" s="17"/>
      <c r="N586" s="18" t="s">
        <v>993</v>
      </c>
      <c r="O586" s="16"/>
      <c r="P586" s="48"/>
      <c r="Q586" s="160"/>
      <c r="R586" s="19"/>
      <c r="Y586" s="27"/>
      <c r="Z586" s="27"/>
      <c r="AC586" s="27"/>
    </row>
    <row r="587" spans="1:29" s="20" customFormat="1" ht="30" customHeight="1" x14ac:dyDescent="0.2">
      <c r="A587" s="158" t="s">
        <v>692</v>
      </c>
      <c r="B587" s="30" t="s">
        <v>1596</v>
      </c>
      <c r="C587" s="36">
        <v>44441</v>
      </c>
      <c r="D587" s="36">
        <f t="shared" si="81"/>
        <v>44442</v>
      </c>
      <c r="E587" s="36">
        <f t="shared" si="79"/>
        <v>44455</v>
      </c>
      <c r="F587" s="36">
        <f t="shared" si="80"/>
        <v>44469</v>
      </c>
      <c r="G587" s="36" t="str">
        <f t="shared" si="74"/>
        <v>Sep</v>
      </c>
      <c r="H587" s="116">
        <v>44468</v>
      </c>
      <c r="I587" s="117" t="str">
        <f t="shared" si="77"/>
        <v>Yes</v>
      </c>
      <c r="J587" s="17"/>
      <c r="K587" s="97"/>
      <c r="L587" s="37" t="s">
        <v>72</v>
      </c>
      <c r="M587" s="17"/>
      <c r="N587" s="18" t="s">
        <v>993</v>
      </c>
      <c r="O587" s="16"/>
      <c r="P587" s="48"/>
      <c r="Q587" s="160"/>
      <c r="R587" s="19"/>
      <c r="Y587" s="27"/>
      <c r="Z587" s="27"/>
      <c r="AC587" s="27"/>
    </row>
    <row r="588" spans="1:29" s="20" customFormat="1" ht="30" customHeight="1" x14ac:dyDescent="0.2">
      <c r="A588" s="158" t="s">
        <v>693</v>
      </c>
      <c r="B588" s="30" t="s">
        <v>1597</v>
      </c>
      <c r="C588" s="36">
        <v>44441</v>
      </c>
      <c r="D588" s="36">
        <f t="shared" si="81"/>
        <v>44442</v>
      </c>
      <c r="E588" s="36">
        <f t="shared" si="79"/>
        <v>44455</v>
      </c>
      <c r="F588" s="36">
        <f t="shared" si="80"/>
        <v>44469</v>
      </c>
      <c r="G588" s="36" t="str">
        <f t="shared" si="74"/>
        <v>Sep</v>
      </c>
      <c r="H588" s="116">
        <v>44467</v>
      </c>
      <c r="I588" s="117" t="str">
        <f t="shared" si="77"/>
        <v>Yes</v>
      </c>
      <c r="J588" s="17"/>
      <c r="K588" s="97"/>
      <c r="L588" s="37" t="s">
        <v>72</v>
      </c>
      <c r="M588" s="17"/>
      <c r="N588" s="18" t="s">
        <v>993</v>
      </c>
      <c r="O588" s="16"/>
      <c r="P588" s="48"/>
      <c r="Q588" s="160"/>
      <c r="R588" s="19"/>
      <c r="Y588" s="27"/>
      <c r="Z588" s="27"/>
      <c r="AC588" s="27"/>
    </row>
    <row r="589" spans="1:29" s="20" customFormat="1" ht="30" customHeight="1" x14ac:dyDescent="0.2">
      <c r="A589" s="158" t="s">
        <v>694</v>
      </c>
      <c r="B589" s="30" t="s">
        <v>1598</v>
      </c>
      <c r="C589" s="36">
        <v>44441</v>
      </c>
      <c r="D589" s="36">
        <f t="shared" si="81"/>
        <v>44442</v>
      </c>
      <c r="E589" s="36">
        <f>IF(C589="","",WORKDAY(C589,10))</f>
        <v>44455</v>
      </c>
      <c r="F589" s="36">
        <f>IF(C589="","",WORKDAY(C589,20))</f>
        <v>44469</v>
      </c>
      <c r="G589" s="36" t="str">
        <f t="shared" si="74"/>
        <v>Sep</v>
      </c>
      <c r="H589" s="116">
        <v>44469</v>
      </c>
      <c r="I589" s="117" t="str">
        <f t="shared" si="77"/>
        <v>Yes</v>
      </c>
      <c r="J589" s="17"/>
      <c r="K589" s="97"/>
      <c r="L589" s="37" t="s">
        <v>72</v>
      </c>
      <c r="M589" s="17"/>
      <c r="N589" s="18" t="s">
        <v>993</v>
      </c>
      <c r="O589" s="16"/>
      <c r="P589" s="48"/>
      <c r="Q589" s="160"/>
      <c r="R589" s="19"/>
      <c r="Y589" s="27"/>
      <c r="Z589" s="27"/>
      <c r="AC589" s="27"/>
    </row>
    <row r="590" spans="1:29" s="20" customFormat="1" ht="30" customHeight="1" x14ac:dyDescent="0.2">
      <c r="A590" s="158" t="s">
        <v>695</v>
      </c>
      <c r="B590" s="30" t="s">
        <v>1599</v>
      </c>
      <c r="C590" s="36">
        <v>44442</v>
      </c>
      <c r="D590" s="36">
        <f t="shared" si="81"/>
        <v>44445</v>
      </c>
      <c r="E590" s="36">
        <f t="shared" si="79"/>
        <v>44456</v>
      </c>
      <c r="F590" s="36">
        <f t="shared" si="80"/>
        <v>44470</v>
      </c>
      <c r="G590" s="36" t="str">
        <f t="shared" si="74"/>
        <v>Sep</v>
      </c>
      <c r="H590" s="116">
        <v>44468</v>
      </c>
      <c r="I590" s="117" t="str">
        <f t="shared" si="77"/>
        <v>Yes</v>
      </c>
      <c r="J590" s="17"/>
      <c r="K590" s="97"/>
      <c r="L590" s="37" t="s">
        <v>72</v>
      </c>
      <c r="M590" s="17"/>
      <c r="N590" s="18" t="s">
        <v>993</v>
      </c>
      <c r="O590" s="16"/>
      <c r="P590" s="48"/>
      <c r="Q590" s="160"/>
      <c r="R590" s="19"/>
      <c r="Y590" s="27"/>
      <c r="Z590" s="27"/>
      <c r="AC590" s="27"/>
    </row>
    <row r="591" spans="1:29" s="20" customFormat="1" ht="30" customHeight="1" x14ac:dyDescent="0.2">
      <c r="A591" s="158" t="s">
        <v>696</v>
      </c>
      <c r="B591" s="30" t="s">
        <v>1600</v>
      </c>
      <c r="C591" s="36">
        <v>44442</v>
      </c>
      <c r="D591" s="36">
        <f t="shared" si="81"/>
        <v>44445</v>
      </c>
      <c r="E591" s="36">
        <f t="shared" si="79"/>
        <v>44456</v>
      </c>
      <c r="F591" s="36">
        <f t="shared" si="80"/>
        <v>44470</v>
      </c>
      <c r="G591" s="36" t="str">
        <f t="shared" si="74"/>
        <v>Sep</v>
      </c>
      <c r="H591" s="116">
        <v>44470</v>
      </c>
      <c r="I591" s="117" t="str">
        <f t="shared" si="77"/>
        <v>Yes</v>
      </c>
      <c r="J591" s="17"/>
      <c r="K591" s="97"/>
      <c r="L591" s="37" t="s">
        <v>72</v>
      </c>
      <c r="M591" s="17"/>
      <c r="N591" s="18" t="s">
        <v>993</v>
      </c>
      <c r="O591" s="16"/>
      <c r="P591" s="48"/>
      <c r="Q591" s="160"/>
      <c r="R591" s="19"/>
      <c r="Y591" s="27"/>
      <c r="Z591" s="27"/>
      <c r="AC591" s="27"/>
    </row>
    <row r="592" spans="1:29" s="20" customFormat="1" ht="30" customHeight="1" x14ac:dyDescent="0.2">
      <c r="A592" s="158" t="s">
        <v>697</v>
      </c>
      <c r="B592" s="30" t="s">
        <v>1601</v>
      </c>
      <c r="C592" s="36">
        <v>44442</v>
      </c>
      <c r="D592" s="36">
        <f t="shared" si="81"/>
        <v>44445</v>
      </c>
      <c r="E592" s="36">
        <f t="shared" si="79"/>
        <v>44456</v>
      </c>
      <c r="F592" s="36">
        <f t="shared" si="80"/>
        <v>44470</v>
      </c>
      <c r="G592" s="36" t="str">
        <f t="shared" si="74"/>
        <v>Sep</v>
      </c>
      <c r="H592" s="116">
        <v>44449</v>
      </c>
      <c r="I592" s="117" t="str">
        <f t="shared" si="77"/>
        <v>Yes</v>
      </c>
      <c r="J592" s="17"/>
      <c r="K592" s="97"/>
      <c r="L592" s="37" t="s">
        <v>72</v>
      </c>
      <c r="M592" s="17"/>
      <c r="N592" s="18" t="s">
        <v>993</v>
      </c>
      <c r="O592" s="16"/>
      <c r="P592" s="48"/>
      <c r="Q592" s="160"/>
      <c r="R592" s="19"/>
      <c r="Y592" s="27"/>
      <c r="Z592" s="27"/>
      <c r="AC592" s="27"/>
    </row>
    <row r="593" spans="1:29" s="20" customFormat="1" ht="30" customHeight="1" x14ac:dyDescent="0.2">
      <c r="A593" s="158" t="s">
        <v>698</v>
      </c>
      <c r="B593" s="30" t="s">
        <v>1603</v>
      </c>
      <c r="C593" s="36">
        <v>44445</v>
      </c>
      <c r="D593" s="36">
        <f t="shared" si="81"/>
        <v>44446</v>
      </c>
      <c r="E593" s="36">
        <f t="shared" si="79"/>
        <v>44459</v>
      </c>
      <c r="F593" s="36">
        <f t="shared" si="80"/>
        <v>44473</v>
      </c>
      <c r="G593" s="36" t="str">
        <f t="shared" si="74"/>
        <v>Sep</v>
      </c>
      <c r="H593" s="116">
        <v>44475</v>
      </c>
      <c r="I593" s="117" t="str">
        <f t="shared" si="77"/>
        <v>No</v>
      </c>
      <c r="J593" s="17"/>
      <c r="K593" s="97"/>
      <c r="L593" s="37" t="s">
        <v>72</v>
      </c>
      <c r="M593" s="17"/>
      <c r="N593" s="18" t="s">
        <v>993</v>
      </c>
      <c r="O593" s="16"/>
      <c r="P593" s="48"/>
      <c r="Q593" s="160"/>
      <c r="R593" s="19"/>
      <c r="Y593" s="27"/>
      <c r="Z593" s="27"/>
      <c r="AC593" s="27"/>
    </row>
    <row r="594" spans="1:29" s="20" customFormat="1" ht="30" customHeight="1" x14ac:dyDescent="0.2">
      <c r="A594" s="158" t="s">
        <v>699</v>
      </c>
      <c r="B594" s="30" t="s">
        <v>1602</v>
      </c>
      <c r="C594" s="36">
        <v>44446</v>
      </c>
      <c r="D594" s="36">
        <f t="shared" si="81"/>
        <v>44447</v>
      </c>
      <c r="E594" s="36">
        <f t="shared" si="79"/>
        <v>44460</v>
      </c>
      <c r="F594" s="36">
        <f t="shared" si="80"/>
        <v>44474</v>
      </c>
      <c r="G594" s="36" t="str">
        <f t="shared" si="74"/>
        <v>Sep</v>
      </c>
      <c r="H594" s="116">
        <v>44462</v>
      </c>
      <c r="I594" s="117" t="str">
        <f t="shared" si="77"/>
        <v>Yes</v>
      </c>
      <c r="J594" s="17"/>
      <c r="K594" s="97"/>
      <c r="L594" s="37" t="s">
        <v>72</v>
      </c>
      <c r="M594" s="17"/>
      <c r="N594" s="18" t="s">
        <v>993</v>
      </c>
      <c r="O594" s="16"/>
      <c r="P594" s="48"/>
      <c r="Q594" s="160"/>
      <c r="R594" s="19"/>
      <c r="Y594" s="27"/>
      <c r="Z594" s="27"/>
      <c r="AC594" s="27"/>
    </row>
    <row r="595" spans="1:29" s="20" customFormat="1" ht="30" customHeight="1" x14ac:dyDescent="0.2">
      <c r="A595" s="158" t="s">
        <v>700</v>
      </c>
      <c r="B595" s="30" t="s">
        <v>1604</v>
      </c>
      <c r="C595" s="36">
        <v>44446</v>
      </c>
      <c r="D595" s="36">
        <f t="shared" si="81"/>
        <v>44447</v>
      </c>
      <c r="E595" s="36">
        <f t="shared" si="79"/>
        <v>44460</v>
      </c>
      <c r="F595" s="36">
        <f t="shared" si="80"/>
        <v>44474</v>
      </c>
      <c r="G595" s="36" t="str">
        <f t="shared" si="74"/>
        <v>Sep</v>
      </c>
      <c r="H595" s="116">
        <v>44475</v>
      </c>
      <c r="I595" s="117" t="str">
        <f t="shared" si="77"/>
        <v>No</v>
      </c>
      <c r="J595" s="17"/>
      <c r="K595" s="97"/>
      <c r="L595" s="37" t="s">
        <v>72</v>
      </c>
      <c r="M595" s="17"/>
      <c r="N595" s="18" t="s">
        <v>993</v>
      </c>
      <c r="O595" s="16"/>
      <c r="P595" s="48"/>
      <c r="Q595" s="160"/>
      <c r="R595" s="19"/>
      <c r="Y595" s="27"/>
      <c r="Z595" s="27"/>
      <c r="AC595" s="27"/>
    </row>
    <row r="596" spans="1:29" s="20" customFormat="1" ht="30" customHeight="1" x14ac:dyDescent="0.2">
      <c r="A596" s="158" t="s">
        <v>701</v>
      </c>
      <c r="B596" s="30" t="s">
        <v>1605</v>
      </c>
      <c r="C596" s="36">
        <v>44446</v>
      </c>
      <c r="D596" s="36">
        <f t="shared" ref="D596:D656" si="82">IF(C596="","",WORKDAY(C596,1))</f>
        <v>44447</v>
      </c>
      <c r="E596" s="36">
        <f t="shared" ref="E596:E656" si="83">IF(C596="","",WORKDAY(C596,10))</f>
        <v>44460</v>
      </c>
      <c r="F596" s="36">
        <f t="shared" ref="F596:F656" si="84">IF(C596="","",WORKDAY(C596,20))</f>
        <v>44474</v>
      </c>
      <c r="G596" s="36" t="str">
        <f t="shared" ref="G596:G659" si="85">IF(ISBLANK(C596),"",TEXT(C596,"mmm"))</f>
        <v>Sep</v>
      </c>
      <c r="H596" s="116">
        <v>44474</v>
      </c>
      <c r="I596" s="117" t="str">
        <f t="shared" si="77"/>
        <v>Yes</v>
      </c>
      <c r="J596" s="17"/>
      <c r="K596" s="97"/>
      <c r="L596" s="37" t="s">
        <v>72</v>
      </c>
      <c r="M596" s="17"/>
      <c r="N596" s="18" t="s">
        <v>995</v>
      </c>
      <c r="O596" s="16"/>
      <c r="P596" s="48"/>
      <c r="Q596" s="160"/>
      <c r="R596" s="19"/>
      <c r="Y596" s="27"/>
      <c r="Z596" s="27"/>
      <c r="AC596" s="27"/>
    </row>
    <row r="597" spans="1:29" s="20" customFormat="1" ht="30" customHeight="1" x14ac:dyDescent="0.2">
      <c r="A597" s="158" t="s">
        <v>702</v>
      </c>
      <c r="B597" s="30" t="s">
        <v>1606</v>
      </c>
      <c r="C597" s="36">
        <v>44447</v>
      </c>
      <c r="D597" s="36">
        <f t="shared" si="82"/>
        <v>44448</v>
      </c>
      <c r="E597" s="36">
        <f t="shared" si="83"/>
        <v>44461</v>
      </c>
      <c r="F597" s="36">
        <f t="shared" si="84"/>
        <v>44475</v>
      </c>
      <c r="G597" s="36" t="str">
        <f t="shared" si="85"/>
        <v>Sep</v>
      </c>
      <c r="H597" s="116">
        <v>44474</v>
      </c>
      <c r="I597" s="117" t="str">
        <f t="shared" si="77"/>
        <v>Yes</v>
      </c>
      <c r="J597" s="17"/>
      <c r="K597" s="97"/>
      <c r="L597" s="37" t="s">
        <v>72</v>
      </c>
      <c r="M597" s="17"/>
      <c r="N597" s="18" t="s">
        <v>8</v>
      </c>
      <c r="O597" s="16"/>
      <c r="P597" s="48" t="s">
        <v>11</v>
      </c>
      <c r="Q597" s="160"/>
      <c r="R597" s="19"/>
      <c r="Y597" s="27"/>
      <c r="Z597" s="27"/>
      <c r="AC597" s="27"/>
    </row>
    <row r="598" spans="1:29" s="20" customFormat="1" ht="30" customHeight="1" x14ac:dyDescent="0.2">
      <c r="A598" s="158" t="s">
        <v>703</v>
      </c>
      <c r="B598" s="30" t="s">
        <v>1607</v>
      </c>
      <c r="C598" s="36">
        <v>44447</v>
      </c>
      <c r="D598" s="36">
        <f t="shared" si="82"/>
        <v>44448</v>
      </c>
      <c r="E598" s="36">
        <f t="shared" si="83"/>
        <v>44461</v>
      </c>
      <c r="F598" s="36">
        <f t="shared" si="84"/>
        <v>44475</v>
      </c>
      <c r="G598" s="36" t="str">
        <f t="shared" si="85"/>
        <v>Sep</v>
      </c>
      <c r="H598" s="116">
        <v>44463</v>
      </c>
      <c r="I598" s="117" t="str">
        <f t="shared" si="77"/>
        <v>Yes</v>
      </c>
      <c r="J598" s="17"/>
      <c r="K598" s="97"/>
      <c r="L598" s="37" t="s">
        <v>72</v>
      </c>
      <c r="M598" s="17"/>
      <c r="N598" s="18" t="s">
        <v>993</v>
      </c>
      <c r="O598" s="16"/>
      <c r="P598" s="48"/>
      <c r="Q598" s="160"/>
      <c r="R598" s="19"/>
      <c r="Y598" s="27"/>
      <c r="Z598" s="27"/>
      <c r="AC598" s="27"/>
    </row>
    <row r="599" spans="1:29" s="20" customFormat="1" ht="30" customHeight="1" x14ac:dyDescent="0.2">
      <c r="A599" s="158" t="s">
        <v>704</v>
      </c>
      <c r="B599" s="30" t="s">
        <v>1607</v>
      </c>
      <c r="C599" s="36">
        <v>44447</v>
      </c>
      <c r="D599" s="36">
        <f>IF(C599="","",WORKDAY(C599,1))</f>
        <v>44448</v>
      </c>
      <c r="E599" s="36">
        <f>IF(C599="","",WORKDAY(C599,10))</f>
        <v>44461</v>
      </c>
      <c r="F599" s="36">
        <f>IF(C599="","",WORKDAY(C599,20))</f>
        <v>44475</v>
      </c>
      <c r="G599" s="36" t="str">
        <f>IF(ISBLANK(C599),"",TEXT(C599,"mmm"))</f>
        <v>Sep</v>
      </c>
      <c r="H599" s="116">
        <v>44448</v>
      </c>
      <c r="I599" s="117" t="str">
        <f t="shared" si="77"/>
        <v>Yes</v>
      </c>
      <c r="J599" s="17"/>
      <c r="K599" s="97"/>
      <c r="L599" s="37" t="s">
        <v>72</v>
      </c>
      <c r="M599" s="17"/>
      <c r="N599" s="18" t="s">
        <v>8</v>
      </c>
      <c r="O599" s="16"/>
      <c r="P599" s="48" t="s">
        <v>95</v>
      </c>
      <c r="Q599" s="160"/>
      <c r="R599" s="19"/>
      <c r="Y599" s="27"/>
      <c r="Z599" s="27"/>
      <c r="AC599" s="27"/>
    </row>
    <row r="600" spans="1:29" s="20" customFormat="1" ht="30" customHeight="1" x14ac:dyDescent="0.2">
      <c r="A600" s="158" t="s">
        <v>705</v>
      </c>
      <c r="B600" s="30" t="s">
        <v>1608</v>
      </c>
      <c r="C600" s="36">
        <v>44447</v>
      </c>
      <c r="D600" s="36">
        <f>IF(C600="","",WORKDAY(C600,1))</f>
        <v>44448</v>
      </c>
      <c r="E600" s="36">
        <f>IF(C600="","",WORKDAY(C600,10))</f>
        <v>44461</v>
      </c>
      <c r="F600" s="36">
        <f>IF(C600="","",WORKDAY(C600,20))</f>
        <v>44475</v>
      </c>
      <c r="G600" s="36" t="str">
        <f t="shared" si="85"/>
        <v>Sep</v>
      </c>
      <c r="H600" s="116">
        <v>44468</v>
      </c>
      <c r="I600" s="117" t="str">
        <f t="shared" si="77"/>
        <v>Yes</v>
      </c>
      <c r="J600" s="17"/>
      <c r="K600" s="97"/>
      <c r="L600" s="37" t="s">
        <v>72</v>
      </c>
      <c r="M600" s="17"/>
      <c r="N600" s="18" t="s">
        <v>993</v>
      </c>
      <c r="O600" s="16"/>
      <c r="P600" s="48"/>
      <c r="Q600" s="160"/>
      <c r="R600" s="19"/>
      <c r="Y600" s="27"/>
      <c r="Z600" s="27"/>
      <c r="AC600" s="27"/>
    </row>
    <row r="601" spans="1:29" s="20" customFormat="1" ht="30" customHeight="1" x14ac:dyDescent="0.2">
      <c r="A601" s="158" t="s">
        <v>706</v>
      </c>
      <c r="B601" s="30" t="s">
        <v>1609</v>
      </c>
      <c r="C601" s="36">
        <v>44448</v>
      </c>
      <c r="D601" s="36">
        <f t="shared" si="82"/>
        <v>44449</v>
      </c>
      <c r="E601" s="36">
        <f t="shared" si="83"/>
        <v>44462</v>
      </c>
      <c r="F601" s="36">
        <f t="shared" si="84"/>
        <v>44476</v>
      </c>
      <c r="G601" s="36" t="str">
        <f t="shared" si="85"/>
        <v>Sep</v>
      </c>
      <c r="H601" s="116">
        <v>44468</v>
      </c>
      <c r="I601" s="117" t="str">
        <f t="shared" si="77"/>
        <v>Yes</v>
      </c>
      <c r="J601" s="17"/>
      <c r="K601" s="97"/>
      <c r="L601" s="37" t="s">
        <v>72</v>
      </c>
      <c r="M601" s="17"/>
      <c r="N601" s="18" t="s">
        <v>993</v>
      </c>
      <c r="O601" s="16"/>
      <c r="P601" s="48"/>
      <c r="Q601" s="160"/>
      <c r="R601" s="19"/>
      <c r="Y601" s="27"/>
      <c r="Z601" s="27"/>
      <c r="AC601" s="27"/>
    </row>
    <row r="602" spans="1:29" s="20" customFormat="1" ht="30" customHeight="1" x14ac:dyDescent="0.2">
      <c r="A602" s="158" t="s">
        <v>707</v>
      </c>
      <c r="B602" s="30" t="s">
        <v>1610</v>
      </c>
      <c r="C602" s="36">
        <v>44448</v>
      </c>
      <c r="D602" s="36">
        <f t="shared" si="82"/>
        <v>44449</v>
      </c>
      <c r="E602" s="36">
        <f t="shared" si="83"/>
        <v>44462</v>
      </c>
      <c r="F602" s="36">
        <f t="shared" si="84"/>
        <v>44476</v>
      </c>
      <c r="G602" s="36" t="str">
        <f t="shared" si="85"/>
        <v>Sep</v>
      </c>
      <c r="H602" s="116">
        <v>44460</v>
      </c>
      <c r="I602" s="117" t="str">
        <f t="shared" si="77"/>
        <v>Yes</v>
      </c>
      <c r="J602" s="17"/>
      <c r="K602" s="97"/>
      <c r="L602" s="37" t="s">
        <v>72</v>
      </c>
      <c r="M602" s="17"/>
      <c r="N602" s="18" t="s">
        <v>993</v>
      </c>
      <c r="O602" s="16"/>
      <c r="P602" s="48"/>
      <c r="Q602" s="160"/>
      <c r="R602" s="19"/>
      <c r="Y602" s="27"/>
      <c r="Z602" s="27"/>
      <c r="AC602" s="27"/>
    </row>
    <row r="603" spans="1:29" s="20" customFormat="1" ht="30" customHeight="1" x14ac:dyDescent="0.2">
      <c r="A603" s="158" t="s">
        <v>708</v>
      </c>
      <c r="B603" s="30" t="s">
        <v>1611</v>
      </c>
      <c r="C603" s="36">
        <v>44448</v>
      </c>
      <c r="D603" s="36">
        <f>IF(C603="","",WORKDAY(C603,1))</f>
        <v>44449</v>
      </c>
      <c r="E603" s="36">
        <f>IF(C603="","",WORKDAY(C603,10))</f>
        <v>44462</v>
      </c>
      <c r="F603" s="36">
        <f>IF(C603="","",WORKDAY(C603,20))</f>
        <v>44476</v>
      </c>
      <c r="G603" s="36" t="str">
        <f t="shared" si="85"/>
        <v>Sep</v>
      </c>
      <c r="H603" s="116">
        <v>44489</v>
      </c>
      <c r="I603" s="117" t="str">
        <f t="shared" si="77"/>
        <v>No</v>
      </c>
      <c r="J603" s="17"/>
      <c r="K603" s="97"/>
      <c r="L603" s="37" t="s">
        <v>72</v>
      </c>
      <c r="M603" s="17"/>
      <c r="N603" s="18" t="s">
        <v>993</v>
      </c>
      <c r="O603" s="16"/>
      <c r="P603" s="48"/>
      <c r="Q603" s="160"/>
      <c r="R603" s="19"/>
      <c r="Y603" s="27"/>
      <c r="Z603" s="27"/>
      <c r="AC603" s="27"/>
    </row>
    <row r="604" spans="1:29" s="20" customFormat="1" ht="30" customHeight="1" x14ac:dyDescent="0.2">
      <c r="A604" s="158" t="s">
        <v>709</v>
      </c>
      <c r="B604" s="30" t="s">
        <v>1614</v>
      </c>
      <c r="C604" s="36">
        <v>44449</v>
      </c>
      <c r="D604" s="36">
        <f t="shared" si="82"/>
        <v>44452</v>
      </c>
      <c r="E604" s="36">
        <f t="shared" si="83"/>
        <v>44463</v>
      </c>
      <c r="F604" s="36">
        <f t="shared" si="84"/>
        <v>44477</v>
      </c>
      <c r="G604" s="36" t="str">
        <f t="shared" si="85"/>
        <v>Sep</v>
      </c>
      <c r="H604" s="116">
        <v>44467</v>
      </c>
      <c r="I604" s="117" t="str">
        <f t="shared" si="77"/>
        <v>Yes</v>
      </c>
      <c r="J604" s="17"/>
      <c r="K604" s="97"/>
      <c r="L604" s="37" t="s">
        <v>72</v>
      </c>
      <c r="M604" s="17"/>
      <c r="N604" s="18" t="s">
        <v>993</v>
      </c>
      <c r="O604" s="16"/>
      <c r="P604" s="48" t="s">
        <v>11</v>
      </c>
      <c r="Q604" s="160"/>
      <c r="R604" s="19"/>
      <c r="Y604" s="27"/>
      <c r="Z604" s="27"/>
      <c r="AC604" s="27"/>
    </row>
    <row r="605" spans="1:29" s="20" customFormat="1" ht="30" customHeight="1" x14ac:dyDescent="0.2">
      <c r="A605" s="158" t="s">
        <v>710</v>
      </c>
      <c r="B605" s="30" t="s">
        <v>1615</v>
      </c>
      <c r="C605" s="36">
        <v>44452</v>
      </c>
      <c r="D605" s="36">
        <f t="shared" si="82"/>
        <v>44453</v>
      </c>
      <c r="E605" s="36">
        <f t="shared" si="83"/>
        <v>44466</v>
      </c>
      <c r="F605" s="36">
        <f t="shared" si="84"/>
        <v>44480</v>
      </c>
      <c r="G605" s="36" t="str">
        <f t="shared" si="85"/>
        <v>Sep</v>
      </c>
      <c r="H605" s="116">
        <v>44466</v>
      </c>
      <c r="I605" s="117" t="str">
        <f t="shared" si="77"/>
        <v>Yes</v>
      </c>
      <c r="J605" s="17"/>
      <c r="K605" s="97"/>
      <c r="L605" s="37" t="s">
        <v>72</v>
      </c>
      <c r="M605" s="17"/>
      <c r="N605" s="18" t="s">
        <v>993</v>
      </c>
      <c r="O605" s="16"/>
      <c r="P605" s="48"/>
      <c r="Q605" s="160"/>
      <c r="R605" s="19"/>
      <c r="Y605" s="27"/>
      <c r="Z605" s="27"/>
      <c r="AC605" s="27"/>
    </row>
    <row r="606" spans="1:29" s="20" customFormat="1" ht="30" customHeight="1" x14ac:dyDescent="0.2">
      <c r="A606" s="158" t="s">
        <v>711</v>
      </c>
      <c r="B606" s="30" t="s">
        <v>1616</v>
      </c>
      <c r="C606" s="36">
        <v>44452</v>
      </c>
      <c r="D606" s="36">
        <f>IF(C606="","",WORKDAY(C606,1))</f>
        <v>44453</v>
      </c>
      <c r="E606" s="36">
        <f>IF(C606="","",WORKDAY(C606,10))</f>
        <v>44466</v>
      </c>
      <c r="F606" s="36">
        <f>IF(C606="","",WORKDAY(C606,20))</f>
        <v>44480</v>
      </c>
      <c r="G606" s="36" t="str">
        <f t="shared" si="85"/>
        <v>Sep</v>
      </c>
      <c r="H606" s="116">
        <v>44470</v>
      </c>
      <c r="I606" s="117" t="str">
        <f t="shared" si="77"/>
        <v>Yes</v>
      </c>
      <c r="J606" s="17"/>
      <c r="K606" s="97"/>
      <c r="L606" s="37" t="s">
        <v>72</v>
      </c>
      <c r="M606" s="17"/>
      <c r="N606" s="18" t="s">
        <v>993</v>
      </c>
      <c r="O606" s="16"/>
      <c r="P606" s="48"/>
      <c r="Q606" s="160"/>
      <c r="R606" s="19"/>
      <c r="Y606" s="27"/>
      <c r="Z606" s="27"/>
      <c r="AC606" s="27"/>
    </row>
    <row r="607" spans="1:29" s="20" customFormat="1" ht="30" customHeight="1" x14ac:dyDescent="0.2">
      <c r="A607" s="158" t="s">
        <v>712</v>
      </c>
      <c r="B607" s="30" t="s">
        <v>1617</v>
      </c>
      <c r="C607" s="36">
        <v>44452</v>
      </c>
      <c r="D607" s="36">
        <f t="shared" si="82"/>
        <v>44453</v>
      </c>
      <c r="E607" s="36">
        <f t="shared" si="83"/>
        <v>44466</v>
      </c>
      <c r="F607" s="36">
        <f t="shared" si="84"/>
        <v>44480</v>
      </c>
      <c r="G607" s="36" t="str">
        <f t="shared" si="85"/>
        <v>Sep</v>
      </c>
      <c r="H607" s="116">
        <v>44517</v>
      </c>
      <c r="I607" s="117" t="str">
        <f t="shared" si="77"/>
        <v>No</v>
      </c>
      <c r="J607" s="17"/>
      <c r="K607" s="97"/>
      <c r="L607" s="37" t="s">
        <v>72</v>
      </c>
      <c r="M607" s="17"/>
      <c r="N607" s="18" t="s">
        <v>993</v>
      </c>
      <c r="O607" s="16"/>
      <c r="P607" s="48"/>
      <c r="Q607" s="160"/>
      <c r="R607" s="19"/>
      <c r="Y607" s="27"/>
      <c r="Z607" s="27"/>
      <c r="AC607" s="27"/>
    </row>
    <row r="608" spans="1:29" s="20" customFormat="1" ht="30" customHeight="1" x14ac:dyDescent="0.2">
      <c r="A608" s="158" t="s">
        <v>713</v>
      </c>
      <c r="B608" s="30" t="s">
        <v>1618</v>
      </c>
      <c r="C608" s="36">
        <v>44453</v>
      </c>
      <c r="D608" s="36">
        <f t="shared" si="82"/>
        <v>44454</v>
      </c>
      <c r="E608" s="36">
        <f t="shared" si="83"/>
        <v>44467</v>
      </c>
      <c r="F608" s="36">
        <f t="shared" si="84"/>
        <v>44481</v>
      </c>
      <c r="G608" s="36" t="str">
        <f t="shared" si="85"/>
        <v>Sep</v>
      </c>
      <c r="H608" s="116">
        <v>44454</v>
      </c>
      <c r="I608" s="117" t="str">
        <f t="shared" si="77"/>
        <v>Yes</v>
      </c>
      <c r="J608" s="17"/>
      <c r="K608" s="97"/>
      <c r="L608" s="37" t="s">
        <v>72</v>
      </c>
      <c r="M608" s="17"/>
      <c r="N608" s="18" t="s">
        <v>8</v>
      </c>
      <c r="O608" s="16"/>
      <c r="P608" s="48" t="s">
        <v>64</v>
      </c>
      <c r="Q608" s="160"/>
      <c r="R608" s="19"/>
      <c r="Y608" s="27"/>
      <c r="Z608" s="27"/>
      <c r="AC608" s="27"/>
    </row>
    <row r="609" spans="1:29" s="20" customFormat="1" ht="30" customHeight="1" x14ac:dyDescent="0.2">
      <c r="A609" s="158" t="s">
        <v>714</v>
      </c>
      <c r="B609" s="30" t="s">
        <v>1619</v>
      </c>
      <c r="C609" s="36">
        <v>44453</v>
      </c>
      <c r="D609" s="36">
        <f t="shared" si="82"/>
        <v>44454</v>
      </c>
      <c r="E609" s="36">
        <f t="shared" si="83"/>
        <v>44467</v>
      </c>
      <c r="F609" s="36">
        <f t="shared" si="84"/>
        <v>44481</v>
      </c>
      <c r="G609" s="36" t="str">
        <f t="shared" si="85"/>
        <v>Sep</v>
      </c>
      <c r="H609" s="116">
        <v>44467</v>
      </c>
      <c r="I609" s="117" t="str">
        <f t="shared" si="77"/>
        <v>Yes</v>
      </c>
      <c r="J609" s="17"/>
      <c r="K609" s="97"/>
      <c r="L609" s="37" t="s">
        <v>72</v>
      </c>
      <c r="M609" s="17"/>
      <c r="N609" s="18" t="s">
        <v>993</v>
      </c>
      <c r="O609" s="16"/>
      <c r="P609" s="48"/>
      <c r="Q609" s="160"/>
      <c r="R609" s="19"/>
      <c r="Y609" s="27"/>
      <c r="Z609" s="27"/>
      <c r="AC609" s="27"/>
    </row>
    <row r="610" spans="1:29" s="20" customFormat="1" ht="30" customHeight="1" x14ac:dyDescent="0.2">
      <c r="A610" s="158" t="s">
        <v>715</v>
      </c>
      <c r="B610" s="30" t="s">
        <v>1625</v>
      </c>
      <c r="C610" s="36">
        <v>44453</v>
      </c>
      <c r="D610" s="36">
        <f>IF(C610="","",WORKDAY(C610,1))</f>
        <v>44454</v>
      </c>
      <c r="E610" s="36">
        <f>IF(C610="","",WORKDAY(C610,10))</f>
        <v>44467</v>
      </c>
      <c r="F610" s="36">
        <f>IF(C610="","",WORKDAY(C610,20))</f>
        <v>44481</v>
      </c>
      <c r="G610" s="36" t="str">
        <f t="shared" si="85"/>
        <v>Sep</v>
      </c>
      <c r="H610" s="116">
        <v>44481</v>
      </c>
      <c r="I610" s="117" t="str">
        <f t="shared" si="77"/>
        <v>Yes</v>
      </c>
      <c r="J610" s="17"/>
      <c r="K610" s="97"/>
      <c r="L610" s="37" t="s">
        <v>72</v>
      </c>
      <c r="M610" s="17"/>
      <c r="N610" s="18" t="s">
        <v>994</v>
      </c>
      <c r="O610" s="16"/>
      <c r="P610" s="48"/>
      <c r="Q610" s="160"/>
      <c r="R610" s="19"/>
      <c r="Y610" s="27"/>
      <c r="Z610" s="27"/>
      <c r="AC610" s="27"/>
    </row>
    <row r="611" spans="1:29" s="20" customFormat="1" ht="30" customHeight="1" x14ac:dyDescent="0.2">
      <c r="A611" s="158" t="s">
        <v>716</v>
      </c>
      <c r="B611" s="30" t="s">
        <v>1620</v>
      </c>
      <c r="C611" s="36">
        <v>44453</v>
      </c>
      <c r="D611" s="36">
        <f>IF(C611="","",WORKDAY(C611,1))</f>
        <v>44454</v>
      </c>
      <c r="E611" s="36">
        <f>IF(C611="","",WORKDAY(C611,10))</f>
        <v>44467</v>
      </c>
      <c r="F611" s="36">
        <f>IF(C611="","",WORKDAY(C611,20))</f>
        <v>44481</v>
      </c>
      <c r="G611" s="36" t="str">
        <f t="shared" si="85"/>
        <v>Sep</v>
      </c>
      <c r="H611" s="116">
        <v>44463</v>
      </c>
      <c r="I611" s="117" t="str">
        <f t="shared" si="77"/>
        <v>Yes</v>
      </c>
      <c r="J611" s="17"/>
      <c r="K611" s="97"/>
      <c r="L611" s="37" t="s">
        <v>72</v>
      </c>
      <c r="M611" s="17"/>
      <c r="N611" s="18" t="s">
        <v>993</v>
      </c>
      <c r="O611" s="16"/>
      <c r="P611" s="48"/>
      <c r="Q611" s="160"/>
      <c r="R611" s="19"/>
      <c r="Y611" s="27"/>
      <c r="Z611" s="27"/>
      <c r="AC611" s="27"/>
    </row>
    <row r="612" spans="1:29" s="20" customFormat="1" ht="34.5" customHeight="1" x14ac:dyDescent="0.2">
      <c r="A612" s="158" t="s">
        <v>717</v>
      </c>
      <c r="B612" s="30" t="s">
        <v>1621</v>
      </c>
      <c r="C612" s="36">
        <v>44453</v>
      </c>
      <c r="D612" s="36">
        <f>IF(C612="","",WORKDAY(C612,1))</f>
        <v>44454</v>
      </c>
      <c r="E612" s="36">
        <f>IF(C612="","",WORKDAY(C612,10))</f>
        <v>44467</v>
      </c>
      <c r="F612" s="36">
        <f>IF(C612="","",WORKDAY(C612,20))</f>
        <v>44481</v>
      </c>
      <c r="G612" s="36" t="str">
        <f t="shared" si="85"/>
        <v>Sep</v>
      </c>
      <c r="H612" s="116">
        <v>44482</v>
      </c>
      <c r="I612" s="117" t="str">
        <f t="shared" si="77"/>
        <v>No</v>
      </c>
      <c r="J612" s="17"/>
      <c r="K612" s="97"/>
      <c r="L612" s="37" t="s">
        <v>72</v>
      </c>
      <c r="M612" s="17"/>
      <c r="N612" s="18" t="s">
        <v>993</v>
      </c>
      <c r="O612" s="16"/>
      <c r="P612" s="48"/>
      <c r="Q612" s="160"/>
      <c r="R612" s="19"/>
      <c r="Y612" s="27"/>
      <c r="Z612" s="27"/>
      <c r="AC612" s="27"/>
    </row>
    <row r="613" spans="1:29" s="20" customFormat="1" ht="30" customHeight="1" x14ac:dyDescent="0.2">
      <c r="A613" s="158" t="s">
        <v>718</v>
      </c>
      <c r="B613" s="30" t="s">
        <v>1622</v>
      </c>
      <c r="C613" s="36">
        <v>44454</v>
      </c>
      <c r="D613" s="36">
        <f t="shared" si="82"/>
        <v>44455</v>
      </c>
      <c r="E613" s="36">
        <f t="shared" si="83"/>
        <v>44468</v>
      </c>
      <c r="F613" s="36">
        <f t="shared" si="84"/>
        <v>44482</v>
      </c>
      <c r="G613" s="36" t="str">
        <f t="shared" si="85"/>
        <v>Sep</v>
      </c>
      <c r="H613" s="116">
        <v>44460</v>
      </c>
      <c r="I613" s="117" t="str">
        <f t="shared" si="77"/>
        <v>Yes</v>
      </c>
      <c r="J613" s="17"/>
      <c r="K613" s="97"/>
      <c r="L613" s="37" t="s">
        <v>72</v>
      </c>
      <c r="M613" s="17"/>
      <c r="N613" s="18" t="s">
        <v>993</v>
      </c>
      <c r="O613" s="16"/>
      <c r="P613" s="48"/>
      <c r="Q613" s="160"/>
      <c r="R613" s="19"/>
      <c r="Y613" s="27"/>
      <c r="Z613" s="27"/>
      <c r="AC613" s="27"/>
    </row>
    <row r="614" spans="1:29" s="20" customFormat="1" ht="30" customHeight="1" x14ac:dyDescent="0.2">
      <c r="A614" s="158" t="s">
        <v>719</v>
      </c>
      <c r="B614" s="30" t="s">
        <v>1623</v>
      </c>
      <c r="C614" s="36">
        <v>44454</v>
      </c>
      <c r="D614" s="36">
        <f t="shared" si="82"/>
        <v>44455</v>
      </c>
      <c r="E614" s="36">
        <f t="shared" si="83"/>
        <v>44468</v>
      </c>
      <c r="F614" s="36">
        <f t="shared" si="84"/>
        <v>44482</v>
      </c>
      <c r="G614" s="36" t="str">
        <f t="shared" si="85"/>
        <v>Sep</v>
      </c>
      <c r="H614" s="116">
        <v>44469</v>
      </c>
      <c r="I614" s="117" t="str">
        <f t="shared" si="77"/>
        <v>Yes</v>
      </c>
      <c r="J614" s="17"/>
      <c r="K614" s="97"/>
      <c r="L614" s="37" t="s">
        <v>72</v>
      </c>
      <c r="M614" s="17"/>
      <c r="N614" s="18" t="s">
        <v>1657</v>
      </c>
      <c r="O614" s="16"/>
      <c r="P614" s="48"/>
      <c r="Q614" s="160"/>
      <c r="R614" s="19"/>
      <c r="Y614" s="27"/>
      <c r="Z614" s="27"/>
      <c r="AC614" s="27"/>
    </row>
    <row r="615" spans="1:29" s="20" customFormat="1" ht="30" customHeight="1" x14ac:dyDescent="0.2">
      <c r="A615" s="158" t="s">
        <v>720</v>
      </c>
      <c r="B615" s="30" t="s">
        <v>1624</v>
      </c>
      <c r="C615" s="36">
        <v>44454</v>
      </c>
      <c r="D615" s="36">
        <f>IF(C615="","",WORKDAY(C615,1))</f>
        <v>44455</v>
      </c>
      <c r="E615" s="36">
        <f>IF(C615="","",WORKDAY(C615,10))</f>
        <v>44468</v>
      </c>
      <c r="F615" s="36">
        <f>IF(C615="","",WORKDAY(C615,20))</f>
        <v>44482</v>
      </c>
      <c r="G615" s="36" t="str">
        <f t="shared" si="85"/>
        <v>Sep</v>
      </c>
      <c r="H615" s="116">
        <v>44466</v>
      </c>
      <c r="I615" s="117" t="str">
        <f t="shared" si="77"/>
        <v>Yes</v>
      </c>
      <c r="J615" s="17"/>
      <c r="K615" s="97"/>
      <c r="L615" s="37" t="s">
        <v>72</v>
      </c>
      <c r="M615" s="17"/>
      <c r="N615" s="18" t="s">
        <v>994</v>
      </c>
      <c r="O615" s="16"/>
      <c r="P615" s="48" t="s">
        <v>64</v>
      </c>
      <c r="Q615" s="160"/>
      <c r="R615" s="19"/>
      <c r="Y615" s="27"/>
      <c r="Z615" s="27"/>
      <c r="AC615" s="27"/>
    </row>
    <row r="616" spans="1:29" s="20" customFormat="1" ht="30" customHeight="1" x14ac:dyDescent="0.2">
      <c r="A616" s="158" t="s">
        <v>721</v>
      </c>
      <c r="B616" s="30" t="s">
        <v>1124</v>
      </c>
      <c r="C616" s="36">
        <v>44454</v>
      </c>
      <c r="D616" s="36">
        <f>IF(C616="","",WORKDAY(C616,1))</f>
        <v>44455</v>
      </c>
      <c r="E616" s="36">
        <f>IF(C616="","",WORKDAY(C616,10))</f>
        <v>44468</v>
      </c>
      <c r="F616" s="36">
        <f>IF(C616="","",WORKDAY(C616,20))</f>
        <v>44482</v>
      </c>
      <c r="G616" s="36" t="str">
        <f t="shared" si="85"/>
        <v>Sep</v>
      </c>
      <c r="H616" s="116">
        <v>44467</v>
      </c>
      <c r="I616" s="117" t="str">
        <f t="shared" si="77"/>
        <v>Yes</v>
      </c>
      <c r="J616" s="17"/>
      <c r="K616" s="97"/>
      <c r="L616" s="37" t="s">
        <v>72</v>
      </c>
      <c r="M616" s="17"/>
      <c r="N616" s="18" t="s">
        <v>8</v>
      </c>
      <c r="O616" s="16"/>
      <c r="P616" s="48" t="s">
        <v>64</v>
      </c>
      <c r="Q616" s="160"/>
      <c r="R616" s="19"/>
      <c r="Y616" s="27"/>
      <c r="Z616" s="27"/>
      <c r="AC616" s="27"/>
    </row>
    <row r="617" spans="1:29" s="20" customFormat="1" ht="30" customHeight="1" x14ac:dyDescent="0.2">
      <c r="A617" s="158" t="s">
        <v>722</v>
      </c>
      <c r="B617" s="75" t="s">
        <v>1627</v>
      </c>
      <c r="C617" s="36">
        <v>44454</v>
      </c>
      <c r="D617" s="36">
        <f>IF(C617="","",WORKDAY(C617,1))</f>
        <v>44455</v>
      </c>
      <c r="E617" s="36">
        <f>IF(C617="","",WORKDAY(C617,10))</f>
        <v>44468</v>
      </c>
      <c r="F617" s="36">
        <f>IF(C617="","",WORKDAY(C617,20))</f>
        <v>44482</v>
      </c>
      <c r="G617" s="36" t="str">
        <f t="shared" si="85"/>
        <v>Sep</v>
      </c>
      <c r="H617" s="45">
        <v>44481</v>
      </c>
      <c r="I617" s="117" t="str">
        <f t="shared" si="77"/>
        <v>Yes</v>
      </c>
      <c r="J617" s="17"/>
      <c r="K617" s="97"/>
      <c r="L617" s="37" t="s">
        <v>72</v>
      </c>
      <c r="M617" s="17"/>
      <c r="N617" s="18" t="s">
        <v>993</v>
      </c>
      <c r="O617" s="16"/>
      <c r="P617" s="48"/>
      <c r="Q617" s="160"/>
      <c r="R617" s="19"/>
      <c r="Y617" s="27"/>
      <c r="Z617" s="27"/>
      <c r="AC617" s="27"/>
    </row>
    <row r="618" spans="1:29" s="20" customFormat="1" ht="30" customHeight="1" x14ac:dyDescent="0.2">
      <c r="A618" s="158" t="s">
        <v>723</v>
      </c>
      <c r="B618" s="75" t="s">
        <v>1626</v>
      </c>
      <c r="C618" s="36">
        <v>44454</v>
      </c>
      <c r="D618" s="36">
        <f>IF(C618="","",WORKDAY(C618,1))</f>
        <v>44455</v>
      </c>
      <c r="E618" s="36">
        <f>IF(C618="","",WORKDAY(C618,10))</f>
        <v>44468</v>
      </c>
      <c r="F618" s="36">
        <f>IF(C618="","",WORKDAY(C618,20))</f>
        <v>44482</v>
      </c>
      <c r="G618" s="36" t="str">
        <f t="shared" si="85"/>
        <v>Sep</v>
      </c>
      <c r="H618" s="116">
        <v>44477</v>
      </c>
      <c r="I618" s="117" t="str">
        <f t="shared" si="77"/>
        <v>Yes</v>
      </c>
      <c r="J618" s="17"/>
      <c r="K618" s="97"/>
      <c r="L618" s="37" t="s">
        <v>72</v>
      </c>
      <c r="M618" s="17"/>
      <c r="N618" s="18" t="s">
        <v>993</v>
      </c>
      <c r="O618" s="16"/>
      <c r="P618" s="48"/>
      <c r="Q618" s="160"/>
      <c r="R618" s="19"/>
      <c r="Y618" s="27"/>
      <c r="Z618" s="27"/>
      <c r="AC618" s="27"/>
    </row>
    <row r="619" spans="1:29" s="20" customFormat="1" ht="30" customHeight="1" x14ac:dyDescent="0.2">
      <c r="A619" s="158" t="s">
        <v>724</v>
      </c>
      <c r="B619" s="30" t="s">
        <v>1628</v>
      </c>
      <c r="C619" s="36">
        <v>44455</v>
      </c>
      <c r="D619" s="36">
        <f t="shared" si="82"/>
        <v>44456</v>
      </c>
      <c r="E619" s="36">
        <f t="shared" si="83"/>
        <v>44469</v>
      </c>
      <c r="F619" s="36">
        <f t="shared" si="84"/>
        <v>44483</v>
      </c>
      <c r="G619" s="36" t="str">
        <f t="shared" si="85"/>
        <v>Sep</v>
      </c>
      <c r="H619" s="116">
        <v>44483</v>
      </c>
      <c r="I619" s="117" t="str">
        <f t="shared" si="77"/>
        <v>Yes</v>
      </c>
      <c r="J619" s="17"/>
      <c r="K619" s="97"/>
      <c r="L619" s="37" t="s">
        <v>72</v>
      </c>
      <c r="M619" s="17"/>
      <c r="N619" s="18" t="s">
        <v>993</v>
      </c>
      <c r="O619" s="16"/>
      <c r="P619" s="48"/>
      <c r="Q619" s="160"/>
      <c r="R619" s="19"/>
      <c r="Y619" s="27"/>
      <c r="Z619" s="27"/>
      <c r="AC619" s="27"/>
    </row>
    <row r="620" spans="1:29" s="20" customFormat="1" ht="30" customHeight="1" x14ac:dyDescent="0.2">
      <c r="A620" s="158" t="s">
        <v>725</v>
      </c>
      <c r="B620" s="30" t="s">
        <v>1629</v>
      </c>
      <c r="C620" s="36">
        <v>44455</v>
      </c>
      <c r="D620" s="36">
        <f>IF(C620="","",WORKDAY(C620,1))</f>
        <v>44456</v>
      </c>
      <c r="E620" s="36">
        <f>IF(C620="","",WORKDAY(C620,10))</f>
        <v>44469</v>
      </c>
      <c r="F620" s="36">
        <f>IF(C620="","",WORKDAY(C620,20))</f>
        <v>44483</v>
      </c>
      <c r="G620" s="36" t="str">
        <f t="shared" si="85"/>
        <v>Sep</v>
      </c>
      <c r="H620" s="116">
        <v>44456</v>
      </c>
      <c r="I620" s="117" t="str">
        <f t="shared" ref="I620:I683" si="86">IF(ISBLANK(H620),"",IF(H620&gt;F620,"No","Yes"))</f>
        <v>Yes</v>
      </c>
      <c r="J620" s="17"/>
      <c r="K620" s="97"/>
      <c r="L620" s="37" t="s">
        <v>72</v>
      </c>
      <c r="M620" s="17"/>
      <c r="N620" s="18" t="s">
        <v>993</v>
      </c>
      <c r="O620" s="16"/>
      <c r="P620" s="48"/>
      <c r="Q620" s="160"/>
      <c r="R620" s="19"/>
      <c r="Y620" s="27"/>
      <c r="Z620" s="27"/>
      <c r="AC620" s="27"/>
    </row>
    <row r="621" spans="1:29" s="20" customFormat="1" ht="30" customHeight="1" x14ac:dyDescent="0.2">
      <c r="A621" s="158" t="s">
        <v>726</v>
      </c>
      <c r="B621" s="30" t="s">
        <v>1630</v>
      </c>
      <c r="C621" s="36">
        <v>44456</v>
      </c>
      <c r="D621" s="36">
        <f t="shared" si="82"/>
        <v>44459</v>
      </c>
      <c r="E621" s="36">
        <f t="shared" si="83"/>
        <v>44470</v>
      </c>
      <c r="F621" s="36">
        <f t="shared" si="84"/>
        <v>44484</v>
      </c>
      <c r="G621" s="36" t="str">
        <f t="shared" si="85"/>
        <v>Sep</v>
      </c>
      <c r="H621" s="116">
        <v>44467</v>
      </c>
      <c r="I621" s="117" t="str">
        <f t="shared" si="86"/>
        <v>Yes</v>
      </c>
      <c r="J621" s="17"/>
      <c r="K621" s="97"/>
      <c r="L621" s="37" t="s">
        <v>72</v>
      </c>
      <c r="M621" s="17"/>
      <c r="N621" s="18" t="s">
        <v>993</v>
      </c>
      <c r="O621" s="16"/>
      <c r="P621" s="48"/>
      <c r="Q621" s="160"/>
      <c r="R621" s="19"/>
      <c r="Y621" s="27"/>
      <c r="Z621" s="27"/>
      <c r="AC621" s="27"/>
    </row>
    <row r="622" spans="1:29" s="20" customFormat="1" ht="30" customHeight="1" x14ac:dyDescent="0.2">
      <c r="A622" s="158" t="s">
        <v>727</v>
      </c>
      <c r="B622" s="30" t="s">
        <v>1631</v>
      </c>
      <c r="C622" s="36">
        <v>44459</v>
      </c>
      <c r="D622" s="36">
        <f t="shared" si="82"/>
        <v>44460</v>
      </c>
      <c r="E622" s="36">
        <f t="shared" si="83"/>
        <v>44473</v>
      </c>
      <c r="F622" s="36">
        <f t="shared" si="84"/>
        <v>44487</v>
      </c>
      <c r="G622" s="36" t="str">
        <f t="shared" si="85"/>
        <v>Sep</v>
      </c>
      <c r="H622" s="116">
        <v>44476</v>
      </c>
      <c r="I622" s="117" t="str">
        <f t="shared" si="86"/>
        <v>Yes</v>
      </c>
      <c r="J622" s="17"/>
      <c r="K622" s="97"/>
      <c r="L622" s="37" t="s">
        <v>72</v>
      </c>
      <c r="M622" s="17"/>
      <c r="N622" s="18" t="s">
        <v>993</v>
      </c>
      <c r="O622" s="16"/>
      <c r="P622" s="48"/>
      <c r="Q622" s="160"/>
      <c r="R622" s="19"/>
      <c r="Y622" s="27"/>
      <c r="Z622" s="27"/>
      <c r="AC622" s="27"/>
    </row>
    <row r="623" spans="1:29" s="20" customFormat="1" ht="30" customHeight="1" x14ac:dyDescent="0.2">
      <c r="A623" s="158" t="s">
        <v>728</v>
      </c>
      <c r="B623" s="30" t="s">
        <v>1632</v>
      </c>
      <c r="C623" s="36">
        <v>44459</v>
      </c>
      <c r="D623" s="36">
        <f t="shared" si="82"/>
        <v>44460</v>
      </c>
      <c r="E623" s="36">
        <f t="shared" si="83"/>
        <v>44473</v>
      </c>
      <c r="F623" s="36">
        <f t="shared" si="84"/>
        <v>44487</v>
      </c>
      <c r="G623" s="36" t="str">
        <f t="shared" si="85"/>
        <v>Sep</v>
      </c>
      <c r="H623" s="116">
        <v>44462</v>
      </c>
      <c r="I623" s="117" t="str">
        <f t="shared" si="86"/>
        <v>Yes</v>
      </c>
      <c r="J623" s="17"/>
      <c r="K623" s="97"/>
      <c r="L623" s="37" t="s">
        <v>72</v>
      </c>
      <c r="M623" s="17"/>
      <c r="N623" s="18" t="s">
        <v>994</v>
      </c>
      <c r="O623" s="16"/>
      <c r="P623" s="48" t="s">
        <v>64</v>
      </c>
      <c r="Q623" s="160"/>
      <c r="R623" s="19"/>
      <c r="Y623" s="27"/>
      <c r="Z623" s="27"/>
      <c r="AC623" s="27"/>
    </row>
    <row r="624" spans="1:29" s="20" customFormat="1" ht="30" customHeight="1" x14ac:dyDescent="0.2">
      <c r="A624" s="158" t="s">
        <v>729</v>
      </c>
      <c r="B624" s="30" t="s">
        <v>1633</v>
      </c>
      <c r="C624" s="36">
        <v>44459</v>
      </c>
      <c r="D624" s="36">
        <f>IF(C624="","",WORKDAY(C624,1))</f>
        <v>44460</v>
      </c>
      <c r="E624" s="36">
        <f>IF(C624="","",WORKDAY(C624,10))</f>
        <v>44473</v>
      </c>
      <c r="F624" s="36">
        <f>IF(C624="","",WORKDAY(C624,20))</f>
        <v>44487</v>
      </c>
      <c r="G624" s="36" t="str">
        <f t="shared" si="85"/>
        <v>Sep</v>
      </c>
      <c r="H624" s="116">
        <v>44460</v>
      </c>
      <c r="I624" s="117" t="str">
        <f t="shared" si="86"/>
        <v>Yes</v>
      </c>
      <c r="J624" s="17"/>
      <c r="K624" s="97"/>
      <c r="L624" s="37" t="s">
        <v>72</v>
      </c>
      <c r="M624" s="17"/>
      <c r="N624" s="18" t="s">
        <v>993</v>
      </c>
      <c r="O624" s="16"/>
      <c r="P624" s="48"/>
      <c r="Q624" s="160"/>
      <c r="R624" s="19"/>
      <c r="Y624" s="27"/>
      <c r="Z624" s="27"/>
      <c r="AC624" s="27"/>
    </row>
    <row r="625" spans="1:29" s="20" customFormat="1" ht="30" customHeight="1" x14ac:dyDescent="0.2">
      <c r="A625" s="164" t="s">
        <v>730</v>
      </c>
      <c r="B625" s="75" t="s">
        <v>1655</v>
      </c>
      <c r="C625" s="77">
        <v>44456</v>
      </c>
      <c r="D625" s="77">
        <f t="shared" si="82"/>
        <v>44459</v>
      </c>
      <c r="E625" s="77">
        <f t="shared" si="83"/>
        <v>44470</v>
      </c>
      <c r="F625" s="77">
        <f t="shared" si="84"/>
        <v>44484</v>
      </c>
      <c r="G625" s="77" t="str">
        <f t="shared" si="85"/>
        <v>Sep</v>
      </c>
      <c r="H625" s="116">
        <v>44467</v>
      </c>
      <c r="I625" s="117" t="str">
        <f t="shared" si="86"/>
        <v>Yes</v>
      </c>
      <c r="J625" s="17"/>
      <c r="K625" s="97"/>
      <c r="L625" s="37" t="s">
        <v>72</v>
      </c>
      <c r="M625" s="17"/>
      <c r="N625" s="18" t="s">
        <v>8</v>
      </c>
      <c r="O625" s="16"/>
      <c r="P625" s="48" t="s">
        <v>17</v>
      </c>
      <c r="Q625" s="160"/>
      <c r="R625" s="19"/>
      <c r="Y625" s="27"/>
      <c r="Z625" s="27"/>
      <c r="AC625" s="27"/>
    </row>
    <row r="626" spans="1:29" s="20" customFormat="1" ht="30" customHeight="1" x14ac:dyDescent="0.2">
      <c r="A626" s="158" t="s">
        <v>731</v>
      </c>
      <c r="B626" s="30" t="s">
        <v>1634</v>
      </c>
      <c r="C626" s="36">
        <v>44459</v>
      </c>
      <c r="D626" s="36">
        <f t="shared" si="82"/>
        <v>44460</v>
      </c>
      <c r="E626" s="36">
        <f t="shared" si="83"/>
        <v>44473</v>
      </c>
      <c r="F626" s="36">
        <f t="shared" si="84"/>
        <v>44487</v>
      </c>
      <c r="G626" s="36" t="str">
        <f t="shared" si="85"/>
        <v>Sep</v>
      </c>
      <c r="H626" s="116">
        <v>44475</v>
      </c>
      <c r="I626" s="117" t="str">
        <f t="shared" si="86"/>
        <v>Yes</v>
      </c>
      <c r="J626" s="17"/>
      <c r="K626" s="97"/>
      <c r="L626" s="37" t="s">
        <v>72</v>
      </c>
      <c r="M626" s="17"/>
      <c r="N626" s="18" t="s">
        <v>993</v>
      </c>
      <c r="O626" s="16"/>
      <c r="P626" s="48"/>
      <c r="Q626" s="160"/>
      <c r="R626" s="19"/>
      <c r="Y626" s="27"/>
      <c r="Z626" s="27"/>
      <c r="AC626" s="27"/>
    </row>
    <row r="627" spans="1:29" s="20" customFormat="1" ht="30" customHeight="1" x14ac:dyDescent="0.2">
      <c r="A627" s="158" t="s">
        <v>732</v>
      </c>
      <c r="B627" s="30" t="s">
        <v>1635</v>
      </c>
      <c r="C627" s="36">
        <v>44459</v>
      </c>
      <c r="D627" s="36">
        <f t="shared" si="82"/>
        <v>44460</v>
      </c>
      <c r="E627" s="36">
        <f t="shared" si="83"/>
        <v>44473</v>
      </c>
      <c r="F627" s="36">
        <f t="shared" si="84"/>
        <v>44487</v>
      </c>
      <c r="G627" s="36" t="str">
        <f t="shared" si="85"/>
        <v>Sep</v>
      </c>
      <c r="H627" s="116">
        <v>44467</v>
      </c>
      <c r="I627" s="117" t="str">
        <f t="shared" si="86"/>
        <v>Yes</v>
      </c>
      <c r="J627" s="17"/>
      <c r="K627" s="97"/>
      <c r="L627" s="37" t="s">
        <v>72</v>
      </c>
      <c r="M627" s="17"/>
      <c r="N627" s="18" t="s">
        <v>993</v>
      </c>
      <c r="O627" s="16"/>
      <c r="P627" s="48"/>
      <c r="Q627" s="160"/>
      <c r="R627" s="19"/>
      <c r="Y627" s="27"/>
      <c r="Z627" s="27"/>
      <c r="AC627" s="27"/>
    </row>
    <row r="628" spans="1:29" s="20" customFormat="1" ht="30" customHeight="1" x14ac:dyDescent="0.2">
      <c r="A628" s="158" t="s">
        <v>733</v>
      </c>
      <c r="B628" s="30" t="s">
        <v>1636</v>
      </c>
      <c r="C628" s="36">
        <v>44459</v>
      </c>
      <c r="D628" s="36">
        <f t="shared" si="82"/>
        <v>44460</v>
      </c>
      <c r="E628" s="36">
        <f t="shared" si="83"/>
        <v>44473</v>
      </c>
      <c r="F628" s="36">
        <f t="shared" si="84"/>
        <v>44487</v>
      </c>
      <c r="G628" s="36" t="str">
        <f t="shared" si="85"/>
        <v>Sep</v>
      </c>
      <c r="H628" s="116">
        <v>44487</v>
      </c>
      <c r="I628" s="117" t="str">
        <f t="shared" si="86"/>
        <v>Yes</v>
      </c>
      <c r="J628" s="17"/>
      <c r="K628" s="97"/>
      <c r="L628" s="37" t="s">
        <v>72</v>
      </c>
      <c r="M628" s="17"/>
      <c r="N628" s="18" t="s">
        <v>994</v>
      </c>
      <c r="O628" s="16"/>
      <c r="P628" s="48" t="s">
        <v>11</v>
      </c>
      <c r="Q628" s="160"/>
      <c r="R628" s="19"/>
      <c r="Y628" s="27"/>
      <c r="Z628" s="27"/>
      <c r="AC628" s="27"/>
    </row>
    <row r="629" spans="1:29" s="20" customFormat="1" ht="30" customHeight="1" x14ac:dyDescent="0.2">
      <c r="A629" s="158" t="s">
        <v>734</v>
      </c>
      <c r="B629" s="30" t="s">
        <v>1637</v>
      </c>
      <c r="C629" s="36">
        <v>44460</v>
      </c>
      <c r="D629" s="36">
        <f t="shared" si="82"/>
        <v>44461</v>
      </c>
      <c r="E629" s="36">
        <f t="shared" si="83"/>
        <v>44474</v>
      </c>
      <c r="F629" s="36">
        <f t="shared" si="84"/>
        <v>44488</v>
      </c>
      <c r="G629" s="36" t="str">
        <f t="shared" si="85"/>
        <v>Sep</v>
      </c>
      <c r="H629" s="116">
        <v>44462</v>
      </c>
      <c r="I629" s="117" t="str">
        <f t="shared" si="86"/>
        <v>Yes</v>
      </c>
      <c r="J629" s="17"/>
      <c r="K629" s="97"/>
      <c r="L629" s="37" t="s">
        <v>72</v>
      </c>
      <c r="M629" s="17"/>
      <c r="N629" s="18" t="s">
        <v>993</v>
      </c>
      <c r="O629" s="16"/>
      <c r="P629" s="48"/>
      <c r="Q629" s="160"/>
      <c r="R629" s="19"/>
      <c r="Y629" s="27"/>
      <c r="Z629" s="27"/>
      <c r="AC629" s="27"/>
    </row>
    <row r="630" spans="1:29" s="20" customFormat="1" ht="30" customHeight="1" x14ac:dyDescent="0.2">
      <c r="A630" s="158" t="s">
        <v>735</v>
      </c>
      <c r="B630" s="30" t="s">
        <v>1638</v>
      </c>
      <c r="C630" s="36">
        <v>44460</v>
      </c>
      <c r="D630" s="36">
        <f t="shared" si="82"/>
        <v>44461</v>
      </c>
      <c r="E630" s="36">
        <f t="shared" si="83"/>
        <v>44474</v>
      </c>
      <c r="F630" s="36">
        <f t="shared" si="84"/>
        <v>44488</v>
      </c>
      <c r="G630" s="36" t="str">
        <f t="shared" si="85"/>
        <v>Sep</v>
      </c>
      <c r="H630" s="116">
        <v>44467</v>
      </c>
      <c r="I630" s="117" t="str">
        <f t="shared" si="86"/>
        <v>Yes</v>
      </c>
      <c r="J630" s="17"/>
      <c r="K630" s="97"/>
      <c r="L630" s="37" t="s">
        <v>72</v>
      </c>
      <c r="M630" s="17"/>
      <c r="N630" s="18" t="s">
        <v>993</v>
      </c>
      <c r="O630" s="16"/>
      <c r="P630" s="48"/>
      <c r="Q630" s="160"/>
      <c r="R630" s="19"/>
      <c r="Y630" s="27"/>
      <c r="Z630" s="27"/>
      <c r="AC630" s="27"/>
    </row>
    <row r="631" spans="1:29" s="20" customFormat="1" ht="30" customHeight="1" x14ac:dyDescent="0.2">
      <c r="A631" s="158" t="s">
        <v>736</v>
      </c>
      <c r="B631" s="30" t="s">
        <v>1639</v>
      </c>
      <c r="C631" s="36">
        <v>44460</v>
      </c>
      <c r="D631" s="36">
        <f t="shared" si="82"/>
        <v>44461</v>
      </c>
      <c r="E631" s="36">
        <f t="shared" si="83"/>
        <v>44474</v>
      </c>
      <c r="F631" s="36">
        <f t="shared" si="84"/>
        <v>44488</v>
      </c>
      <c r="G631" s="36" t="str">
        <f t="shared" si="85"/>
        <v>Sep</v>
      </c>
      <c r="H631" s="116">
        <v>44488</v>
      </c>
      <c r="I631" s="117" t="str">
        <f t="shared" si="86"/>
        <v>Yes</v>
      </c>
      <c r="J631" s="17"/>
      <c r="K631" s="97"/>
      <c r="L631" s="37" t="s">
        <v>72</v>
      </c>
      <c r="M631" s="17"/>
      <c r="N631" s="18" t="s">
        <v>993</v>
      </c>
      <c r="O631" s="16"/>
      <c r="P631" s="48"/>
      <c r="Q631" s="160"/>
      <c r="R631" s="19"/>
      <c r="Y631" s="27"/>
      <c r="Z631" s="27"/>
      <c r="AC631" s="27"/>
    </row>
    <row r="632" spans="1:29" s="20" customFormat="1" ht="30" customHeight="1" x14ac:dyDescent="0.2">
      <c r="A632" s="158" t="s">
        <v>737</v>
      </c>
      <c r="B632" s="30" t="s">
        <v>1640</v>
      </c>
      <c r="C632" s="36">
        <v>44460</v>
      </c>
      <c r="D632" s="36">
        <f>IF(C632="","",WORKDAY(C632,1))</f>
        <v>44461</v>
      </c>
      <c r="E632" s="36">
        <f>IF(C632="","",WORKDAY(C632,10))</f>
        <v>44474</v>
      </c>
      <c r="F632" s="36">
        <f>IF(C632="","",WORKDAY(C632,20))</f>
        <v>44488</v>
      </c>
      <c r="G632" s="36" t="str">
        <f t="shared" si="85"/>
        <v>Sep</v>
      </c>
      <c r="H632" s="116">
        <v>44488</v>
      </c>
      <c r="I632" s="117" t="str">
        <f t="shared" si="86"/>
        <v>Yes</v>
      </c>
      <c r="J632" s="17"/>
      <c r="K632" s="97"/>
      <c r="L632" s="37" t="s">
        <v>72</v>
      </c>
      <c r="M632" s="17"/>
      <c r="N632" s="18" t="s">
        <v>993</v>
      </c>
      <c r="O632" s="16"/>
      <c r="P632" s="48"/>
      <c r="Q632" s="160"/>
      <c r="R632" s="19"/>
      <c r="Y632" s="27"/>
      <c r="Z632" s="27"/>
      <c r="AC632" s="27"/>
    </row>
    <row r="633" spans="1:29" s="20" customFormat="1" ht="30" customHeight="1" x14ac:dyDescent="0.2">
      <c r="A633" s="158" t="s">
        <v>738</v>
      </c>
      <c r="B633" s="30" t="s">
        <v>1641</v>
      </c>
      <c r="C633" s="36">
        <v>44460</v>
      </c>
      <c r="D633" s="36">
        <f>IF(C633="","",WORKDAY(C633,1))</f>
        <v>44461</v>
      </c>
      <c r="E633" s="36">
        <f>IF(C633="","",WORKDAY(C633,10))</f>
        <v>44474</v>
      </c>
      <c r="F633" s="36">
        <f>IF(C633="","",WORKDAY(C633,20))</f>
        <v>44488</v>
      </c>
      <c r="G633" s="36" t="str">
        <f t="shared" si="85"/>
        <v>Sep</v>
      </c>
      <c r="H633" s="116">
        <v>44490</v>
      </c>
      <c r="I633" s="117" t="str">
        <f t="shared" si="86"/>
        <v>No</v>
      </c>
      <c r="J633" s="17"/>
      <c r="K633" s="97"/>
      <c r="L633" s="37" t="s">
        <v>72</v>
      </c>
      <c r="M633" s="17"/>
      <c r="N633" s="18" t="s">
        <v>993</v>
      </c>
      <c r="O633" s="16"/>
      <c r="P633" s="48"/>
      <c r="Q633" s="160"/>
      <c r="R633" s="19"/>
      <c r="Y633" s="27"/>
      <c r="Z633" s="27"/>
      <c r="AC633" s="27"/>
    </row>
    <row r="634" spans="1:29" s="20" customFormat="1" ht="30" customHeight="1" x14ac:dyDescent="0.2">
      <c r="A634" s="158" t="s">
        <v>739</v>
      </c>
      <c r="B634" s="30" t="s">
        <v>1642</v>
      </c>
      <c r="C634" s="36">
        <v>44461</v>
      </c>
      <c r="D634" s="36">
        <f t="shared" si="82"/>
        <v>44462</v>
      </c>
      <c r="E634" s="36">
        <f t="shared" si="83"/>
        <v>44475</v>
      </c>
      <c r="F634" s="36">
        <f t="shared" si="84"/>
        <v>44489</v>
      </c>
      <c r="G634" s="36" t="str">
        <f t="shared" si="85"/>
        <v>Sep</v>
      </c>
      <c r="H634" s="116">
        <v>44488</v>
      </c>
      <c r="I634" s="117" t="str">
        <f t="shared" si="86"/>
        <v>Yes</v>
      </c>
      <c r="J634" s="17"/>
      <c r="K634" s="97"/>
      <c r="L634" s="37" t="s">
        <v>72</v>
      </c>
      <c r="M634" s="17"/>
      <c r="N634" s="18" t="s">
        <v>993</v>
      </c>
      <c r="O634" s="16"/>
      <c r="P634" s="48"/>
      <c r="Q634" s="160"/>
      <c r="R634" s="19"/>
      <c r="Y634" s="27"/>
      <c r="Z634" s="27"/>
      <c r="AC634" s="27"/>
    </row>
    <row r="635" spans="1:29" s="20" customFormat="1" ht="30" customHeight="1" x14ac:dyDescent="0.2">
      <c r="A635" s="158" t="s">
        <v>740</v>
      </c>
      <c r="B635" s="30" t="s">
        <v>1643</v>
      </c>
      <c r="C635" s="36">
        <v>44461</v>
      </c>
      <c r="D635" s="36">
        <f t="shared" si="82"/>
        <v>44462</v>
      </c>
      <c r="E635" s="36">
        <f t="shared" si="83"/>
        <v>44475</v>
      </c>
      <c r="F635" s="36">
        <f t="shared" si="84"/>
        <v>44489</v>
      </c>
      <c r="G635" s="36" t="str">
        <f t="shared" si="85"/>
        <v>Sep</v>
      </c>
      <c r="H635" s="116">
        <v>44487</v>
      </c>
      <c r="I635" s="117" t="str">
        <f t="shared" si="86"/>
        <v>Yes</v>
      </c>
      <c r="J635" s="17"/>
      <c r="K635" s="97"/>
      <c r="L635" s="37" t="s">
        <v>72</v>
      </c>
      <c r="M635" s="17"/>
      <c r="N635" s="18" t="s">
        <v>993</v>
      </c>
      <c r="O635" s="16"/>
      <c r="P635" s="48"/>
      <c r="Q635" s="160"/>
      <c r="R635" s="19"/>
      <c r="Y635" s="27"/>
      <c r="Z635" s="27"/>
      <c r="AC635" s="27"/>
    </row>
    <row r="636" spans="1:29" s="20" customFormat="1" ht="30" customHeight="1" x14ac:dyDescent="0.2">
      <c r="A636" s="158" t="s">
        <v>741</v>
      </c>
      <c r="B636" s="30" t="s">
        <v>1644</v>
      </c>
      <c r="C636" s="36">
        <v>44461</v>
      </c>
      <c r="D636" s="36">
        <f t="shared" si="82"/>
        <v>44462</v>
      </c>
      <c r="E636" s="36">
        <f t="shared" si="83"/>
        <v>44475</v>
      </c>
      <c r="F636" s="36">
        <f t="shared" si="84"/>
        <v>44489</v>
      </c>
      <c r="G636" s="36" t="str">
        <f t="shared" si="85"/>
        <v>Sep</v>
      </c>
      <c r="H636" s="116">
        <v>44474</v>
      </c>
      <c r="I636" s="117" t="str">
        <f t="shared" si="86"/>
        <v>Yes</v>
      </c>
      <c r="J636" s="17"/>
      <c r="K636" s="97"/>
      <c r="L636" s="37" t="s">
        <v>72</v>
      </c>
      <c r="M636" s="17"/>
      <c r="N636" s="18" t="s">
        <v>993</v>
      </c>
      <c r="O636" s="16"/>
      <c r="P636" s="48"/>
      <c r="Q636" s="160"/>
      <c r="R636" s="19"/>
      <c r="Y636" s="27"/>
      <c r="Z636" s="27"/>
      <c r="AC636" s="27"/>
    </row>
    <row r="637" spans="1:29" s="20" customFormat="1" ht="30" customHeight="1" x14ac:dyDescent="0.2">
      <c r="A637" s="158" t="s">
        <v>742</v>
      </c>
      <c r="B637" s="30" t="s">
        <v>1646</v>
      </c>
      <c r="C637" s="36">
        <v>44462</v>
      </c>
      <c r="D637" s="36">
        <f t="shared" si="82"/>
        <v>44463</v>
      </c>
      <c r="E637" s="36">
        <f t="shared" si="83"/>
        <v>44476</v>
      </c>
      <c r="F637" s="36">
        <f t="shared" si="84"/>
        <v>44490</v>
      </c>
      <c r="G637" s="36" t="str">
        <f t="shared" si="85"/>
        <v>Sep</v>
      </c>
      <c r="H637" s="116">
        <v>44469</v>
      </c>
      <c r="I637" s="117" t="str">
        <f t="shared" si="86"/>
        <v>Yes</v>
      </c>
      <c r="J637" s="17"/>
      <c r="K637" s="97"/>
      <c r="L637" s="37" t="s">
        <v>72</v>
      </c>
      <c r="M637" s="17"/>
      <c r="N637" s="18" t="s">
        <v>993</v>
      </c>
      <c r="O637" s="16"/>
      <c r="P637" s="48"/>
      <c r="Q637" s="160"/>
      <c r="R637" s="19"/>
      <c r="Y637" s="27"/>
      <c r="Z637" s="27"/>
      <c r="AC637" s="27"/>
    </row>
    <row r="638" spans="1:29" s="20" customFormat="1" ht="30" customHeight="1" x14ac:dyDescent="0.2">
      <c r="A638" s="158" t="s">
        <v>743</v>
      </c>
      <c r="B638" s="30" t="s">
        <v>1647</v>
      </c>
      <c r="C638" s="36">
        <v>44462</v>
      </c>
      <c r="D638" s="36">
        <f t="shared" si="82"/>
        <v>44463</v>
      </c>
      <c r="E638" s="36">
        <f t="shared" si="83"/>
        <v>44476</v>
      </c>
      <c r="F638" s="36">
        <f t="shared" si="84"/>
        <v>44490</v>
      </c>
      <c r="G638" s="36" t="str">
        <f t="shared" si="85"/>
        <v>Sep</v>
      </c>
      <c r="H638" s="116">
        <v>44490</v>
      </c>
      <c r="I638" s="117" t="str">
        <f t="shared" si="86"/>
        <v>Yes</v>
      </c>
      <c r="J638" s="17"/>
      <c r="K638" s="97"/>
      <c r="L638" s="37" t="s">
        <v>72</v>
      </c>
      <c r="M638" s="17"/>
      <c r="N638" s="18" t="s">
        <v>993</v>
      </c>
      <c r="O638" s="16"/>
      <c r="P638" s="48"/>
      <c r="Q638" s="160"/>
      <c r="R638" s="19"/>
      <c r="Y638" s="27"/>
      <c r="Z638" s="27"/>
      <c r="AC638" s="27"/>
    </row>
    <row r="639" spans="1:29" s="20" customFormat="1" ht="30" customHeight="1" x14ac:dyDescent="0.2">
      <c r="A639" s="158" t="s">
        <v>744</v>
      </c>
      <c r="B639" s="75" t="s">
        <v>1645</v>
      </c>
      <c r="C639" s="36">
        <v>44453</v>
      </c>
      <c r="D639" s="36">
        <f>IF(C639="","",WORKDAY(C639,1))</f>
        <v>44454</v>
      </c>
      <c r="E639" s="36">
        <f>IF(C639="","",WORKDAY(C639,10))</f>
        <v>44467</v>
      </c>
      <c r="F639" s="36">
        <f>IF(C639="","",WORKDAY(C639,20))</f>
        <v>44481</v>
      </c>
      <c r="G639" s="36" t="str">
        <f>IF(ISBLANK(C639),"",TEXT(C639,"mmm"))</f>
        <v>Sep</v>
      </c>
      <c r="H639" s="116">
        <v>44481</v>
      </c>
      <c r="I639" s="117" t="str">
        <f t="shared" si="86"/>
        <v>Yes</v>
      </c>
      <c r="J639" s="17"/>
      <c r="K639" s="97"/>
      <c r="L639" s="37" t="s">
        <v>72</v>
      </c>
      <c r="M639" s="17"/>
      <c r="N639" s="18" t="s">
        <v>993</v>
      </c>
      <c r="O639" s="16"/>
      <c r="P639" s="48"/>
      <c r="Q639" s="160"/>
      <c r="R639" s="19"/>
      <c r="Y639" s="27"/>
      <c r="Z639" s="27"/>
      <c r="AC639" s="27"/>
    </row>
    <row r="640" spans="1:29" s="20" customFormat="1" ht="30" customHeight="1" x14ac:dyDescent="0.2">
      <c r="A640" s="164" t="s">
        <v>745</v>
      </c>
      <c r="B640" s="75" t="s">
        <v>1656</v>
      </c>
      <c r="C640" s="36">
        <v>44468</v>
      </c>
      <c r="D640" s="36">
        <f t="shared" si="82"/>
        <v>44469</v>
      </c>
      <c r="E640" s="36">
        <f t="shared" si="83"/>
        <v>44482</v>
      </c>
      <c r="F640" s="36">
        <f t="shared" si="84"/>
        <v>44496</v>
      </c>
      <c r="G640" s="36" t="str">
        <f t="shared" si="85"/>
        <v>Sep</v>
      </c>
      <c r="H640" s="116">
        <v>44469</v>
      </c>
      <c r="I640" s="117" t="str">
        <f t="shared" si="86"/>
        <v>Yes</v>
      </c>
      <c r="J640" s="17"/>
      <c r="K640" s="97"/>
      <c r="L640" s="37" t="s">
        <v>72</v>
      </c>
      <c r="M640" s="17"/>
      <c r="N640" s="18" t="s">
        <v>993</v>
      </c>
      <c r="O640" s="16"/>
      <c r="P640" s="48"/>
      <c r="Q640" s="160"/>
      <c r="R640" s="19"/>
      <c r="Y640" s="27"/>
      <c r="Z640" s="27"/>
      <c r="AC640" s="27"/>
    </row>
    <row r="641" spans="1:29" s="20" customFormat="1" ht="30" customHeight="1" x14ac:dyDescent="0.2">
      <c r="A641" s="158" t="s">
        <v>746</v>
      </c>
      <c r="B641" s="30" t="s">
        <v>1648</v>
      </c>
      <c r="C641" s="36">
        <v>44463</v>
      </c>
      <c r="D641" s="36">
        <f t="shared" si="82"/>
        <v>44466</v>
      </c>
      <c r="E641" s="36">
        <f t="shared" si="83"/>
        <v>44477</v>
      </c>
      <c r="F641" s="36">
        <f t="shared" si="84"/>
        <v>44491</v>
      </c>
      <c r="G641" s="36" t="str">
        <f t="shared" si="85"/>
        <v>Sep</v>
      </c>
      <c r="H641" s="116">
        <v>44495</v>
      </c>
      <c r="I641" s="117" t="str">
        <f t="shared" si="86"/>
        <v>No</v>
      </c>
      <c r="J641" s="17"/>
      <c r="K641" s="97"/>
      <c r="L641" s="37" t="s">
        <v>72</v>
      </c>
      <c r="M641" s="17"/>
      <c r="N641" s="18" t="s">
        <v>993</v>
      </c>
      <c r="O641" s="16"/>
      <c r="P641" s="48"/>
      <c r="Q641" s="160"/>
      <c r="R641" s="19"/>
      <c r="Y641" s="27"/>
      <c r="Z641" s="27"/>
      <c r="AC641" s="27"/>
    </row>
    <row r="642" spans="1:29" s="20" customFormat="1" ht="30" customHeight="1" x14ac:dyDescent="0.2">
      <c r="A642" s="158" t="s">
        <v>747</v>
      </c>
      <c r="B642" s="30" t="s">
        <v>1650</v>
      </c>
      <c r="C642" s="36">
        <v>44466</v>
      </c>
      <c r="D642" s="36">
        <f t="shared" si="82"/>
        <v>44467</v>
      </c>
      <c r="E642" s="36">
        <f t="shared" si="83"/>
        <v>44480</v>
      </c>
      <c r="F642" s="36">
        <f t="shared" si="84"/>
        <v>44494</v>
      </c>
      <c r="G642" s="36" t="str">
        <f t="shared" si="85"/>
        <v>Sep</v>
      </c>
      <c r="H642" s="116">
        <v>44490</v>
      </c>
      <c r="I642" s="117" t="str">
        <f t="shared" si="86"/>
        <v>Yes</v>
      </c>
      <c r="J642" s="17"/>
      <c r="K642" s="97"/>
      <c r="L642" s="37" t="s">
        <v>72</v>
      </c>
      <c r="M642" s="17"/>
      <c r="N642" s="18" t="s">
        <v>993</v>
      </c>
      <c r="O642" s="16"/>
      <c r="P642" s="48"/>
      <c r="Q642" s="160"/>
      <c r="R642" s="19"/>
      <c r="Y642" s="27"/>
      <c r="Z642" s="27"/>
      <c r="AC642" s="27"/>
    </row>
    <row r="643" spans="1:29" s="20" customFormat="1" ht="30" customHeight="1" x14ac:dyDescent="0.2">
      <c r="A643" s="158" t="s">
        <v>748</v>
      </c>
      <c r="B643" s="30" t="s">
        <v>1651</v>
      </c>
      <c r="C643" s="36">
        <v>44466</v>
      </c>
      <c r="D643" s="36">
        <f t="shared" si="82"/>
        <v>44467</v>
      </c>
      <c r="E643" s="36">
        <f t="shared" si="83"/>
        <v>44480</v>
      </c>
      <c r="F643" s="36">
        <f t="shared" si="84"/>
        <v>44494</v>
      </c>
      <c r="G643" s="36" t="str">
        <f t="shared" si="85"/>
        <v>Sep</v>
      </c>
      <c r="H643" s="116">
        <v>44490</v>
      </c>
      <c r="I643" s="117" t="str">
        <f t="shared" si="86"/>
        <v>Yes</v>
      </c>
      <c r="J643" s="17"/>
      <c r="K643" s="97"/>
      <c r="L643" s="37" t="s">
        <v>72</v>
      </c>
      <c r="M643" s="17"/>
      <c r="N643" s="18" t="s">
        <v>995</v>
      </c>
      <c r="O643" s="16"/>
      <c r="P643" s="48"/>
      <c r="Q643" s="160"/>
      <c r="R643" s="19"/>
      <c r="Y643" s="27"/>
      <c r="Z643" s="27"/>
      <c r="AC643" s="27"/>
    </row>
    <row r="644" spans="1:29" s="20" customFormat="1" ht="30" customHeight="1" x14ac:dyDescent="0.2">
      <c r="A644" s="158" t="s">
        <v>749</v>
      </c>
      <c r="B644" s="30" t="s">
        <v>1652</v>
      </c>
      <c r="C644" s="36">
        <v>44467</v>
      </c>
      <c r="D644" s="36">
        <f t="shared" si="82"/>
        <v>44468</v>
      </c>
      <c r="E644" s="36">
        <f t="shared" si="83"/>
        <v>44481</v>
      </c>
      <c r="F644" s="36">
        <f t="shared" si="84"/>
        <v>44495</v>
      </c>
      <c r="G644" s="36" t="str">
        <f t="shared" si="85"/>
        <v>Sep</v>
      </c>
      <c r="H644" s="116">
        <v>44494</v>
      </c>
      <c r="I644" s="117" t="str">
        <f t="shared" si="86"/>
        <v>Yes</v>
      </c>
      <c r="J644" s="17"/>
      <c r="K644" s="97"/>
      <c r="L644" s="37" t="s">
        <v>72</v>
      </c>
      <c r="M644" s="17"/>
      <c r="N644" s="18" t="s">
        <v>993</v>
      </c>
      <c r="O644" s="16"/>
      <c r="P644" s="48"/>
      <c r="Q644" s="160"/>
      <c r="R644" s="19"/>
      <c r="Y644" s="27"/>
      <c r="Z644" s="27"/>
      <c r="AC644" s="27"/>
    </row>
    <row r="645" spans="1:29" s="20" customFormat="1" ht="30" customHeight="1" x14ac:dyDescent="0.2">
      <c r="A645" s="158" t="s">
        <v>750</v>
      </c>
      <c r="B645" s="30" t="s">
        <v>1653</v>
      </c>
      <c r="C645" s="36">
        <v>44466</v>
      </c>
      <c r="D645" s="36">
        <f t="shared" si="82"/>
        <v>44467</v>
      </c>
      <c r="E645" s="36">
        <f t="shared" si="83"/>
        <v>44480</v>
      </c>
      <c r="F645" s="36">
        <f t="shared" si="84"/>
        <v>44494</v>
      </c>
      <c r="G645" s="36" t="str">
        <f t="shared" si="85"/>
        <v>Sep</v>
      </c>
      <c r="H645" s="116">
        <v>44467</v>
      </c>
      <c r="I645" s="117" t="str">
        <f t="shared" si="86"/>
        <v>Yes</v>
      </c>
      <c r="J645" s="17"/>
      <c r="K645" s="97"/>
      <c r="L645" s="37" t="s">
        <v>1004</v>
      </c>
      <c r="M645" s="17"/>
      <c r="N645" s="18" t="s">
        <v>993</v>
      </c>
      <c r="O645" s="16"/>
      <c r="P645" s="48"/>
      <c r="Q645" s="160"/>
      <c r="R645" s="19"/>
      <c r="Y645" s="27"/>
      <c r="Z645" s="27"/>
      <c r="AC645" s="27"/>
    </row>
    <row r="646" spans="1:29" s="20" customFormat="1" ht="30" customHeight="1" x14ac:dyDescent="0.2">
      <c r="A646" s="158" t="s">
        <v>751</v>
      </c>
      <c r="B646" s="30" t="s">
        <v>1654</v>
      </c>
      <c r="C646" s="36">
        <v>44467</v>
      </c>
      <c r="D646" s="36">
        <f t="shared" si="82"/>
        <v>44468</v>
      </c>
      <c r="E646" s="36">
        <f t="shared" si="83"/>
        <v>44481</v>
      </c>
      <c r="F646" s="36">
        <f t="shared" si="84"/>
        <v>44495</v>
      </c>
      <c r="G646" s="36" t="str">
        <f t="shared" si="85"/>
        <v>Sep</v>
      </c>
      <c r="H646" s="116">
        <v>44482</v>
      </c>
      <c r="I646" s="117" t="str">
        <f t="shared" si="86"/>
        <v>Yes</v>
      </c>
      <c r="J646" s="17"/>
      <c r="K646" s="97"/>
      <c r="L646" s="37" t="s">
        <v>72</v>
      </c>
      <c r="M646" s="17"/>
      <c r="N646" s="18" t="s">
        <v>993</v>
      </c>
      <c r="O646" s="16"/>
      <c r="P646" s="48"/>
      <c r="Q646" s="160"/>
      <c r="R646" s="19"/>
      <c r="Y646" s="27"/>
      <c r="Z646" s="27"/>
      <c r="AC646" s="27"/>
    </row>
    <row r="647" spans="1:29" s="20" customFormat="1" ht="30" customHeight="1" x14ac:dyDescent="0.2">
      <c r="A647" s="158" t="s">
        <v>752</v>
      </c>
      <c r="B647" s="30" t="s">
        <v>1658</v>
      </c>
      <c r="C647" s="36">
        <v>44468</v>
      </c>
      <c r="D647" s="36">
        <f t="shared" si="82"/>
        <v>44469</v>
      </c>
      <c r="E647" s="36">
        <f t="shared" si="83"/>
        <v>44482</v>
      </c>
      <c r="F647" s="36">
        <f t="shared" si="84"/>
        <v>44496</v>
      </c>
      <c r="G647" s="36" t="str">
        <f t="shared" si="85"/>
        <v>Sep</v>
      </c>
      <c r="H647" s="116">
        <v>44474</v>
      </c>
      <c r="I647" s="117" t="str">
        <f t="shared" si="86"/>
        <v>Yes</v>
      </c>
      <c r="J647" s="17"/>
      <c r="K647" s="97"/>
      <c r="L647" s="37" t="s">
        <v>72</v>
      </c>
      <c r="M647" s="17"/>
      <c r="N647" s="18" t="s">
        <v>993</v>
      </c>
      <c r="O647" s="16"/>
      <c r="P647" s="48"/>
      <c r="Q647" s="160"/>
      <c r="R647" s="19"/>
      <c r="Y647" s="27"/>
      <c r="Z647" s="27"/>
      <c r="AC647" s="27"/>
    </row>
    <row r="648" spans="1:29" s="20" customFormat="1" ht="30" customHeight="1" x14ac:dyDescent="0.2">
      <c r="A648" s="158" t="s">
        <v>753</v>
      </c>
      <c r="B648" s="30" t="s">
        <v>1659</v>
      </c>
      <c r="C648" s="36">
        <v>44469</v>
      </c>
      <c r="D648" s="36">
        <f t="shared" si="82"/>
        <v>44470</v>
      </c>
      <c r="E648" s="36">
        <f t="shared" si="83"/>
        <v>44483</v>
      </c>
      <c r="F648" s="36">
        <f t="shared" si="84"/>
        <v>44497</v>
      </c>
      <c r="G648" s="36" t="str">
        <f t="shared" si="85"/>
        <v>Sep</v>
      </c>
      <c r="H648" s="116">
        <v>44480</v>
      </c>
      <c r="I648" s="117" t="str">
        <f t="shared" si="86"/>
        <v>Yes</v>
      </c>
      <c r="J648" s="17"/>
      <c r="K648" s="97"/>
      <c r="L648" s="37" t="s">
        <v>72</v>
      </c>
      <c r="M648" s="17"/>
      <c r="N648" s="18" t="s">
        <v>993</v>
      </c>
      <c r="O648" s="16"/>
      <c r="P648" s="48"/>
      <c r="Q648" s="160"/>
      <c r="R648" s="19"/>
      <c r="Y648" s="27"/>
      <c r="Z648" s="27"/>
      <c r="AC648" s="27"/>
    </row>
    <row r="649" spans="1:29" s="20" customFormat="1" ht="30" customHeight="1" x14ac:dyDescent="0.2">
      <c r="A649" s="158" t="s">
        <v>754</v>
      </c>
      <c r="B649" s="30" t="s">
        <v>1660</v>
      </c>
      <c r="C649" s="36">
        <v>44469</v>
      </c>
      <c r="D649" s="36">
        <f t="shared" si="82"/>
        <v>44470</v>
      </c>
      <c r="E649" s="36">
        <f t="shared" si="83"/>
        <v>44483</v>
      </c>
      <c r="F649" s="36">
        <f t="shared" si="84"/>
        <v>44497</v>
      </c>
      <c r="G649" s="36" t="str">
        <f t="shared" si="85"/>
        <v>Sep</v>
      </c>
      <c r="H649" s="116">
        <v>44488</v>
      </c>
      <c r="I649" s="117" t="str">
        <f t="shared" si="86"/>
        <v>Yes</v>
      </c>
      <c r="J649" s="17"/>
      <c r="K649" s="97"/>
      <c r="L649" s="37" t="s">
        <v>72</v>
      </c>
      <c r="M649" s="17"/>
      <c r="N649" s="18" t="s">
        <v>993</v>
      </c>
      <c r="O649" s="16"/>
      <c r="P649" s="48"/>
      <c r="Q649" s="160"/>
      <c r="R649" s="19"/>
      <c r="Y649" s="27"/>
      <c r="Z649" s="27"/>
      <c r="AC649" s="27"/>
    </row>
    <row r="650" spans="1:29" s="20" customFormat="1" ht="30" customHeight="1" x14ac:dyDescent="0.2">
      <c r="A650" s="158" t="s">
        <v>755</v>
      </c>
      <c r="B650" s="30" t="s">
        <v>1661</v>
      </c>
      <c r="C650" s="36">
        <v>44469</v>
      </c>
      <c r="D650" s="36">
        <f t="shared" si="82"/>
        <v>44470</v>
      </c>
      <c r="E650" s="36">
        <f t="shared" si="83"/>
        <v>44483</v>
      </c>
      <c r="F650" s="36">
        <f t="shared" si="84"/>
        <v>44497</v>
      </c>
      <c r="G650" s="36" t="str">
        <f t="shared" si="85"/>
        <v>Sep</v>
      </c>
      <c r="H650" s="116">
        <v>44470</v>
      </c>
      <c r="I650" s="117" t="str">
        <f t="shared" si="86"/>
        <v>Yes</v>
      </c>
      <c r="J650" s="17"/>
      <c r="K650" s="97"/>
      <c r="L650" s="37" t="s">
        <v>72</v>
      </c>
      <c r="M650" s="17"/>
      <c r="N650" s="18" t="s">
        <v>8</v>
      </c>
      <c r="O650" s="16"/>
      <c r="P650" s="48" t="s">
        <v>56</v>
      </c>
      <c r="Q650" s="160"/>
      <c r="R650" s="19"/>
      <c r="Y650" s="27"/>
      <c r="Z650" s="27"/>
      <c r="AC650" s="27"/>
    </row>
    <row r="651" spans="1:29" s="20" customFormat="1" ht="30" customHeight="1" x14ac:dyDescent="0.2">
      <c r="A651" s="158" t="s">
        <v>756</v>
      </c>
      <c r="B651" s="30" t="s">
        <v>1662</v>
      </c>
      <c r="C651" s="36">
        <v>44470</v>
      </c>
      <c r="D651" s="36">
        <f t="shared" si="82"/>
        <v>44473</v>
      </c>
      <c r="E651" s="36">
        <f t="shared" si="83"/>
        <v>44484</v>
      </c>
      <c r="F651" s="36">
        <f t="shared" si="84"/>
        <v>44498</v>
      </c>
      <c r="G651" s="36" t="str">
        <f t="shared" si="85"/>
        <v>Oct</v>
      </c>
      <c r="H651" s="116">
        <v>44474</v>
      </c>
      <c r="I651" s="117" t="str">
        <f t="shared" si="86"/>
        <v>Yes</v>
      </c>
      <c r="J651" s="17"/>
      <c r="K651" s="97"/>
      <c r="L651" s="37" t="s">
        <v>72</v>
      </c>
      <c r="M651" s="17"/>
      <c r="N651" s="18" t="s">
        <v>993</v>
      </c>
      <c r="O651" s="16"/>
      <c r="P651" s="48"/>
      <c r="Q651" s="160"/>
      <c r="R651" s="19"/>
      <c r="Y651" s="27"/>
      <c r="Z651" s="27"/>
      <c r="AC651" s="27"/>
    </row>
    <row r="652" spans="1:29" s="20" customFormat="1" ht="30" customHeight="1" x14ac:dyDescent="0.2">
      <c r="A652" s="158" t="s">
        <v>757</v>
      </c>
      <c r="B652" s="30" t="s">
        <v>1663</v>
      </c>
      <c r="C652" s="36">
        <v>44470</v>
      </c>
      <c r="D652" s="36">
        <f t="shared" si="82"/>
        <v>44473</v>
      </c>
      <c r="E652" s="36">
        <f t="shared" si="83"/>
        <v>44484</v>
      </c>
      <c r="F652" s="36">
        <f t="shared" si="84"/>
        <v>44498</v>
      </c>
      <c r="G652" s="36" t="str">
        <f t="shared" si="85"/>
        <v>Oct</v>
      </c>
      <c r="H652" s="116">
        <v>44498</v>
      </c>
      <c r="I652" s="117" t="str">
        <f t="shared" si="86"/>
        <v>Yes</v>
      </c>
      <c r="J652" s="17"/>
      <c r="K652" s="97"/>
      <c r="L652" s="37" t="s">
        <v>72</v>
      </c>
      <c r="M652" s="17"/>
      <c r="N652" s="18" t="s">
        <v>993</v>
      </c>
      <c r="O652" s="16"/>
      <c r="P652" s="48"/>
      <c r="Q652" s="160"/>
      <c r="R652" s="19"/>
      <c r="Y652" s="27"/>
      <c r="Z652" s="27"/>
      <c r="AC652" s="27"/>
    </row>
    <row r="653" spans="1:29" s="20" customFormat="1" ht="30" customHeight="1" x14ac:dyDescent="0.2">
      <c r="A653" s="158" t="s">
        <v>758</v>
      </c>
      <c r="B653" s="30" t="s">
        <v>1674</v>
      </c>
      <c r="C653" s="36">
        <v>44473</v>
      </c>
      <c r="D653" s="36">
        <f t="shared" si="82"/>
        <v>44474</v>
      </c>
      <c r="E653" s="36">
        <f t="shared" si="83"/>
        <v>44487</v>
      </c>
      <c r="F653" s="36">
        <f t="shared" si="84"/>
        <v>44501</v>
      </c>
      <c r="G653" s="36" t="str">
        <f t="shared" si="85"/>
        <v>Oct</v>
      </c>
      <c r="H653" s="116">
        <v>44475</v>
      </c>
      <c r="I653" s="117" t="str">
        <f t="shared" si="86"/>
        <v>Yes</v>
      </c>
      <c r="J653" s="17"/>
      <c r="K653" s="97"/>
      <c r="L653" s="37" t="s">
        <v>72</v>
      </c>
      <c r="M653" s="17"/>
      <c r="N653" s="18" t="s">
        <v>993</v>
      </c>
      <c r="O653" s="16"/>
      <c r="P653" s="48"/>
      <c r="Q653" s="160"/>
      <c r="R653" s="19"/>
      <c r="Y653" s="27"/>
      <c r="Z653" s="27"/>
      <c r="AC653" s="27"/>
    </row>
    <row r="654" spans="1:29" s="20" customFormat="1" ht="30" customHeight="1" x14ac:dyDescent="0.2">
      <c r="A654" s="158" t="s">
        <v>759</v>
      </c>
      <c r="B654" s="30" t="s">
        <v>1675</v>
      </c>
      <c r="C654" s="36">
        <v>44473</v>
      </c>
      <c r="D654" s="36">
        <f t="shared" si="82"/>
        <v>44474</v>
      </c>
      <c r="E654" s="36">
        <f t="shared" si="83"/>
        <v>44487</v>
      </c>
      <c r="F654" s="36">
        <f t="shared" si="84"/>
        <v>44501</v>
      </c>
      <c r="G654" s="36" t="str">
        <f t="shared" si="85"/>
        <v>Oct</v>
      </c>
      <c r="H654" s="116">
        <v>44481</v>
      </c>
      <c r="I654" s="117" t="str">
        <f t="shared" si="86"/>
        <v>Yes</v>
      </c>
      <c r="J654" s="17"/>
      <c r="K654" s="97"/>
      <c r="L654" s="37" t="s">
        <v>72</v>
      </c>
      <c r="M654" s="17"/>
      <c r="N654" s="18" t="s">
        <v>994</v>
      </c>
      <c r="O654" s="16"/>
      <c r="P654" s="48" t="s">
        <v>61</v>
      </c>
      <c r="Q654" s="160"/>
      <c r="R654" s="19"/>
      <c r="Y654" s="27"/>
      <c r="Z654" s="27"/>
      <c r="AC654" s="27"/>
    </row>
    <row r="655" spans="1:29" s="20" customFormat="1" ht="30" customHeight="1" x14ac:dyDescent="0.2">
      <c r="A655" s="158" t="s">
        <v>760</v>
      </c>
      <c r="B655" s="30" t="s">
        <v>1666</v>
      </c>
      <c r="C655" s="36">
        <v>44473</v>
      </c>
      <c r="D655" s="36">
        <f t="shared" si="82"/>
        <v>44474</v>
      </c>
      <c r="E655" s="36">
        <f t="shared" si="83"/>
        <v>44487</v>
      </c>
      <c r="F655" s="36">
        <f t="shared" si="84"/>
        <v>44501</v>
      </c>
      <c r="G655" s="36" t="str">
        <f t="shared" si="85"/>
        <v>Oct</v>
      </c>
      <c r="H655" s="116">
        <v>44476</v>
      </c>
      <c r="I655" s="117" t="str">
        <f t="shared" si="86"/>
        <v>Yes</v>
      </c>
      <c r="J655" s="17"/>
      <c r="K655" s="97"/>
      <c r="L655" s="37" t="s">
        <v>72</v>
      </c>
      <c r="M655" s="17"/>
      <c r="N655" s="18" t="s">
        <v>995</v>
      </c>
      <c r="O655" s="16"/>
      <c r="P655" s="48"/>
      <c r="Q655" s="160"/>
      <c r="R655" s="19"/>
      <c r="Y655" s="27"/>
      <c r="Z655" s="27"/>
      <c r="AC655" s="27"/>
    </row>
    <row r="656" spans="1:29" s="20" customFormat="1" ht="30" customHeight="1" x14ac:dyDescent="0.2">
      <c r="A656" s="158" t="s">
        <v>761</v>
      </c>
      <c r="B656" s="30" t="s">
        <v>1667</v>
      </c>
      <c r="C656" s="36">
        <v>44473</v>
      </c>
      <c r="D656" s="36">
        <f t="shared" si="82"/>
        <v>44474</v>
      </c>
      <c r="E656" s="36">
        <f t="shared" si="83"/>
        <v>44487</v>
      </c>
      <c r="F656" s="36">
        <f t="shared" si="84"/>
        <v>44501</v>
      </c>
      <c r="G656" s="36" t="str">
        <f t="shared" si="85"/>
        <v>Oct</v>
      </c>
      <c r="H656" s="116">
        <v>44475</v>
      </c>
      <c r="I656" s="117" t="str">
        <f t="shared" si="86"/>
        <v>Yes</v>
      </c>
      <c r="J656" s="17"/>
      <c r="K656" s="97"/>
      <c r="L656" s="37" t="s">
        <v>72</v>
      </c>
      <c r="M656" s="17"/>
      <c r="N656" s="18" t="s">
        <v>8</v>
      </c>
      <c r="O656" s="16"/>
      <c r="P656" s="48" t="s">
        <v>12</v>
      </c>
      <c r="Q656" s="160"/>
      <c r="R656" s="19"/>
      <c r="Y656" s="27"/>
      <c r="Z656" s="27"/>
      <c r="AC656" s="27"/>
    </row>
    <row r="657" spans="1:29" s="20" customFormat="1" ht="30" customHeight="1" x14ac:dyDescent="0.2">
      <c r="A657" s="158" t="s">
        <v>762</v>
      </c>
      <c r="B657" s="30" t="s">
        <v>1668</v>
      </c>
      <c r="C657" s="36">
        <v>44473</v>
      </c>
      <c r="D657" s="36">
        <f>IF(C657="","",WORKDAY(C657,1))</f>
        <v>44474</v>
      </c>
      <c r="E657" s="36">
        <f>IF(C657="","",WORKDAY(C657,10))</f>
        <v>44487</v>
      </c>
      <c r="F657" s="36">
        <f>IF(C657="","",WORKDAY(C657,20))</f>
        <v>44501</v>
      </c>
      <c r="G657" s="36" t="str">
        <f t="shared" si="85"/>
        <v>Oct</v>
      </c>
      <c r="H657" s="116">
        <v>44476</v>
      </c>
      <c r="I657" s="117" t="str">
        <f t="shared" si="86"/>
        <v>Yes</v>
      </c>
      <c r="J657" s="17"/>
      <c r="K657" s="97"/>
      <c r="L657" s="37" t="s">
        <v>72</v>
      </c>
      <c r="M657" s="17"/>
      <c r="N657" s="18" t="s">
        <v>993</v>
      </c>
      <c r="O657" s="16"/>
      <c r="P657" s="48"/>
      <c r="Q657" s="160"/>
      <c r="R657" s="19"/>
      <c r="Y657" s="27"/>
      <c r="Z657" s="27"/>
      <c r="AC657" s="27"/>
    </row>
    <row r="658" spans="1:29" s="20" customFormat="1" ht="30" customHeight="1" x14ac:dyDescent="0.2">
      <c r="A658" s="158" t="s">
        <v>763</v>
      </c>
      <c r="B658" s="30" t="s">
        <v>1669</v>
      </c>
      <c r="C658" s="36">
        <v>44473</v>
      </c>
      <c r="D658" s="36">
        <f>IF(C658="","",WORKDAY(C658,1))</f>
        <v>44474</v>
      </c>
      <c r="E658" s="36">
        <f>IF(C658="","",WORKDAY(C658,10))</f>
        <v>44487</v>
      </c>
      <c r="F658" s="36">
        <f>IF(C658="","",WORKDAY(C658,20))</f>
        <v>44501</v>
      </c>
      <c r="G658" s="36" t="str">
        <f t="shared" si="85"/>
        <v>Oct</v>
      </c>
      <c r="H658" s="116">
        <v>44475</v>
      </c>
      <c r="I658" s="117" t="str">
        <f t="shared" si="86"/>
        <v>Yes</v>
      </c>
      <c r="J658" s="17"/>
      <c r="K658" s="97"/>
      <c r="L658" s="37" t="s">
        <v>72</v>
      </c>
      <c r="M658" s="17"/>
      <c r="N658" s="18" t="s">
        <v>993</v>
      </c>
      <c r="O658" s="16"/>
      <c r="P658" s="48"/>
      <c r="Q658" s="160"/>
      <c r="R658" s="19"/>
      <c r="Y658" s="27"/>
      <c r="Z658" s="27"/>
      <c r="AC658" s="27"/>
    </row>
    <row r="659" spans="1:29" s="20" customFormat="1" ht="30" customHeight="1" x14ac:dyDescent="0.2">
      <c r="A659" s="158" t="s">
        <v>764</v>
      </c>
      <c r="B659" s="30" t="s">
        <v>1670</v>
      </c>
      <c r="C659" s="36">
        <v>44473</v>
      </c>
      <c r="D659" s="36">
        <f>IF(C659="","",WORKDAY(C659,1))</f>
        <v>44474</v>
      </c>
      <c r="E659" s="36">
        <f>IF(C659="","",WORKDAY(C659,10))</f>
        <v>44487</v>
      </c>
      <c r="F659" s="36">
        <f>IF(C659="","",WORKDAY(C659,20))</f>
        <v>44501</v>
      </c>
      <c r="G659" s="36" t="str">
        <f t="shared" si="85"/>
        <v>Oct</v>
      </c>
      <c r="H659" s="116">
        <v>44475</v>
      </c>
      <c r="I659" s="117" t="str">
        <f t="shared" si="86"/>
        <v>Yes</v>
      </c>
      <c r="J659" s="17"/>
      <c r="K659" s="97"/>
      <c r="L659" s="37" t="s">
        <v>72</v>
      </c>
      <c r="M659" s="17"/>
      <c r="N659" s="18" t="s">
        <v>995</v>
      </c>
      <c r="O659" s="16"/>
      <c r="P659" s="48"/>
      <c r="Q659" s="160"/>
      <c r="R659" s="19"/>
      <c r="Y659" s="27"/>
      <c r="Z659" s="27"/>
      <c r="AC659" s="27"/>
    </row>
    <row r="660" spans="1:29" s="20" customFormat="1" ht="30" customHeight="1" x14ac:dyDescent="0.2">
      <c r="A660" s="158" t="s">
        <v>765</v>
      </c>
      <c r="B660" s="30" t="s">
        <v>1671</v>
      </c>
      <c r="C660" s="36">
        <v>44474</v>
      </c>
      <c r="D660" s="36">
        <f>IF(C660="","",WORKDAY(C660,1))</f>
        <v>44475</v>
      </c>
      <c r="E660" s="36">
        <f>IF(C660="","",WORKDAY(C660,10))</f>
        <v>44488</v>
      </c>
      <c r="F660" s="36">
        <f>IF(C660="","",WORKDAY(C660,20))</f>
        <v>44502</v>
      </c>
      <c r="G660" s="36" t="str">
        <f t="shared" ref="G660:G723" si="87">IF(ISBLANK(C660),"",TEXT(C660,"mmm"))</f>
        <v>Oct</v>
      </c>
      <c r="H660" s="116">
        <v>44501</v>
      </c>
      <c r="I660" s="117" t="str">
        <f t="shared" si="86"/>
        <v>Yes</v>
      </c>
      <c r="J660" s="17"/>
      <c r="K660" s="97"/>
      <c r="L660" s="37" t="s">
        <v>72</v>
      </c>
      <c r="M660" s="17"/>
      <c r="N660" s="18" t="s">
        <v>994</v>
      </c>
      <c r="O660" s="16"/>
      <c r="P660" s="48" t="s">
        <v>64</v>
      </c>
      <c r="Q660" s="160"/>
      <c r="R660" s="19"/>
      <c r="Y660" s="27"/>
      <c r="Z660" s="27"/>
      <c r="AC660" s="27"/>
    </row>
    <row r="661" spans="1:29" s="20" customFormat="1" ht="30" customHeight="1" x14ac:dyDescent="0.2">
      <c r="A661" s="158" t="s">
        <v>766</v>
      </c>
      <c r="B661" s="30" t="s">
        <v>1672</v>
      </c>
      <c r="C661" s="36">
        <v>44474</v>
      </c>
      <c r="D661" s="36">
        <f t="shared" ref="D661:D718" si="88">IF(C661="","",WORKDAY(C661,1))</f>
        <v>44475</v>
      </c>
      <c r="E661" s="36">
        <f t="shared" ref="E661:E718" si="89">IF(C661="","",WORKDAY(C661,10))</f>
        <v>44488</v>
      </c>
      <c r="F661" s="36">
        <f t="shared" ref="F661:F718" si="90">IF(C661="","",WORKDAY(C661,20))</f>
        <v>44502</v>
      </c>
      <c r="G661" s="36" t="str">
        <f t="shared" si="87"/>
        <v>Oct</v>
      </c>
      <c r="H661" s="116">
        <v>44490</v>
      </c>
      <c r="I661" s="117" t="str">
        <f t="shared" si="86"/>
        <v>Yes</v>
      </c>
      <c r="J661" s="17"/>
      <c r="K661" s="97"/>
      <c r="L661" s="37" t="s">
        <v>72</v>
      </c>
      <c r="M661" s="17"/>
      <c r="N661" s="18" t="s">
        <v>993</v>
      </c>
      <c r="O661" s="16"/>
      <c r="P661" s="48"/>
      <c r="Q661" s="160"/>
      <c r="R661" s="19"/>
      <c r="Y661" s="27"/>
      <c r="Z661" s="27"/>
      <c r="AC661" s="27"/>
    </row>
    <row r="662" spans="1:29" s="20" customFormat="1" ht="30" customHeight="1" x14ac:dyDescent="0.2">
      <c r="A662" s="158" t="s">
        <v>767</v>
      </c>
      <c r="B662" s="30" t="s">
        <v>1673</v>
      </c>
      <c r="C662" s="36">
        <v>44474</v>
      </c>
      <c r="D662" s="36">
        <f t="shared" si="88"/>
        <v>44475</v>
      </c>
      <c r="E662" s="36">
        <f t="shared" si="89"/>
        <v>44488</v>
      </c>
      <c r="F662" s="36">
        <f t="shared" si="90"/>
        <v>44502</v>
      </c>
      <c r="G662" s="36" t="str">
        <f t="shared" si="87"/>
        <v>Oct</v>
      </c>
      <c r="H662" s="116">
        <v>44502</v>
      </c>
      <c r="I662" s="117" t="str">
        <f t="shared" si="86"/>
        <v>Yes</v>
      </c>
      <c r="J662" s="17"/>
      <c r="K662" s="97"/>
      <c r="L662" s="37" t="s">
        <v>72</v>
      </c>
      <c r="M662" s="17"/>
      <c r="N662" s="18" t="s">
        <v>993</v>
      </c>
      <c r="O662" s="16"/>
      <c r="P662" s="48"/>
      <c r="Q662" s="160"/>
      <c r="R662" s="19"/>
      <c r="Y662" s="27"/>
      <c r="Z662" s="27"/>
      <c r="AC662" s="27"/>
    </row>
    <row r="663" spans="1:29" s="20" customFormat="1" ht="30" customHeight="1" x14ac:dyDescent="0.2">
      <c r="A663" s="158" t="s">
        <v>768</v>
      </c>
      <c r="B663" s="30" t="s">
        <v>1676</v>
      </c>
      <c r="C663" s="36">
        <v>44475</v>
      </c>
      <c r="D663" s="36">
        <f t="shared" si="88"/>
        <v>44476</v>
      </c>
      <c r="E663" s="36">
        <f t="shared" si="89"/>
        <v>44489</v>
      </c>
      <c r="F663" s="36">
        <f t="shared" si="90"/>
        <v>44503</v>
      </c>
      <c r="G663" s="36" t="str">
        <f t="shared" si="87"/>
        <v>Oct</v>
      </c>
      <c r="H663" s="116">
        <v>44476</v>
      </c>
      <c r="I663" s="117" t="str">
        <f t="shared" si="86"/>
        <v>Yes</v>
      </c>
      <c r="J663" s="17"/>
      <c r="K663" s="97"/>
      <c r="L663" s="37" t="s">
        <v>72</v>
      </c>
      <c r="M663" s="17"/>
      <c r="N663" s="18" t="s">
        <v>8</v>
      </c>
      <c r="O663" s="16"/>
      <c r="P663" s="48" t="s">
        <v>64</v>
      </c>
      <c r="Q663" s="160"/>
      <c r="R663" s="19"/>
      <c r="Y663" s="27"/>
      <c r="Z663" s="27"/>
      <c r="AC663" s="27"/>
    </row>
    <row r="664" spans="1:29" s="20" customFormat="1" ht="30" customHeight="1" x14ac:dyDescent="0.2">
      <c r="A664" s="158" t="s">
        <v>769</v>
      </c>
      <c r="B664" s="30" t="s">
        <v>1677</v>
      </c>
      <c r="C664" s="36">
        <v>44476</v>
      </c>
      <c r="D664" s="36">
        <f t="shared" si="88"/>
        <v>44477</v>
      </c>
      <c r="E664" s="36">
        <f t="shared" si="89"/>
        <v>44490</v>
      </c>
      <c r="F664" s="36">
        <f t="shared" si="90"/>
        <v>44504</v>
      </c>
      <c r="G664" s="36" t="str">
        <f t="shared" si="87"/>
        <v>Oct</v>
      </c>
      <c r="H664" s="116">
        <v>44488</v>
      </c>
      <c r="I664" s="117" t="str">
        <f t="shared" si="86"/>
        <v>Yes</v>
      </c>
      <c r="J664" s="17"/>
      <c r="K664" s="97"/>
      <c r="L664" s="37" t="s">
        <v>72</v>
      </c>
      <c r="M664" s="17"/>
      <c r="N664" s="18" t="s">
        <v>993</v>
      </c>
      <c r="O664" s="16"/>
      <c r="P664" s="48"/>
      <c r="Q664" s="160"/>
      <c r="R664" s="19"/>
      <c r="Y664" s="27"/>
      <c r="Z664" s="27"/>
      <c r="AC664" s="27"/>
    </row>
    <row r="665" spans="1:29" s="20" customFormat="1" ht="30" customHeight="1" x14ac:dyDescent="0.2">
      <c r="A665" s="158" t="s">
        <v>770</v>
      </c>
      <c r="B665" s="30" t="s">
        <v>1678</v>
      </c>
      <c r="C665" s="36">
        <v>44476</v>
      </c>
      <c r="D665" s="36">
        <f t="shared" si="88"/>
        <v>44477</v>
      </c>
      <c r="E665" s="36">
        <f t="shared" si="89"/>
        <v>44490</v>
      </c>
      <c r="F665" s="36">
        <f t="shared" si="90"/>
        <v>44504</v>
      </c>
      <c r="G665" s="36" t="str">
        <f t="shared" si="87"/>
        <v>Oct</v>
      </c>
      <c r="H665" s="116">
        <v>44517</v>
      </c>
      <c r="I665" s="117" t="str">
        <f t="shared" si="86"/>
        <v>No</v>
      </c>
      <c r="J665" s="17"/>
      <c r="K665" s="97"/>
      <c r="L665" s="37" t="s">
        <v>72</v>
      </c>
      <c r="M665" s="17"/>
      <c r="N665" s="18" t="s">
        <v>993</v>
      </c>
      <c r="O665" s="16"/>
      <c r="P665" s="48"/>
      <c r="Q665" s="160"/>
      <c r="R665" s="19"/>
      <c r="Y665" s="27"/>
      <c r="Z665" s="27"/>
      <c r="AC665" s="27"/>
    </row>
    <row r="666" spans="1:29" s="20" customFormat="1" ht="30" customHeight="1" x14ac:dyDescent="0.2">
      <c r="A666" s="158" t="s">
        <v>771</v>
      </c>
      <c r="B666" s="30" t="s">
        <v>1500</v>
      </c>
      <c r="C666" s="36">
        <v>44476</v>
      </c>
      <c r="D666" s="36">
        <f t="shared" si="88"/>
        <v>44477</v>
      </c>
      <c r="E666" s="36">
        <f t="shared" si="89"/>
        <v>44490</v>
      </c>
      <c r="F666" s="36">
        <f t="shared" si="90"/>
        <v>44504</v>
      </c>
      <c r="G666" s="36" t="str">
        <f t="shared" si="87"/>
        <v>Oct</v>
      </c>
      <c r="H666" s="116">
        <v>44476</v>
      </c>
      <c r="I666" s="117" t="str">
        <f t="shared" si="86"/>
        <v>Yes</v>
      </c>
      <c r="J666" s="17"/>
      <c r="K666" s="97"/>
      <c r="L666" s="37" t="s">
        <v>1004</v>
      </c>
      <c r="M666" s="17"/>
      <c r="N666" s="18" t="s">
        <v>8</v>
      </c>
      <c r="O666" s="16"/>
      <c r="P666" s="48" t="s">
        <v>56</v>
      </c>
      <c r="Q666" s="160"/>
      <c r="R666" s="19"/>
      <c r="Y666" s="27"/>
      <c r="Z666" s="27"/>
      <c r="AC666" s="27"/>
    </row>
    <row r="667" spans="1:29" s="20" customFormat="1" ht="30" customHeight="1" x14ac:dyDescent="0.2">
      <c r="A667" s="158" t="s">
        <v>772</v>
      </c>
      <c r="B667" s="30" t="s">
        <v>1679</v>
      </c>
      <c r="C667" s="36">
        <v>44484</v>
      </c>
      <c r="D667" s="36">
        <f>IF(C667="","",WORKDAY(C667,1))</f>
        <v>44487</v>
      </c>
      <c r="E667" s="36">
        <f>IF(C667="","",WORKDAY(C667,10))</f>
        <v>44498</v>
      </c>
      <c r="F667" s="36">
        <f>IF(C667="","",WORKDAY(C667,20))</f>
        <v>44512</v>
      </c>
      <c r="G667" s="36" t="str">
        <f t="shared" si="87"/>
        <v>Oct</v>
      </c>
      <c r="H667" s="116">
        <v>44512</v>
      </c>
      <c r="I667" s="117" t="str">
        <f t="shared" si="86"/>
        <v>Yes</v>
      </c>
      <c r="J667" s="17"/>
      <c r="K667" s="97"/>
      <c r="L667" s="37" t="s">
        <v>72</v>
      </c>
      <c r="M667" s="17"/>
      <c r="N667" s="18" t="s">
        <v>993</v>
      </c>
      <c r="O667" s="16"/>
      <c r="P667" s="48"/>
      <c r="Q667" s="160"/>
      <c r="R667" s="19"/>
      <c r="Y667" s="27"/>
      <c r="Z667" s="27"/>
      <c r="AC667" s="27"/>
    </row>
    <row r="668" spans="1:29" s="20" customFormat="1" ht="30" customHeight="1" x14ac:dyDescent="0.2">
      <c r="A668" s="158" t="s">
        <v>773</v>
      </c>
      <c r="B668" s="30" t="s">
        <v>1680</v>
      </c>
      <c r="C668" s="36">
        <v>44477</v>
      </c>
      <c r="D668" s="36">
        <f t="shared" si="88"/>
        <v>44480</v>
      </c>
      <c r="E668" s="36">
        <f t="shared" si="89"/>
        <v>44491</v>
      </c>
      <c r="F668" s="36">
        <f t="shared" si="90"/>
        <v>44505</v>
      </c>
      <c r="G668" s="36" t="str">
        <f t="shared" si="87"/>
        <v>Oct</v>
      </c>
      <c r="H668" s="116">
        <v>44512</v>
      </c>
      <c r="I668" s="117" t="str">
        <f t="shared" si="86"/>
        <v>No</v>
      </c>
      <c r="J668" s="17"/>
      <c r="K668" s="97"/>
      <c r="L668" s="37" t="s">
        <v>72</v>
      </c>
      <c r="M668" s="17"/>
      <c r="N668" s="18" t="s">
        <v>993</v>
      </c>
      <c r="O668" s="16"/>
      <c r="P668" s="48"/>
      <c r="Q668" s="160"/>
      <c r="R668" s="19"/>
      <c r="Y668" s="27"/>
      <c r="Z668" s="27"/>
      <c r="AC668" s="27"/>
    </row>
    <row r="669" spans="1:29" s="20" customFormat="1" ht="30" customHeight="1" x14ac:dyDescent="0.2">
      <c r="A669" s="158" t="s">
        <v>774</v>
      </c>
      <c r="B669" s="30" t="s">
        <v>1692</v>
      </c>
      <c r="C669" s="36">
        <v>44477</v>
      </c>
      <c r="D669" s="36">
        <f t="shared" si="88"/>
        <v>44480</v>
      </c>
      <c r="E669" s="36">
        <f t="shared" si="89"/>
        <v>44491</v>
      </c>
      <c r="F669" s="36">
        <f t="shared" si="90"/>
        <v>44505</v>
      </c>
      <c r="G669" s="36" t="str">
        <f t="shared" si="87"/>
        <v>Oct</v>
      </c>
      <c r="H669" s="116">
        <v>44502</v>
      </c>
      <c r="I669" s="117" t="str">
        <f t="shared" si="86"/>
        <v>Yes</v>
      </c>
      <c r="J669" s="17"/>
      <c r="K669" s="97"/>
      <c r="L669" s="37" t="s">
        <v>72</v>
      </c>
      <c r="M669" s="17"/>
      <c r="N669" s="18" t="s">
        <v>993</v>
      </c>
      <c r="O669" s="16"/>
      <c r="P669" s="48"/>
      <c r="Q669" s="160"/>
      <c r="R669" s="19"/>
      <c r="Y669" s="27"/>
      <c r="Z669" s="27"/>
      <c r="AC669" s="27"/>
    </row>
    <row r="670" spans="1:29" s="20" customFormat="1" ht="30" customHeight="1" x14ac:dyDescent="0.2">
      <c r="A670" s="158" t="s">
        <v>775</v>
      </c>
      <c r="B670" s="30" t="s">
        <v>1681</v>
      </c>
      <c r="C670" s="36">
        <v>44477</v>
      </c>
      <c r="D670" s="36">
        <f>IF(C670="","",WORKDAY(C670,1))</f>
        <v>44480</v>
      </c>
      <c r="E670" s="36">
        <f>IF(C670="","",WORKDAY(C670,10))</f>
        <v>44491</v>
      </c>
      <c r="F670" s="36">
        <f>IF(C670="","",WORKDAY(C670,20))</f>
        <v>44505</v>
      </c>
      <c r="G670" s="36" t="str">
        <f t="shared" si="87"/>
        <v>Oct</v>
      </c>
      <c r="H670" s="116">
        <v>44494</v>
      </c>
      <c r="I670" s="117" t="str">
        <f t="shared" si="86"/>
        <v>Yes</v>
      </c>
      <c r="J670" s="17"/>
      <c r="K670" s="97"/>
      <c r="L670" s="37" t="s">
        <v>72</v>
      </c>
      <c r="M670" s="17"/>
      <c r="N670" s="18" t="s">
        <v>8</v>
      </c>
      <c r="O670" s="16"/>
      <c r="P670" s="48" t="s">
        <v>12</v>
      </c>
      <c r="Q670" s="160"/>
      <c r="R670" s="19"/>
      <c r="Y670" s="27"/>
      <c r="Z670" s="27"/>
      <c r="AC670" s="27"/>
    </row>
    <row r="671" spans="1:29" s="20" customFormat="1" ht="30" customHeight="1" x14ac:dyDescent="0.2">
      <c r="A671" s="158" t="s">
        <v>776</v>
      </c>
      <c r="B671" s="30" t="s">
        <v>1682</v>
      </c>
      <c r="C671" s="36">
        <v>44477</v>
      </c>
      <c r="D671" s="36">
        <f>IF(C671="","",WORKDAY(C671,1))</f>
        <v>44480</v>
      </c>
      <c r="E671" s="36">
        <f>IF(C671="","",WORKDAY(C671,10))</f>
        <v>44491</v>
      </c>
      <c r="F671" s="36">
        <f>IF(C671="","",WORKDAY(C671,20))</f>
        <v>44505</v>
      </c>
      <c r="G671" s="36" t="str">
        <f t="shared" si="87"/>
        <v>Oct</v>
      </c>
      <c r="H671" s="116">
        <v>44491</v>
      </c>
      <c r="I671" s="117" t="str">
        <f t="shared" si="86"/>
        <v>Yes</v>
      </c>
      <c r="J671" s="17"/>
      <c r="K671" s="97"/>
      <c r="L671" s="37" t="s">
        <v>72</v>
      </c>
      <c r="M671" s="17"/>
      <c r="N671" s="18" t="s">
        <v>995</v>
      </c>
      <c r="O671" s="16"/>
      <c r="P671" s="48"/>
      <c r="Q671" s="160"/>
      <c r="R671" s="19"/>
      <c r="Y671" s="27"/>
      <c r="Z671" s="27"/>
      <c r="AC671" s="27"/>
    </row>
    <row r="672" spans="1:29" s="20" customFormat="1" ht="30" customHeight="1" x14ac:dyDescent="0.2">
      <c r="A672" s="158" t="s">
        <v>777</v>
      </c>
      <c r="B672" s="30" t="s">
        <v>1683</v>
      </c>
      <c r="C672" s="36">
        <v>44480</v>
      </c>
      <c r="D672" s="36">
        <f t="shared" si="88"/>
        <v>44481</v>
      </c>
      <c r="E672" s="36">
        <f t="shared" si="89"/>
        <v>44494</v>
      </c>
      <c r="F672" s="36">
        <f t="shared" si="90"/>
        <v>44508</v>
      </c>
      <c r="G672" s="36" t="str">
        <f t="shared" si="87"/>
        <v>Oct</v>
      </c>
      <c r="H672" s="116">
        <v>44487</v>
      </c>
      <c r="I672" s="117" t="str">
        <f t="shared" si="86"/>
        <v>Yes</v>
      </c>
      <c r="J672" s="17"/>
      <c r="K672" s="97"/>
      <c r="L672" s="37" t="s">
        <v>72</v>
      </c>
      <c r="M672" s="17"/>
      <c r="N672" s="18" t="s">
        <v>993</v>
      </c>
      <c r="O672" s="16"/>
      <c r="P672" s="48"/>
      <c r="Q672" s="160"/>
      <c r="R672" s="19"/>
      <c r="Y672" s="27"/>
      <c r="Z672" s="27"/>
      <c r="AC672" s="27"/>
    </row>
    <row r="673" spans="1:29" s="20" customFormat="1" ht="30" customHeight="1" x14ac:dyDescent="0.2">
      <c r="A673" s="158" t="s">
        <v>778</v>
      </c>
      <c r="B673" s="30" t="s">
        <v>1684</v>
      </c>
      <c r="C673" s="36">
        <v>44480</v>
      </c>
      <c r="D673" s="36">
        <f>IF(C673="","",WORKDAY(C673,1))</f>
        <v>44481</v>
      </c>
      <c r="E673" s="36">
        <f>IF(C673="","",WORKDAY(C673,10))</f>
        <v>44494</v>
      </c>
      <c r="F673" s="36">
        <f>IF(C673="","",WORKDAY(C673,20))</f>
        <v>44508</v>
      </c>
      <c r="G673" s="36" t="str">
        <f t="shared" si="87"/>
        <v>Oct</v>
      </c>
      <c r="H673" s="116">
        <v>44495</v>
      </c>
      <c r="I673" s="117" t="str">
        <f t="shared" si="86"/>
        <v>Yes</v>
      </c>
      <c r="J673" s="17"/>
      <c r="K673" s="97"/>
      <c r="L673" s="37" t="s">
        <v>72</v>
      </c>
      <c r="M673" s="17"/>
      <c r="N673" s="18" t="s">
        <v>993</v>
      </c>
      <c r="O673" s="16"/>
      <c r="P673" s="48"/>
      <c r="Q673" s="160"/>
      <c r="R673" s="19"/>
      <c r="Y673" s="27"/>
      <c r="Z673" s="27"/>
      <c r="AC673" s="27"/>
    </row>
    <row r="674" spans="1:29" s="20" customFormat="1" ht="30" customHeight="1" x14ac:dyDescent="0.2">
      <c r="A674" s="158" t="s">
        <v>779</v>
      </c>
      <c r="B674" s="30" t="s">
        <v>1685</v>
      </c>
      <c r="C674" s="36">
        <v>44480</v>
      </c>
      <c r="D674" s="36">
        <f t="shared" si="88"/>
        <v>44481</v>
      </c>
      <c r="E674" s="36">
        <f t="shared" si="89"/>
        <v>44494</v>
      </c>
      <c r="F674" s="36">
        <f t="shared" si="90"/>
        <v>44508</v>
      </c>
      <c r="G674" s="36" t="str">
        <f t="shared" si="87"/>
        <v>Oct</v>
      </c>
      <c r="H674" s="116">
        <v>44488</v>
      </c>
      <c r="I674" s="117" t="str">
        <f t="shared" si="86"/>
        <v>Yes</v>
      </c>
      <c r="J674" s="17"/>
      <c r="K674" s="97"/>
      <c r="L674" s="37" t="s">
        <v>72</v>
      </c>
      <c r="M674" s="17"/>
      <c r="N674" s="18" t="s">
        <v>993</v>
      </c>
      <c r="O674" s="16"/>
      <c r="P674" s="48"/>
      <c r="Q674" s="160"/>
      <c r="R674" s="19"/>
      <c r="Y674" s="27"/>
      <c r="Z674" s="27"/>
      <c r="AC674" s="27"/>
    </row>
    <row r="675" spans="1:29" s="20" customFormat="1" ht="30" customHeight="1" x14ac:dyDescent="0.2">
      <c r="A675" s="158" t="s">
        <v>780</v>
      </c>
      <c r="B675" s="30" t="s">
        <v>1686</v>
      </c>
      <c r="C675" s="36">
        <v>44480</v>
      </c>
      <c r="D675" s="36">
        <f t="shared" si="88"/>
        <v>44481</v>
      </c>
      <c r="E675" s="36">
        <f t="shared" si="89"/>
        <v>44494</v>
      </c>
      <c r="F675" s="36">
        <f t="shared" si="90"/>
        <v>44508</v>
      </c>
      <c r="G675" s="36" t="str">
        <f t="shared" si="87"/>
        <v>Oct</v>
      </c>
      <c r="H675" s="116">
        <v>44482</v>
      </c>
      <c r="I675" s="117" t="str">
        <f t="shared" si="86"/>
        <v>Yes</v>
      </c>
      <c r="J675" s="17"/>
      <c r="K675" s="97"/>
      <c r="L675" s="37" t="s">
        <v>72</v>
      </c>
      <c r="M675" s="17"/>
      <c r="N675" s="18" t="s">
        <v>993</v>
      </c>
      <c r="O675" s="16"/>
      <c r="P675" s="48"/>
      <c r="Q675" s="160"/>
      <c r="R675" s="19"/>
      <c r="Y675" s="27"/>
      <c r="Z675" s="27"/>
      <c r="AC675" s="27"/>
    </row>
    <row r="676" spans="1:29" s="20" customFormat="1" ht="30" customHeight="1" x14ac:dyDescent="0.2">
      <c r="A676" s="158" t="s">
        <v>781</v>
      </c>
      <c r="B676" s="30" t="s">
        <v>1687</v>
      </c>
      <c r="C676" s="36">
        <v>44481</v>
      </c>
      <c r="D676" s="36">
        <f t="shared" si="88"/>
        <v>44482</v>
      </c>
      <c r="E676" s="36">
        <f t="shared" si="89"/>
        <v>44495</v>
      </c>
      <c r="F676" s="36">
        <f t="shared" si="90"/>
        <v>44509</v>
      </c>
      <c r="G676" s="36" t="str">
        <f t="shared" si="87"/>
        <v>Oct</v>
      </c>
      <c r="H676" s="116">
        <v>44502</v>
      </c>
      <c r="I676" s="117" t="str">
        <f t="shared" si="86"/>
        <v>Yes</v>
      </c>
      <c r="J676" s="17"/>
      <c r="K676" s="97"/>
      <c r="L676" s="37" t="s">
        <v>72</v>
      </c>
      <c r="M676" s="17"/>
      <c r="N676" s="18" t="s">
        <v>993</v>
      </c>
      <c r="O676" s="16"/>
      <c r="P676" s="48"/>
      <c r="Q676" s="160"/>
      <c r="R676" s="19"/>
      <c r="Y676" s="27"/>
      <c r="Z676" s="27"/>
      <c r="AC676" s="27"/>
    </row>
    <row r="677" spans="1:29" s="20" customFormat="1" ht="30" customHeight="1" x14ac:dyDescent="0.2">
      <c r="A677" s="158" t="s">
        <v>782</v>
      </c>
      <c r="B677" s="30" t="s">
        <v>1688</v>
      </c>
      <c r="C677" s="36">
        <v>44481</v>
      </c>
      <c r="D677" s="36">
        <f t="shared" si="88"/>
        <v>44482</v>
      </c>
      <c r="E677" s="36">
        <f t="shared" si="89"/>
        <v>44495</v>
      </c>
      <c r="F677" s="36">
        <f t="shared" si="90"/>
        <v>44509</v>
      </c>
      <c r="G677" s="36" t="str">
        <f t="shared" si="87"/>
        <v>Oct</v>
      </c>
      <c r="H677" s="116">
        <v>44487</v>
      </c>
      <c r="I677" s="117" t="str">
        <f t="shared" si="86"/>
        <v>Yes</v>
      </c>
      <c r="J677" s="17"/>
      <c r="K677" s="97"/>
      <c r="L677" s="37" t="s">
        <v>72</v>
      </c>
      <c r="M677" s="17"/>
      <c r="N677" s="18" t="s">
        <v>993</v>
      </c>
      <c r="O677" s="16"/>
      <c r="P677" s="48"/>
      <c r="Q677" s="160"/>
      <c r="R677" s="19"/>
      <c r="Y677" s="27"/>
      <c r="Z677" s="27"/>
      <c r="AC677" s="27"/>
    </row>
    <row r="678" spans="1:29" s="20" customFormat="1" ht="30" customHeight="1" x14ac:dyDescent="0.2">
      <c r="A678" s="158" t="s">
        <v>783</v>
      </c>
      <c r="B678" s="30" t="s">
        <v>1689</v>
      </c>
      <c r="C678" s="36">
        <v>44481</v>
      </c>
      <c r="D678" s="36">
        <f t="shared" si="88"/>
        <v>44482</v>
      </c>
      <c r="E678" s="36">
        <f t="shared" si="89"/>
        <v>44495</v>
      </c>
      <c r="F678" s="36">
        <f t="shared" si="90"/>
        <v>44509</v>
      </c>
      <c r="G678" s="36" t="str">
        <f t="shared" si="87"/>
        <v>Oct</v>
      </c>
      <c r="H678" s="116">
        <v>44484</v>
      </c>
      <c r="I678" s="117" t="str">
        <f t="shared" si="86"/>
        <v>Yes</v>
      </c>
      <c r="J678" s="17"/>
      <c r="K678" s="97"/>
      <c r="L678" s="37" t="s">
        <v>72</v>
      </c>
      <c r="M678" s="17"/>
      <c r="N678" s="18" t="s">
        <v>993</v>
      </c>
      <c r="O678" s="16"/>
      <c r="P678" s="48"/>
      <c r="Q678" s="160"/>
      <c r="R678" s="19"/>
      <c r="Y678" s="27"/>
      <c r="Z678" s="27"/>
      <c r="AC678" s="27"/>
    </row>
    <row r="679" spans="1:29" s="20" customFormat="1" ht="30" customHeight="1" x14ac:dyDescent="0.2">
      <c r="A679" s="158" t="s">
        <v>784</v>
      </c>
      <c r="B679" s="30" t="s">
        <v>1690</v>
      </c>
      <c r="C679" s="36">
        <v>44481</v>
      </c>
      <c r="D679" s="36">
        <f t="shared" si="88"/>
        <v>44482</v>
      </c>
      <c r="E679" s="36">
        <f t="shared" si="89"/>
        <v>44495</v>
      </c>
      <c r="F679" s="36">
        <f t="shared" si="90"/>
        <v>44509</v>
      </c>
      <c r="G679" s="36" t="str">
        <f t="shared" si="87"/>
        <v>Oct</v>
      </c>
      <c r="H679" s="116">
        <v>44490</v>
      </c>
      <c r="I679" s="117" t="str">
        <f t="shared" si="86"/>
        <v>Yes</v>
      </c>
      <c r="J679" s="17"/>
      <c r="K679" s="97"/>
      <c r="L679" s="37" t="s">
        <v>72</v>
      </c>
      <c r="M679" s="17"/>
      <c r="N679" s="18" t="s">
        <v>995</v>
      </c>
      <c r="O679" s="16"/>
      <c r="P679" s="48"/>
      <c r="Q679" s="160"/>
      <c r="R679" s="19"/>
      <c r="Y679" s="27"/>
      <c r="Z679" s="27"/>
      <c r="AC679" s="27"/>
    </row>
    <row r="680" spans="1:29" s="20" customFormat="1" ht="30" customHeight="1" x14ac:dyDescent="0.2">
      <c r="A680" s="158" t="s">
        <v>785</v>
      </c>
      <c r="B680" s="30" t="s">
        <v>1691</v>
      </c>
      <c r="C680" s="36">
        <v>44481</v>
      </c>
      <c r="D680" s="36">
        <f t="shared" si="88"/>
        <v>44482</v>
      </c>
      <c r="E680" s="36">
        <f t="shared" si="89"/>
        <v>44495</v>
      </c>
      <c r="F680" s="36">
        <f t="shared" si="90"/>
        <v>44509</v>
      </c>
      <c r="G680" s="36" t="str">
        <f t="shared" si="87"/>
        <v>Oct</v>
      </c>
      <c r="H680" s="116">
        <v>44491</v>
      </c>
      <c r="I680" s="117" t="str">
        <f t="shared" si="86"/>
        <v>Yes</v>
      </c>
      <c r="J680" s="17"/>
      <c r="K680" s="97"/>
      <c r="L680" s="37" t="s">
        <v>72</v>
      </c>
      <c r="M680" s="17"/>
      <c r="N680" s="18" t="s">
        <v>993</v>
      </c>
      <c r="O680" s="16"/>
      <c r="P680" s="48"/>
      <c r="Q680" s="160"/>
      <c r="R680" s="19"/>
      <c r="Y680" s="27"/>
      <c r="Z680" s="27"/>
      <c r="AC680" s="27"/>
    </row>
    <row r="681" spans="1:29" s="20" customFormat="1" ht="30" customHeight="1" x14ac:dyDescent="0.2">
      <c r="A681" s="158" t="s">
        <v>786</v>
      </c>
      <c r="B681" s="30" t="s">
        <v>1693</v>
      </c>
      <c r="C681" s="36">
        <v>44482</v>
      </c>
      <c r="D681" s="36">
        <f t="shared" si="88"/>
        <v>44483</v>
      </c>
      <c r="E681" s="36">
        <f t="shared" si="89"/>
        <v>44496</v>
      </c>
      <c r="F681" s="36">
        <f t="shared" si="90"/>
        <v>44510</v>
      </c>
      <c r="G681" s="36" t="str">
        <f t="shared" si="87"/>
        <v>Oct</v>
      </c>
      <c r="H681" s="116">
        <v>44483</v>
      </c>
      <c r="I681" s="117" t="str">
        <f t="shared" si="86"/>
        <v>Yes</v>
      </c>
      <c r="J681" s="17"/>
      <c r="K681" s="97"/>
      <c r="L681" s="37" t="s">
        <v>72</v>
      </c>
      <c r="M681" s="17"/>
      <c r="N681" s="18" t="s">
        <v>993</v>
      </c>
      <c r="O681" s="16"/>
      <c r="P681" s="48"/>
      <c r="Q681" s="160"/>
      <c r="R681" s="19"/>
      <c r="Y681" s="27"/>
      <c r="Z681" s="27"/>
      <c r="AC681" s="27"/>
    </row>
    <row r="682" spans="1:29" s="20" customFormat="1" ht="30" customHeight="1" x14ac:dyDescent="0.2">
      <c r="A682" s="158" t="s">
        <v>787</v>
      </c>
      <c r="B682" s="30" t="s">
        <v>1694</v>
      </c>
      <c r="C682" s="36">
        <v>44487</v>
      </c>
      <c r="D682" s="36">
        <f t="shared" si="88"/>
        <v>44488</v>
      </c>
      <c r="E682" s="36">
        <f t="shared" si="89"/>
        <v>44501</v>
      </c>
      <c r="F682" s="36">
        <f t="shared" si="90"/>
        <v>44515</v>
      </c>
      <c r="G682" s="36" t="str">
        <f t="shared" si="87"/>
        <v>Oct</v>
      </c>
      <c r="H682" s="116">
        <v>44487</v>
      </c>
      <c r="I682" s="117" t="str">
        <f t="shared" si="86"/>
        <v>Yes</v>
      </c>
      <c r="J682" s="17"/>
      <c r="K682" s="97"/>
      <c r="L682" s="37" t="s">
        <v>72</v>
      </c>
      <c r="M682" s="17"/>
      <c r="N682" s="18" t="s">
        <v>8</v>
      </c>
      <c r="O682" s="16"/>
      <c r="P682" s="48" t="s">
        <v>64</v>
      </c>
      <c r="Q682" s="160"/>
      <c r="R682" s="19"/>
      <c r="Y682" s="27"/>
      <c r="Z682" s="27"/>
      <c r="AC682" s="27"/>
    </row>
    <row r="683" spans="1:29" s="20" customFormat="1" ht="30" customHeight="1" x14ac:dyDescent="0.2">
      <c r="A683" s="158" t="s">
        <v>788</v>
      </c>
      <c r="B683" s="30" t="s">
        <v>1695</v>
      </c>
      <c r="C683" s="36">
        <v>44481</v>
      </c>
      <c r="D683" s="36">
        <f t="shared" si="88"/>
        <v>44482</v>
      </c>
      <c r="E683" s="36">
        <f t="shared" si="89"/>
        <v>44495</v>
      </c>
      <c r="F683" s="36">
        <f t="shared" si="90"/>
        <v>44509</v>
      </c>
      <c r="G683" s="36" t="str">
        <f t="shared" si="87"/>
        <v>Oct</v>
      </c>
      <c r="H683" s="116">
        <v>44494</v>
      </c>
      <c r="I683" s="117" t="str">
        <f t="shared" si="86"/>
        <v>Yes</v>
      </c>
      <c r="J683" s="17"/>
      <c r="K683" s="97"/>
      <c r="L683" s="37" t="s">
        <v>72</v>
      </c>
      <c r="M683" s="17"/>
      <c r="N683" s="18" t="s">
        <v>994</v>
      </c>
      <c r="O683" s="16"/>
      <c r="P683" s="48" t="s">
        <v>61</v>
      </c>
      <c r="Q683" s="160"/>
      <c r="R683" s="19"/>
      <c r="Y683" s="27"/>
      <c r="Z683" s="27"/>
      <c r="AC683" s="27"/>
    </row>
    <row r="684" spans="1:29" s="20" customFormat="1" ht="30" customHeight="1" x14ac:dyDescent="0.2">
      <c r="A684" s="158" t="s">
        <v>789</v>
      </c>
      <c r="B684" s="30" t="s">
        <v>1696</v>
      </c>
      <c r="C684" s="36">
        <v>44482</v>
      </c>
      <c r="D684" s="36">
        <f t="shared" si="88"/>
        <v>44483</v>
      </c>
      <c r="E684" s="36">
        <f t="shared" si="89"/>
        <v>44496</v>
      </c>
      <c r="F684" s="36">
        <f t="shared" si="90"/>
        <v>44510</v>
      </c>
      <c r="G684" s="36" t="str">
        <f t="shared" si="87"/>
        <v>Oct</v>
      </c>
      <c r="H684" s="116">
        <v>44511</v>
      </c>
      <c r="I684" s="117" t="str">
        <f t="shared" ref="I684:I747" si="91">IF(ISBLANK(H684),"",IF(H684&gt;F684,"No","Yes"))</f>
        <v>No</v>
      </c>
      <c r="J684" s="17"/>
      <c r="K684" s="97"/>
      <c r="L684" s="37" t="s">
        <v>72</v>
      </c>
      <c r="M684" s="17"/>
      <c r="N684" s="18" t="s">
        <v>993</v>
      </c>
      <c r="O684" s="16"/>
      <c r="P684" s="48"/>
      <c r="Q684" s="160"/>
      <c r="R684" s="19"/>
      <c r="Y684" s="27"/>
      <c r="Z684" s="27"/>
      <c r="AC684" s="27"/>
    </row>
    <row r="685" spans="1:29" s="20" customFormat="1" ht="30" customHeight="1" x14ac:dyDescent="0.2">
      <c r="A685" s="158" t="s">
        <v>790</v>
      </c>
      <c r="B685" s="30" t="s">
        <v>1697</v>
      </c>
      <c r="C685" s="36">
        <v>44482</v>
      </c>
      <c r="D685" s="36">
        <f t="shared" si="88"/>
        <v>44483</v>
      </c>
      <c r="E685" s="36">
        <f t="shared" si="89"/>
        <v>44496</v>
      </c>
      <c r="F685" s="36">
        <f t="shared" si="90"/>
        <v>44510</v>
      </c>
      <c r="G685" s="36" t="str">
        <f t="shared" si="87"/>
        <v>Oct</v>
      </c>
      <c r="H685" s="116">
        <v>44487</v>
      </c>
      <c r="I685" s="117" t="str">
        <f t="shared" si="91"/>
        <v>Yes</v>
      </c>
      <c r="J685" s="17"/>
      <c r="K685" s="97"/>
      <c r="L685" s="37" t="s">
        <v>72</v>
      </c>
      <c r="M685" s="17"/>
      <c r="N685" s="18" t="s">
        <v>993</v>
      </c>
      <c r="O685" s="16"/>
      <c r="P685" s="48"/>
      <c r="Q685" s="160"/>
      <c r="R685" s="19"/>
      <c r="Y685" s="27"/>
      <c r="Z685" s="27"/>
      <c r="AC685" s="27"/>
    </row>
    <row r="686" spans="1:29" s="20" customFormat="1" ht="30" customHeight="1" x14ac:dyDescent="0.2">
      <c r="A686" s="158" t="s">
        <v>791</v>
      </c>
      <c r="B686" s="30" t="s">
        <v>1698</v>
      </c>
      <c r="C686" s="36">
        <v>44483</v>
      </c>
      <c r="D686" s="36">
        <f>IF(C686="","",WORKDAY(C686,1))</f>
        <v>44484</v>
      </c>
      <c r="E686" s="36">
        <f>IF(C686="","",WORKDAY(C686,10))</f>
        <v>44497</v>
      </c>
      <c r="F686" s="36">
        <f>IF(C686="","",WORKDAY(C686,20))</f>
        <v>44511</v>
      </c>
      <c r="G686" s="36" t="str">
        <f t="shared" si="87"/>
        <v>Oct</v>
      </c>
      <c r="H686" s="116">
        <v>44484</v>
      </c>
      <c r="I686" s="117" t="str">
        <f t="shared" si="91"/>
        <v>Yes</v>
      </c>
      <c r="J686" s="17"/>
      <c r="K686" s="97"/>
      <c r="L686" s="37" t="s">
        <v>72</v>
      </c>
      <c r="M686" s="17"/>
      <c r="N686" s="18" t="s">
        <v>8</v>
      </c>
      <c r="O686" s="16"/>
      <c r="P686" s="48" t="s">
        <v>64</v>
      </c>
      <c r="Q686" s="160"/>
      <c r="R686" s="19"/>
      <c r="Y686" s="27"/>
      <c r="Z686" s="27"/>
      <c r="AC686" s="27"/>
    </row>
    <row r="687" spans="1:29" s="20" customFormat="1" ht="30" customHeight="1" x14ac:dyDescent="0.2">
      <c r="A687" s="158" t="s">
        <v>792</v>
      </c>
      <c r="B687" s="30" t="s">
        <v>1699</v>
      </c>
      <c r="C687" s="36">
        <v>44483</v>
      </c>
      <c r="D687" s="36">
        <f t="shared" si="88"/>
        <v>44484</v>
      </c>
      <c r="E687" s="36">
        <f t="shared" si="89"/>
        <v>44497</v>
      </c>
      <c r="F687" s="36">
        <f t="shared" si="90"/>
        <v>44511</v>
      </c>
      <c r="G687" s="36" t="str">
        <f t="shared" si="87"/>
        <v>Oct</v>
      </c>
      <c r="H687" s="116">
        <v>44497</v>
      </c>
      <c r="I687" s="117" t="str">
        <f t="shared" si="91"/>
        <v>Yes</v>
      </c>
      <c r="J687" s="17"/>
      <c r="K687" s="97"/>
      <c r="L687" s="37" t="s">
        <v>72</v>
      </c>
      <c r="M687" s="17"/>
      <c r="N687" s="18" t="s">
        <v>993</v>
      </c>
      <c r="O687" s="16"/>
      <c r="P687" s="48"/>
      <c r="Q687" s="160"/>
      <c r="R687" s="19"/>
      <c r="Y687" s="27"/>
      <c r="Z687" s="27"/>
      <c r="AC687" s="27"/>
    </row>
    <row r="688" spans="1:29" s="20" customFormat="1" ht="30" customHeight="1" x14ac:dyDescent="0.2">
      <c r="A688" s="158" t="s">
        <v>793</v>
      </c>
      <c r="B688" s="30" t="s">
        <v>1700</v>
      </c>
      <c r="C688" s="36">
        <v>44483</v>
      </c>
      <c r="D688" s="36">
        <f>IF(C688="","",WORKDAY(C688,1))</f>
        <v>44484</v>
      </c>
      <c r="E688" s="36">
        <f>IF(C688="","",WORKDAY(C688,10))</f>
        <v>44497</v>
      </c>
      <c r="F688" s="36">
        <f>IF(C688="","",WORKDAY(C688,20))</f>
        <v>44511</v>
      </c>
      <c r="G688" s="36" t="str">
        <f t="shared" si="87"/>
        <v>Oct</v>
      </c>
      <c r="H688" s="116">
        <v>44484</v>
      </c>
      <c r="I688" s="117" t="str">
        <f t="shared" si="91"/>
        <v>Yes</v>
      </c>
      <c r="J688" s="17"/>
      <c r="K688" s="97"/>
      <c r="L688" s="37" t="s">
        <v>72</v>
      </c>
      <c r="M688" s="17"/>
      <c r="N688" s="18" t="s">
        <v>993</v>
      </c>
      <c r="O688" s="16"/>
      <c r="P688" s="48"/>
      <c r="Q688" s="160"/>
      <c r="R688" s="19"/>
      <c r="Y688" s="27"/>
      <c r="Z688" s="27"/>
      <c r="AC688" s="27"/>
    </row>
    <row r="689" spans="1:29" s="20" customFormat="1" ht="30" customHeight="1" x14ac:dyDescent="0.2">
      <c r="A689" s="158" t="s">
        <v>794</v>
      </c>
      <c r="B689" s="30" t="s">
        <v>1701</v>
      </c>
      <c r="C689" s="36">
        <v>44484</v>
      </c>
      <c r="D689" s="36">
        <f t="shared" si="88"/>
        <v>44487</v>
      </c>
      <c r="E689" s="36">
        <f t="shared" si="89"/>
        <v>44498</v>
      </c>
      <c r="F689" s="36">
        <f t="shared" si="90"/>
        <v>44512</v>
      </c>
      <c r="G689" s="36" t="str">
        <f t="shared" si="87"/>
        <v>Oct</v>
      </c>
      <c r="H689" s="116">
        <v>44484</v>
      </c>
      <c r="I689" s="117" t="str">
        <f t="shared" si="91"/>
        <v>Yes</v>
      </c>
      <c r="J689" s="17"/>
      <c r="K689" s="97"/>
      <c r="L689" s="37" t="s">
        <v>72</v>
      </c>
      <c r="M689" s="17"/>
      <c r="N689" s="18" t="s">
        <v>8</v>
      </c>
      <c r="O689" s="16"/>
      <c r="P689" s="48" t="s">
        <v>56</v>
      </c>
      <c r="Q689" s="160"/>
      <c r="R689" s="19"/>
      <c r="Y689" s="27"/>
      <c r="Z689" s="27"/>
      <c r="AC689" s="27"/>
    </row>
    <row r="690" spans="1:29" s="20" customFormat="1" ht="30" customHeight="1" x14ac:dyDescent="0.2">
      <c r="A690" s="158" t="s">
        <v>795</v>
      </c>
      <c r="B690" s="30" t="s">
        <v>1702</v>
      </c>
      <c r="C690" s="36">
        <v>44487</v>
      </c>
      <c r="D690" s="36">
        <f t="shared" si="88"/>
        <v>44488</v>
      </c>
      <c r="E690" s="36">
        <f t="shared" si="89"/>
        <v>44501</v>
      </c>
      <c r="F690" s="36">
        <f t="shared" si="90"/>
        <v>44515</v>
      </c>
      <c r="G690" s="36" t="str">
        <f t="shared" si="87"/>
        <v>Oct</v>
      </c>
      <c r="H690" s="116">
        <v>44511</v>
      </c>
      <c r="I690" s="117" t="str">
        <f t="shared" si="91"/>
        <v>Yes</v>
      </c>
      <c r="J690" s="17"/>
      <c r="K690" s="97"/>
      <c r="L690" s="37" t="s">
        <v>72</v>
      </c>
      <c r="M690" s="17"/>
      <c r="N690" s="18" t="s">
        <v>993</v>
      </c>
      <c r="O690" s="16"/>
      <c r="P690" s="48"/>
      <c r="Q690" s="160"/>
      <c r="R690" s="19"/>
      <c r="Y690" s="27"/>
      <c r="Z690" s="27"/>
      <c r="AC690" s="27"/>
    </row>
    <row r="691" spans="1:29" s="20" customFormat="1" ht="30" customHeight="1" x14ac:dyDescent="0.2">
      <c r="A691" s="158" t="s">
        <v>796</v>
      </c>
      <c r="B691" s="30" t="s">
        <v>1703</v>
      </c>
      <c r="C691" s="36">
        <v>44487</v>
      </c>
      <c r="D691" s="36">
        <f t="shared" si="88"/>
        <v>44488</v>
      </c>
      <c r="E691" s="36">
        <f t="shared" si="89"/>
        <v>44501</v>
      </c>
      <c r="F691" s="36">
        <f t="shared" si="90"/>
        <v>44515</v>
      </c>
      <c r="G691" s="36" t="str">
        <f t="shared" si="87"/>
        <v>Oct</v>
      </c>
      <c r="H691" s="116">
        <v>44496</v>
      </c>
      <c r="I691" s="117" t="str">
        <f t="shared" si="91"/>
        <v>Yes</v>
      </c>
      <c r="J691" s="17"/>
      <c r="K691" s="97"/>
      <c r="L691" s="37" t="s">
        <v>72</v>
      </c>
      <c r="M691" s="17"/>
      <c r="N691" s="18" t="s">
        <v>993</v>
      </c>
      <c r="O691" s="16"/>
      <c r="P691" s="48"/>
      <c r="Q691" s="160"/>
      <c r="R691" s="19"/>
      <c r="Y691" s="27"/>
      <c r="Z691" s="27"/>
      <c r="AC691" s="27"/>
    </row>
    <row r="692" spans="1:29" s="20" customFormat="1" ht="30" customHeight="1" x14ac:dyDescent="0.2">
      <c r="A692" s="158" t="s">
        <v>797</v>
      </c>
      <c r="B692" s="30" t="s">
        <v>1704</v>
      </c>
      <c r="C692" s="36">
        <v>44487</v>
      </c>
      <c r="D692" s="36">
        <f t="shared" si="88"/>
        <v>44488</v>
      </c>
      <c r="E692" s="36">
        <f t="shared" si="89"/>
        <v>44501</v>
      </c>
      <c r="F692" s="36">
        <f t="shared" si="90"/>
        <v>44515</v>
      </c>
      <c r="G692" s="36" t="str">
        <f t="shared" si="87"/>
        <v>Oct</v>
      </c>
      <c r="H692" s="116">
        <v>44495</v>
      </c>
      <c r="I692" s="117" t="str">
        <f t="shared" si="91"/>
        <v>Yes</v>
      </c>
      <c r="J692" s="17"/>
      <c r="K692" s="97"/>
      <c r="L692" s="37" t="s">
        <v>72</v>
      </c>
      <c r="M692" s="17"/>
      <c r="N692" s="18" t="s">
        <v>993</v>
      </c>
      <c r="O692" s="16"/>
      <c r="P692" s="48"/>
      <c r="Q692" s="160"/>
      <c r="R692" s="19"/>
      <c r="Y692" s="27"/>
      <c r="Z692" s="27"/>
      <c r="AC692" s="27"/>
    </row>
    <row r="693" spans="1:29" s="20" customFormat="1" ht="30" customHeight="1" x14ac:dyDescent="0.2">
      <c r="A693" s="158" t="s">
        <v>798</v>
      </c>
      <c r="B693" s="30" t="s">
        <v>1705</v>
      </c>
      <c r="C693" s="36">
        <v>44488</v>
      </c>
      <c r="D693" s="36">
        <f t="shared" si="88"/>
        <v>44489</v>
      </c>
      <c r="E693" s="36">
        <f t="shared" si="89"/>
        <v>44502</v>
      </c>
      <c r="F693" s="36">
        <f t="shared" si="90"/>
        <v>44516</v>
      </c>
      <c r="G693" s="36" t="str">
        <f t="shared" si="87"/>
        <v>Oct</v>
      </c>
      <c r="H693" s="116">
        <v>44489</v>
      </c>
      <c r="I693" s="117" t="str">
        <f t="shared" si="91"/>
        <v>Yes</v>
      </c>
      <c r="J693" s="17"/>
      <c r="K693" s="97"/>
      <c r="L693" s="37" t="s">
        <v>72</v>
      </c>
      <c r="M693" s="17"/>
      <c r="N693" s="18" t="s">
        <v>993</v>
      </c>
      <c r="O693" s="16"/>
      <c r="P693" s="48"/>
      <c r="Q693" s="160"/>
      <c r="R693" s="19"/>
      <c r="Y693" s="27"/>
      <c r="Z693" s="27"/>
      <c r="AC693" s="27"/>
    </row>
    <row r="694" spans="1:29" s="20" customFormat="1" ht="30" customHeight="1" x14ac:dyDescent="0.2">
      <c r="A694" s="158" t="s">
        <v>799</v>
      </c>
      <c r="B694" s="30" t="s">
        <v>1706</v>
      </c>
      <c r="C694" s="36">
        <v>44488</v>
      </c>
      <c r="D694" s="36">
        <f t="shared" si="88"/>
        <v>44489</v>
      </c>
      <c r="E694" s="36">
        <f t="shared" si="89"/>
        <v>44502</v>
      </c>
      <c r="F694" s="36">
        <f t="shared" si="90"/>
        <v>44516</v>
      </c>
      <c r="G694" s="36" t="str">
        <f t="shared" si="87"/>
        <v>Oct</v>
      </c>
      <c r="H694" s="116">
        <v>44496</v>
      </c>
      <c r="I694" s="117" t="str">
        <f t="shared" si="91"/>
        <v>Yes</v>
      </c>
      <c r="J694" s="17"/>
      <c r="K694" s="97"/>
      <c r="L694" s="37" t="s">
        <v>72</v>
      </c>
      <c r="M694" s="17"/>
      <c r="N694" s="18" t="s">
        <v>993</v>
      </c>
      <c r="O694" s="16"/>
      <c r="P694" s="48"/>
      <c r="Q694" s="160"/>
      <c r="R694" s="19"/>
      <c r="Y694" s="27"/>
      <c r="Z694" s="27"/>
      <c r="AC694" s="27"/>
    </row>
    <row r="695" spans="1:29" s="20" customFormat="1" ht="30" customHeight="1" x14ac:dyDescent="0.2">
      <c r="A695" s="158" t="s">
        <v>800</v>
      </c>
      <c r="B695" s="30" t="s">
        <v>1707</v>
      </c>
      <c r="C695" s="36">
        <v>44488</v>
      </c>
      <c r="D695" s="36">
        <f>IF(C695="","",WORKDAY(C695,1))</f>
        <v>44489</v>
      </c>
      <c r="E695" s="36">
        <f>IF(C695="","",WORKDAY(C695,10))</f>
        <v>44502</v>
      </c>
      <c r="F695" s="36">
        <f>IF(C695="","",WORKDAY(C695,20))</f>
        <v>44516</v>
      </c>
      <c r="G695" s="36" t="str">
        <f t="shared" si="87"/>
        <v>Oct</v>
      </c>
      <c r="H695" s="116">
        <v>44511</v>
      </c>
      <c r="I695" s="117" t="str">
        <f t="shared" si="91"/>
        <v>Yes</v>
      </c>
      <c r="J695" s="17"/>
      <c r="K695" s="97"/>
      <c r="L695" s="37" t="s">
        <v>72</v>
      </c>
      <c r="M695" s="17"/>
      <c r="N695" s="18" t="s">
        <v>993</v>
      </c>
      <c r="O695" s="16"/>
      <c r="P695" s="48"/>
      <c r="Q695" s="160"/>
      <c r="R695" s="19"/>
      <c r="Y695" s="27"/>
      <c r="Z695" s="27"/>
      <c r="AC695" s="27"/>
    </row>
    <row r="696" spans="1:29" s="20" customFormat="1" ht="30" customHeight="1" x14ac:dyDescent="0.2">
      <c r="A696" s="158" t="s">
        <v>801</v>
      </c>
      <c r="B696" s="30" t="s">
        <v>1619</v>
      </c>
      <c r="C696" s="36">
        <v>44488</v>
      </c>
      <c r="D696" s="36">
        <f t="shared" si="88"/>
        <v>44489</v>
      </c>
      <c r="E696" s="36">
        <f t="shared" si="89"/>
        <v>44502</v>
      </c>
      <c r="F696" s="36">
        <f t="shared" si="90"/>
        <v>44516</v>
      </c>
      <c r="G696" s="36" t="str">
        <f t="shared" si="87"/>
        <v>Oct</v>
      </c>
      <c r="H696" s="116">
        <v>44490</v>
      </c>
      <c r="I696" s="117" t="str">
        <f t="shared" si="91"/>
        <v>Yes</v>
      </c>
      <c r="J696" s="17"/>
      <c r="K696" s="97"/>
      <c r="L696" s="37" t="s">
        <v>72</v>
      </c>
      <c r="M696" s="17"/>
      <c r="N696" s="18" t="s">
        <v>993</v>
      </c>
      <c r="O696" s="16"/>
      <c r="P696" s="48"/>
      <c r="Q696" s="160"/>
      <c r="R696" s="19"/>
      <c r="Y696" s="27"/>
      <c r="Z696" s="27"/>
      <c r="AC696" s="27"/>
    </row>
    <row r="697" spans="1:29" s="20" customFormat="1" ht="30" customHeight="1" x14ac:dyDescent="0.2">
      <c r="A697" s="158" t="s">
        <v>802</v>
      </c>
      <c r="B697" s="30" t="s">
        <v>1708</v>
      </c>
      <c r="C697" s="36">
        <v>44489</v>
      </c>
      <c r="D697" s="36">
        <f t="shared" si="88"/>
        <v>44490</v>
      </c>
      <c r="E697" s="36">
        <f t="shared" si="89"/>
        <v>44503</v>
      </c>
      <c r="F697" s="36">
        <f t="shared" si="90"/>
        <v>44517</v>
      </c>
      <c r="G697" s="36" t="str">
        <f t="shared" si="87"/>
        <v>Oct</v>
      </c>
      <c r="H697" s="116">
        <v>44509</v>
      </c>
      <c r="I697" s="117" t="str">
        <f t="shared" si="91"/>
        <v>Yes</v>
      </c>
      <c r="J697" s="17"/>
      <c r="K697" s="97"/>
      <c r="L697" s="37" t="s">
        <v>72</v>
      </c>
      <c r="M697" s="17"/>
      <c r="N697" s="18" t="s">
        <v>993</v>
      </c>
      <c r="O697" s="16"/>
      <c r="P697" s="48"/>
      <c r="Q697" s="160"/>
      <c r="R697" s="19"/>
      <c r="Y697" s="27"/>
      <c r="Z697" s="27"/>
      <c r="AC697" s="27"/>
    </row>
    <row r="698" spans="1:29" s="20" customFormat="1" ht="30" customHeight="1" x14ac:dyDescent="0.2">
      <c r="A698" s="158" t="s">
        <v>803</v>
      </c>
      <c r="B698" s="30" t="s">
        <v>1709</v>
      </c>
      <c r="C698" s="36">
        <v>44489</v>
      </c>
      <c r="D698" s="36">
        <f t="shared" si="88"/>
        <v>44490</v>
      </c>
      <c r="E698" s="36">
        <f t="shared" si="89"/>
        <v>44503</v>
      </c>
      <c r="F698" s="36">
        <f t="shared" si="90"/>
        <v>44517</v>
      </c>
      <c r="G698" s="36" t="str">
        <f t="shared" si="87"/>
        <v>Oct</v>
      </c>
      <c r="H698" s="116">
        <v>44509</v>
      </c>
      <c r="I698" s="117" t="str">
        <f t="shared" si="91"/>
        <v>Yes</v>
      </c>
      <c r="J698" s="17"/>
      <c r="K698" s="97"/>
      <c r="L698" s="37" t="s">
        <v>72</v>
      </c>
      <c r="M698" s="17"/>
      <c r="N698" s="18" t="s">
        <v>993</v>
      </c>
      <c r="O698" s="16"/>
      <c r="P698" s="48"/>
      <c r="Q698" s="160"/>
      <c r="R698" s="19"/>
      <c r="Y698" s="27"/>
      <c r="Z698" s="27"/>
      <c r="AC698" s="27"/>
    </row>
    <row r="699" spans="1:29" s="20" customFormat="1" ht="30" customHeight="1" x14ac:dyDescent="0.2">
      <c r="A699" s="158" t="s">
        <v>804</v>
      </c>
      <c r="B699" s="30" t="s">
        <v>1710</v>
      </c>
      <c r="C699" s="36">
        <v>44489</v>
      </c>
      <c r="D699" s="36">
        <f>IF(C699="","",WORKDAY(C699,1))</f>
        <v>44490</v>
      </c>
      <c r="E699" s="36">
        <f>IF(C699="","",WORKDAY(C699,10))</f>
        <v>44503</v>
      </c>
      <c r="F699" s="36">
        <f>IF(C699="","",WORKDAY(C699,20))</f>
        <v>44517</v>
      </c>
      <c r="G699" s="36" t="str">
        <f t="shared" si="87"/>
        <v>Oct</v>
      </c>
      <c r="H699" s="116">
        <v>44490</v>
      </c>
      <c r="I699" s="117" t="str">
        <f t="shared" si="91"/>
        <v>Yes</v>
      </c>
      <c r="J699" s="17"/>
      <c r="K699" s="97"/>
      <c r="L699" s="37" t="s">
        <v>72</v>
      </c>
      <c r="M699" s="17"/>
      <c r="N699" s="18" t="s">
        <v>993</v>
      </c>
      <c r="O699" s="16"/>
      <c r="P699" s="48"/>
      <c r="Q699" s="160"/>
      <c r="R699" s="19"/>
      <c r="Y699" s="27"/>
      <c r="Z699" s="27"/>
      <c r="AC699" s="27"/>
    </row>
    <row r="700" spans="1:29" s="20" customFormat="1" ht="30" customHeight="1" x14ac:dyDescent="0.2">
      <c r="A700" s="158" t="s">
        <v>805</v>
      </c>
      <c r="B700" s="30" t="s">
        <v>1711</v>
      </c>
      <c r="C700" s="36">
        <v>44489</v>
      </c>
      <c r="D700" s="36">
        <f>IF(C700="","",WORKDAY(C700,1))</f>
        <v>44490</v>
      </c>
      <c r="E700" s="36">
        <f>IF(C700="","",WORKDAY(C700,10))</f>
        <v>44503</v>
      </c>
      <c r="F700" s="36">
        <f>IF(C700="","",WORKDAY(C700,20))</f>
        <v>44517</v>
      </c>
      <c r="G700" s="36" t="str">
        <f t="shared" si="87"/>
        <v>Oct</v>
      </c>
      <c r="H700" s="116">
        <v>44512</v>
      </c>
      <c r="I700" s="117" t="str">
        <f t="shared" si="91"/>
        <v>Yes</v>
      </c>
      <c r="J700" s="17"/>
      <c r="K700" s="97"/>
      <c r="L700" s="37" t="s">
        <v>72</v>
      </c>
      <c r="M700" s="17"/>
      <c r="N700" s="18" t="s">
        <v>993</v>
      </c>
      <c r="O700" s="16"/>
      <c r="P700" s="48"/>
      <c r="Q700" s="160"/>
      <c r="R700" s="19"/>
      <c r="Y700" s="27"/>
      <c r="Z700" s="27"/>
      <c r="AC700" s="27"/>
    </row>
    <row r="701" spans="1:29" s="20" customFormat="1" ht="30" customHeight="1" x14ac:dyDescent="0.2">
      <c r="A701" s="158" t="s">
        <v>806</v>
      </c>
      <c r="B701" s="30" t="s">
        <v>1712</v>
      </c>
      <c r="C701" s="36">
        <v>44490</v>
      </c>
      <c r="D701" s="36">
        <f t="shared" si="88"/>
        <v>44491</v>
      </c>
      <c r="E701" s="36">
        <f t="shared" si="89"/>
        <v>44504</v>
      </c>
      <c r="F701" s="36">
        <f t="shared" si="90"/>
        <v>44518</v>
      </c>
      <c r="G701" s="36" t="str">
        <f t="shared" si="87"/>
        <v>Oct</v>
      </c>
      <c r="H701" s="116">
        <v>44494</v>
      </c>
      <c r="I701" s="117" t="str">
        <f t="shared" si="91"/>
        <v>Yes</v>
      </c>
      <c r="J701" s="17"/>
      <c r="K701" s="97"/>
      <c r="L701" s="37" t="s">
        <v>72</v>
      </c>
      <c r="M701" s="17"/>
      <c r="N701" s="18" t="s">
        <v>993</v>
      </c>
      <c r="O701" s="16"/>
      <c r="P701" s="48"/>
      <c r="Q701" s="160"/>
      <c r="R701" s="19"/>
      <c r="Y701" s="27"/>
      <c r="Z701" s="27"/>
      <c r="AC701" s="27"/>
    </row>
    <row r="702" spans="1:29" s="20" customFormat="1" ht="30" customHeight="1" x14ac:dyDescent="0.2">
      <c r="A702" s="158" t="s">
        <v>807</v>
      </c>
      <c r="B702" s="30" t="s">
        <v>1713</v>
      </c>
      <c r="C702" s="36">
        <v>44491</v>
      </c>
      <c r="D702" s="36">
        <f t="shared" si="88"/>
        <v>44494</v>
      </c>
      <c r="E702" s="36">
        <f t="shared" si="89"/>
        <v>44505</v>
      </c>
      <c r="F702" s="36">
        <f t="shared" si="90"/>
        <v>44519</v>
      </c>
      <c r="G702" s="36" t="str">
        <f t="shared" si="87"/>
        <v>Oct</v>
      </c>
      <c r="H702" s="116">
        <v>44494</v>
      </c>
      <c r="I702" s="117" t="str">
        <f t="shared" si="91"/>
        <v>Yes</v>
      </c>
      <c r="J702" s="17"/>
      <c r="K702" s="97"/>
      <c r="L702" s="37" t="s">
        <v>72</v>
      </c>
      <c r="M702" s="17"/>
      <c r="N702" s="18" t="s">
        <v>993</v>
      </c>
      <c r="O702" s="16"/>
      <c r="P702" s="48"/>
      <c r="Q702" s="160"/>
      <c r="R702" s="19"/>
      <c r="Y702" s="27"/>
      <c r="Z702" s="27"/>
      <c r="AC702" s="27"/>
    </row>
    <row r="703" spans="1:29" s="20" customFormat="1" ht="30" customHeight="1" x14ac:dyDescent="0.2">
      <c r="A703" s="158" t="s">
        <v>808</v>
      </c>
      <c r="B703" s="30" t="s">
        <v>1714</v>
      </c>
      <c r="C703" s="36">
        <v>44491</v>
      </c>
      <c r="D703" s="36">
        <f t="shared" si="88"/>
        <v>44494</v>
      </c>
      <c r="E703" s="36">
        <f t="shared" si="89"/>
        <v>44505</v>
      </c>
      <c r="F703" s="36">
        <f t="shared" si="90"/>
        <v>44519</v>
      </c>
      <c r="G703" s="36" t="str">
        <f t="shared" si="87"/>
        <v>Oct</v>
      </c>
      <c r="H703" s="116">
        <v>44511</v>
      </c>
      <c r="I703" s="117" t="str">
        <f t="shared" si="91"/>
        <v>Yes</v>
      </c>
      <c r="J703" s="17"/>
      <c r="K703" s="97"/>
      <c r="L703" s="37" t="s">
        <v>72</v>
      </c>
      <c r="M703" s="17"/>
      <c r="N703" s="18" t="s">
        <v>993</v>
      </c>
      <c r="O703" s="16"/>
      <c r="P703" s="48"/>
      <c r="Q703" s="160"/>
      <c r="R703" s="19"/>
      <c r="Y703" s="27"/>
      <c r="Z703" s="27"/>
      <c r="AC703" s="27"/>
    </row>
    <row r="704" spans="1:29" s="20" customFormat="1" ht="30" customHeight="1" x14ac:dyDescent="0.2">
      <c r="A704" s="158" t="s">
        <v>809</v>
      </c>
      <c r="B704" s="30" t="s">
        <v>1715</v>
      </c>
      <c r="C704" s="36">
        <v>44491</v>
      </c>
      <c r="D704" s="36">
        <f>IF(C704="","",WORKDAY(C704,1))</f>
        <v>44494</v>
      </c>
      <c r="E704" s="36">
        <f>IF(C704="","",WORKDAY(C704,10))</f>
        <v>44505</v>
      </c>
      <c r="F704" s="36">
        <f>IF(C704="","",WORKDAY(C704,20))</f>
        <v>44519</v>
      </c>
      <c r="G704" s="36" t="str">
        <f t="shared" si="87"/>
        <v>Oct</v>
      </c>
      <c r="H704" s="116">
        <v>44509</v>
      </c>
      <c r="I704" s="117" t="str">
        <f t="shared" si="91"/>
        <v>Yes</v>
      </c>
      <c r="J704" s="17"/>
      <c r="K704" s="97"/>
      <c r="L704" s="37" t="s">
        <v>72</v>
      </c>
      <c r="M704" s="17"/>
      <c r="N704" s="18" t="s">
        <v>993</v>
      </c>
      <c r="O704" s="16"/>
      <c r="P704" s="48"/>
      <c r="Q704" s="160"/>
      <c r="R704" s="19"/>
      <c r="Y704" s="27"/>
      <c r="Z704" s="27"/>
      <c r="AC704" s="27"/>
    </row>
    <row r="705" spans="1:29" s="20" customFormat="1" ht="30" customHeight="1" x14ac:dyDescent="0.2">
      <c r="A705" s="158" t="s">
        <v>810</v>
      </c>
      <c r="B705" s="30" t="s">
        <v>1716</v>
      </c>
      <c r="C705" s="36">
        <v>44494</v>
      </c>
      <c r="D705" s="36">
        <f t="shared" si="88"/>
        <v>44495</v>
      </c>
      <c r="E705" s="36">
        <f t="shared" si="89"/>
        <v>44508</v>
      </c>
      <c r="F705" s="36">
        <f t="shared" si="90"/>
        <v>44522</v>
      </c>
      <c r="G705" s="36" t="str">
        <f t="shared" si="87"/>
        <v>Oct</v>
      </c>
      <c r="H705" s="116">
        <v>44509</v>
      </c>
      <c r="I705" s="117" t="str">
        <f t="shared" si="91"/>
        <v>Yes</v>
      </c>
      <c r="J705" s="17"/>
      <c r="K705" s="97"/>
      <c r="L705" s="37" t="s">
        <v>72</v>
      </c>
      <c r="M705" s="17"/>
      <c r="N705" s="18" t="s">
        <v>8</v>
      </c>
      <c r="O705" s="16"/>
      <c r="P705" s="48" t="s">
        <v>11</v>
      </c>
      <c r="Q705" s="160"/>
      <c r="R705" s="19"/>
      <c r="Y705" s="27"/>
      <c r="Z705" s="27"/>
      <c r="AC705" s="27"/>
    </row>
    <row r="706" spans="1:29" s="20" customFormat="1" ht="30" customHeight="1" x14ac:dyDescent="0.2">
      <c r="A706" s="158" t="s">
        <v>811</v>
      </c>
      <c r="B706" s="30" t="s">
        <v>1717</v>
      </c>
      <c r="C706" s="36">
        <v>44494</v>
      </c>
      <c r="D706" s="36">
        <f t="shared" si="88"/>
        <v>44495</v>
      </c>
      <c r="E706" s="36">
        <f t="shared" si="89"/>
        <v>44508</v>
      </c>
      <c r="F706" s="36">
        <f t="shared" si="90"/>
        <v>44522</v>
      </c>
      <c r="G706" s="36" t="str">
        <f t="shared" si="87"/>
        <v>Oct</v>
      </c>
      <c r="H706" s="116">
        <v>44503</v>
      </c>
      <c r="I706" s="117" t="str">
        <f t="shared" si="91"/>
        <v>Yes</v>
      </c>
      <c r="J706" s="17"/>
      <c r="K706" s="97"/>
      <c r="L706" s="37" t="s">
        <v>72</v>
      </c>
      <c r="M706" s="17"/>
      <c r="N706" s="18" t="s">
        <v>8</v>
      </c>
      <c r="O706" s="16"/>
      <c r="P706" s="48" t="s">
        <v>11</v>
      </c>
      <c r="Q706" s="160"/>
      <c r="R706" s="19"/>
      <c r="Y706" s="27"/>
      <c r="Z706" s="27"/>
      <c r="AC706" s="27"/>
    </row>
    <row r="707" spans="1:29" s="20" customFormat="1" ht="30" customHeight="1" x14ac:dyDescent="0.2">
      <c r="A707" s="158" t="s">
        <v>812</v>
      </c>
      <c r="B707" s="30" t="s">
        <v>1718</v>
      </c>
      <c r="C707" s="36">
        <v>44494</v>
      </c>
      <c r="D707" s="36">
        <f t="shared" si="88"/>
        <v>44495</v>
      </c>
      <c r="E707" s="36">
        <f t="shared" si="89"/>
        <v>44508</v>
      </c>
      <c r="F707" s="36">
        <f t="shared" si="90"/>
        <v>44522</v>
      </c>
      <c r="G707" s="36" t="str">
        <f t="shared" si="87"/>
        <v>Oct</v>
      </c>
      <c r="H707" s="116">
        <v>44516</v>
      </c>
      <c r="I707" s="117" t="str">
        <f t="shared" si="91"/>
        <v>Yes</v>
      </c>
      <c r="J707" s="17"/>
      <c r="K707" s="97"/>
      <c r="L707" s="37" t="s">
        <v>72</v>
      </c>
      <c r="M707" s="17"/>
      <c r="N707" s="18" t="s">
        <v>993</v>
      </c>
      <c r="O707" s="16"/>
      <c r="P707" s="48"/>
      <c r="Q707" s="160"/>
      <c r="R707" s="19"/>
      <c r="Y707" s="27"/>
      <c r="Z707" s="27"/>
      <c r="AC707" s="27"/>
    </row>
    <row r="708" spans="1:29" s="20" customFormat="1" ht="30" customHeight="1" x14ac:dyDescent="0.2">
      <c r="A708" s="158" t="s">
        <v>813</v>
      </c>
      <c r="B708" s="30" t="s">
        <v>1719</v>
      </c>
      <c r="C708" s="36">
        <v>44495</v>
      </c>
      <c r="D708" s="36">
        <f t="shared" si="88"/>
        <v>44496</v>
      </c>
      <c r="E708" s="36">
        <f t="shared" si="89"/>
        <v>44509</v>
      </c>
      <c r="F708" s="36">
        <f t="shared" si="90"/>
        <v>44523</v>
      </c>
      <c r="G708" s="36" t="str">
        <f t="shared" si="87"/>
        <v>Oct</v>
      </c>
      <c r="H708" s="116">
        <v>44501</v>
      </c>
      <c r="I708" s="117" t="str">
        <f t="shared" si="91"/>
        <v>Yes</v>
      </c>
      <c r="J708" s="17"/>
      <c r="K708" s="97"/>
      <c r="L708" s="37" t="s">
        <v>72</v>
      </c>
      <c r="M708" s="17"/>
      <c r="N708" s="18" t="s">
        <v>994</v>
      </c>
      <c r="O708" s="16"/>
      <c r="P708" s="48"/>
      <c r="Q708" s="160"/>
      <c r="R708" s="19"/>
      <c r="Y708" s="27"/>
      <c r="Z708" s="27"/>
      <c r="AC708" s="27"/>
    </row>
    <row r="709" spans="1:29" s="20" customFormat="1" ht="30" customHeight="1" x14ac:dyDescent="0.2">
      <c r="A709" s="158" t="s">
        <v>814</v>
      </c>
      <c r="B709" s="30" t="s">
        <v>1720</v>
      </c>
      <c r="C709" s="36">
        <v>44495</v>
      </c>
      <c r="D709" s="36">
        <f t="shared" si="88"/>
        <v>44496</v>
      </c>
      <c r="E709" s="36">
        <f t="shared" si="89"/>
        <v>44509</v>
      </c>
      <c r="F709" s="36">
        <f t="shared" si="90"/>
        <v>44523</v>
      </c>
      <c r="G709" s="36" t="str">
        <f t="shared" si="87"/>
        <v>Oct</v>
      </c>
      <c r="H709" s="116">
        <v>44523</v>
      </c>
      <c r="I709" s="117" t="str">
        <f t="shared" si="91"/>
        <v>Yes</v>
      </c>
      <c r="J709" s="17"/>
      <c r="K709" s="97"/>
      <c r="L709" s="37" t="s">
        <v>72</v>
      </c>
      <c r="M709" s="17"/>
      <c r="N709" s="18" t="s">
        <v>1657</v>
      </c>
      <c r="O709" s="16"/>
      <c r="P709" s="48"/>
      <c r="Q709" s="160"/>
      <c r="R709" s="19"/>
      <c r="Y709" s="27"/>
      <c r="Z709" s="27"/>
      <c r="AC709" s="27"/>
    </row>
    <row r="710" spans="1:29" s="20" customFormat="1" ht="30" customHeight="1" x14ac:dyDescent="0.2">
      <c r="A710" s="158" t="s">
        <v>815</v>
      </c>
      <c r="B710" s="30" t="s">
        <v>1739</v>
      </c>
      <c r="C710" s="36">
        <v>44495</v>
      </c>
      <c r="D710" s="36">
        <f>IF(C710="","",WORKDAY(C710,1))</f>
        <v>44496</v>
      </c>
      <c r="E710" s="36">
        <f>IF(C710="","",WORKDAY(C710,10))</f>
        <v>44509</v>
      </c>
      <c r="F710" s="36">
        <f>IF(C710="","",WORKDAY(C710,20))</f>
        <v>44523</v>
      </c>
      <c r="G710" s="36" t="str">
        <f t="shared" si="87"/>
        <v>Oct</v>
      </c>
      <c r="H710" s="116">
        <v>44503</v>
      </c>
      <c r="I710" s="117" t="str">
        <f t="shared" si="91"/>
        <v>Yes</v>
      </c>
      <c r="J710" s="17"/>
      <c r="K710" s="97"/>
      <c r="L710" s="37" t="s">
        <v>72</v>
      </c>
      <c r="M710" s="17"/>
      <c r="N710" s="18" t="s">
        <v>993</v>
      </c>
      <c r="O710" s="16"/>
      <c r="P710" s="48"/>
      <c r="Q710" s="160"/>
      <c r="R710" s="19"/>
      <c r="Y710" s="27"/>
      <c r="Z710" s="27"/>
      <c r="AC710" s="27"/>
    </row>
    <row r="711" spans="1:29" s="20" customFormat="1" ht="30" customHeight="1" x14ac:dyDescent="0.2">
      <c r="A711" s="158" t="s">
        <v>816</v>
      </c>
      <c r="B711" s="30" t="s">
        <v>1721</v>
      </c>
      <c r="C711" s="36">
        <v>44495</v>
      </c>
      <c r="D711" s="36">
        <f>IF(C711="","",WORKDAY(C711,1))</f>
        <v>44496</v>
      </c>
      <c r="E711" s="36">
        <f>IF(C711="","",WORKDAY(C711,10))</f>
        <v>44509</v>
      </c>
      <c r="F711" s="36">
        <f>IF(C711="","",WORKDAY(C711,20))</f>
        <v>44523</v>
      </c>
      <c r="G711" s="36" t="str">
        <f t="shared" si="87"/>
        <v>Oct</v>
      </c>
      <c r="H711" s="116">
        <v>44510</v>
      </c>
      <c r="I711" s="117" t="str">
        <f t="shared" si="91"/>
        <v>Yes</v>
      </c>
      <c r="J711" s="17"/>
      <c r="K711" s="97"/>
      <c r="L711" s="37" t="s">
        <v>72</v>
      </c>
      <c r="M711" s="17"/>
      <c r="N711" s="18" t="s">
        <v>993</v>
      </c>
      <c r="O711" s="16"/>
      <c r="P711" s="48"/>
      <c r="Q711" s="160"/>
      <c r="R711" s="19"/>
      <c r="Y711" s="27"/>
      <c r="Z711" s="27"/>
      <c r="AC711" s="27"/>
    </row>
    <row r="712" spans="1:29" s="20" customFormat="1" ht="30" customHeight="1" x14ac:dyDescent="0.2">
      <c r="A712" s="158" t="s">
        <v>817</v>
      </c>
      <c r="B712" s="75" t="s">
        <v>1722</v>
      </c>
      <c r="C712" s="36">
        <v>44495</v>
      </c>
      <c r="D712" s="36">
        <f>IF(C712="","",WORKDAY(C712,1))</f>
        <v>44496</v>
      </c>
      <c r="E712" s="36">
        <f>IF(C712="","",WORKDAY(C712,10))</f>
        <v>44509</v>
      </c>
      <c r="F712" s="36">
        <f>IF(C712="","",WORKDAY(C712,20))</f>
        <v>44523</v>
      </c>
      <c r="G712" s="36" t="str">
        <f t="shared" si="87"/>
        <v>Oct</v>
      </c>
      <c r="H712" s="45">
        <v>44502</v>
      </c>
      <c r="I712" s="117" t="str">
        <f t="shared" si="91"/>
        <v>Yes</v>
      </c>
      <c r="J712" s="79"/>
      <c r="K712" s="107"/>
      <c r="L712" s="78" t="s">
        <v>72</v>
      </c>
      <c r="M712" s="79"/>
      <c r="N712" s="74" t="s">
        <v>993</v>
      </c>
      <c r="O712" s="35"/>
      <c r="P712" s="35"/>
      <c r="Q712" s="163"/>
      <c r="R712" s="19"/>
      <c r="Y712" s="27"/>
      <c r="Z712" s="27"/>
      <c r="AC712" s="27"/>
    </row>
    <row r="713" spans="1:29" s="20" customFormat="1" ht="30" customHeight="1" x14ac:dyDescent="0.2">
      <c r="A713" s="158" t="s">
        <v>818</v>
      </c>
      <c r="B713" s="30" t="s">
        <v>1738</v>
      </c>
      <c r="C713" s="36">
        <v>44495</v>
      </c>
      <c r="D713" s="36">
        <f>IF(C713="","",WORKDAY(C713,1))</f>
        <v>44496</v>
      </c>
      <c r="E713" s="36">
        <f>IF(C713="","",WORKDAY(C713,10))</f>
        <v>44509</v>
      </c>
      <c r="F713" s="36">
        <f>IF(C713="","",WORKDAY(C713,20))</f>
        <v>44523</v>
      </c>
      <c r="G713" s="36" t="str">
        <f t="shared" si="87"/>
        <v>Oct</v>
      </c>
      <c r="H713" s="116">
        <v>44502</v>
      </c>
      <c r="I713" s="117" t="str">
        <f t="shared" si="91"/>
        <v>Yes</v>
      </c>
      <c r="J713" s="17"/>
      <c r="K713" s="97"/>
      <c r="L713" s="37" t="s">
        <v>72</v>
      </c>
      <c r="M713" s="17"/>
      <c r="N713" s="18" t="s">
        <v>993</v>
      </c>
      <c r="O713" s="16"/>
      <c r="P713" s="48"/>
      <c r="Q713" s="163"/>
      <c r="R713" s="19"/>
      <c r="Y713" s="27"/>
      <c r="Z713" s="27"/>
      <c r="AC713" s="27"/>
    </row>
    <row r="714" spans="1:29" s="20" customFormat="1" ht="30" customHeight="1" x14ac:dyDescent="0.2">
      <c r="A714" s="158" t="s">
        <v>819</v>
      </c>
      <c r="B714" s="30" t="s">
        <v>1724</v>
      </c>
      <c r="C714" s="36">
        <v>44496</v>
      </c>
      <c r="D714" s="36">
        <f t="shared" si="88"/>
        <v>44497</v>
      </c>
      <c r="E714" s="36">
        <f t="shared" si="89"/>
        <v>44510</v>
      </c>
      <c r="F714" s="36">
        <f t="shared" si="90"/>
        <v>44524</v>
      </c>
      <c r="G714" s="36" t="str">
        <f t="shared" si="87"/>
        <v>Oct</v>
      </c>
      <c r="H714" s="116">
        <v>44533</v>
      </c>
      <c r="I714" s="117" t="str">
        <f t="shared" si="91"/>
        <v>No</v>
      </c>
      <c r="J714" s="17"/>
      <c r="K714" s="97"/>
      <c r="L714" s="37" t="s">
        <v>72</v>
      </c>
      <c r="M714" s="17"/>
      <c r="N714" s="18" t="s">
        <v>995</v>
      </c>
      <c r="O714" s="16"/>
      <c r="P714" s="48"/>
      <c r="Q714" s="160"/>
      <c r="R714" s="19"/>
      <c r="Y714" s="27"/>
      <c r="Z714" s="27"/>
      <c r="AC714" s="27"/>
    </row>
    <row r="715" spans="1:29" s="20" customFormat="1" ht="30" customHeight="1" x14ac:dyDescent="0.2">
      <c r="A715" s="158" t="s">
        <v>820</v>
      </c>
      <c r="B715" s="30" t="s">
        <v>1723</v>
      </c>
      <c r="C715" s="36">
        <v>44497</v>
      </c>
      <c r="D715" s="36">
        <f t="shared" si="88"/>
        <v>44498</v>
      </c>
      <c r="E715" s="36">
        <f t="shared" si="89"/>
        <v>44511</v>
      </c>
      <c r="F715" s="36">
        <f t="shared" si="90"/>
        <v>44525</v>
      </c>
      <c r="G715" s="36" t="str">
        <f t="shared" si="87"/>
        <v>Oct</v>
      </c>
      <c r="H715" s="116">
        <v>44503</v>
      </c>
      <c r="I715" s="117" t="str">
        <f t="shared" si="91"/>
        <v>Yes</v>
      </c>
      <c r="J715" s="17"/>
      <c r="K715" s="97"/>
      <c r="L715" s="37" t="s">
        <v>72</v>
      </c>
      <c r="M715" s="17"/>
      <c r="N715" s="18" t="s">
        <v>993</v>
      </c>
      <c r="O715" s="16"/>
      <c r="P715" s="48"/>
      <c r="Q715" s="160"/>
      <c r="R715" s="19"/>
      <c r="Y715" s="27"/>
      <c r="Z715" s="27"/>
      <c r="AC715" s="27"/>
    </row>
    <row r="716" spans="1:29" s="20" customFormat="1" ht="30" customHeight="1" x14ac:dyDescent="0.2">
      <c r="A716" s="158" t="s">
        <v>821</v>
      </c>
      <c r="B716" s="30" t="s">
        <v>1725</v>
      </c>
      <c r="C716" s="36">
        <v>44497</v>
      </c>
      <c r="D716" s="36">
        <f t="shared" si="88"/>
        <v>44498</v>
      </c>
      <c r="E716" s="36">
        <f t="shared" si="89"/>
        <v>44511</v>
      </c>
      <c r="F716" s="36">
        <f t="shared" si="90"/>
        <v>44525</v>
      </c>
      <c r="G716" s="36" t="str">
        <f t="shared" si="87"/>
        <v>Oct</v>
      </c>
      <c r="H716" s="116">
        <v>44522</v>
      </c>
      <c r="I716" s="117" t="str">
        <f t="shared" si="91"/>
        <v>Yes</v>
      </c>
      <c r="J716" s="17"/>
      <c r="K716" s="97"/>
      <c r="L716" s="37" t="s">
        <v>72</v>
      </c>
      <c r="M716" s="17"/>
      <c r="N716" s="18" t="s">
        <v>993</v>
      </c>
      <c r="O716" s="16"/>
      <c r="P716" s="48"/>
      <c r="Q716" s="160"/>
      <c r="R716" s="19"/>
      <c r="Y716" s="27"/>
      <c r="Z716" s="27"/>
      <c r="AC716" s="27"/>
    </row>
    <row r="717" spans="1:29" s="20" customFormat="1" ht="30" customHeight="1" x14ac:dyDescent="0.2">
      <c r="A717" s="158" t="s">
        <v>822</v>
      </c>
      <c r="B717" s="30" t="s">
        <v>1726</v>
      </c>
      <c r="C717" s="36">
        <v>44498</v>
      </c>
      <c r="D717" s="36">
        <f t="shared" si="88"/>
        <v>44501</v>
      </c>
      <c r="E717" s="36">
        <f t="shared" si="89"/>
        <v>44512</v>
      </c>
      <c r="F717" s="36">
        <f t="shared" si="90"/>
        <v>44526</v>
      </c>
      <c r="G717" s="36" t="str">
        <f t="shared" si="87"/>
        <v>Oct</v>
      </c>
      <c r="H717" s="116">
        <v>44516</v>
      </c>
      <c r="I717" s="117" t="str">
        <f t="shared" si="91"/>
        <v>Yes</v>
      </c>
      <c r="J717" s="17"/>
      <c r="K717" s="97"/>
      <c r="L717" s="37" t="s">
        <v>72</v>
      </c>
      <c r="M717" s="17"/>
      <c r="N717" s="18" t="s">
        <v>993</v>
      </c>
      <c r="O717" s="16"/>
      <c r="P717" s="48"/>
      <c r="Q717" s="160"/>
      <c r="R717" s="19"/>
      <c r="Y717" s="27"/>
      <c r="Z717" s="27"/>
      <c r="AC717" s="27"/>
    </row>
    <row r="718" spans="1:29" s="20" customFormat="1" ht="30" customHeight="1" x14ac:dyDescent="0.2">
      <c r="A718" s="158" t="s">
        <v>823</v>
      </c>
      <c r="B718" s="30" t="s">
        <v>1727</v>
      </c>
      <c r="C718" s="36">
        <v>44498</v>
      </c>
      <c r="D718" s="36">
        <f t="shared" si="88"/>
        <v>44501</v>
      </c>
      <c r="E718" s="36">
        <f t="shared" si="89"/>
        <v>44512</v>
      </c>
      <c r="F718" s="36">
        <f t="shared" si="90"/>
        <v>44526</v>
      </c>
      <c r="G718" s="36" t="str">
        <f t="shared" si="87"/>
        <v>Oct</v>
      </c>
      <c r="H718" s="116">
        <v>44525</v>
      </c>
      <c r="I718" s="117" t="str">
        <f t="shared" si="91"/>
        <v>Yes</v>
      </c>
      <c r="J718" s="17"/>
      <c r="K718" s="97"/>
      <c r="L718" s="37" t="s">
        <v>72</v>
      </c>
      <c r="M718" s="17"/>
      <c r="N718" s="18" t="s">
        <v>993</v>
      </c>
      <c r="O718" s="16"/>
      <c r="P718" s="48"/>
      <c r="Q718" s="160"/>
      <c r="R718" s="19"/>
      <c r="Y718" s="27"/>
      <c r="Z718" s="27"/>
      <c r="AC718" s="27"/>
    </row>
    <row r="719" spans="1:29" s="20" customFormat="1" ht="30" customHeight="1" x14ac:dyDescent="0.2">
      <c r="A719" s="158" t="s">
        <v>824</v>
      </c>
      <c r="B719" s="30" t="s">
        <v>1728</v>
      </c>
      <c r="C719" s="36">
        <v>44498</v>
      </c>
      <c r="D719" s="36">
        <f>IF(C719="","",WORKDAY(C719,1))</f>
        <v>44501</v>
      </c>
      <c r="E719" s="36">
        <f>IF(C719="","",WORKDAY(C719,10))</f>
        <v>44512</v>
      </c>
      <c r="F719" s="36">
        <f>IF(C719="","",WORKDAY(C719,20))</f>
        <v>44526</v>
      </c>
      <c r="G719" s="36" t="str">
        <f t="shared" si="87"/>
        <v>Oct</v>
      </c>
      <c r="H719" s="116">
        <v>44515</v>
      </c>
      <c r="I719" s="117" t="str">
        <f t="shared" si="91"/>
        <v>Yes</v>
      </c>
      <c r="J719" s="17"/>
      <c r="K719" s="97"/>
      <c r="L719" s="37" t="s">
        <v>72</v>
      </c>
      <c r="M719" s="17"/>
      <c r="N719" s="18" t="s">
        <v>993</v>
      </c>
      <c r="O719" s="16"/>
      <c r="P719" s="48"/>
      <c r="Q719" s="160"/>
      <c r="R719" s="19"/>
      <c r="Y719" s="27"/>
      <c r="Z719" s="27"/>
      <c r="AC719" s="27"/>
    </row>
    <row r="720" spans="1:29" s="20" customFormat="1" ht="30" customHeight="1" x14ac:dyDescent="0.2">
      <c r="A720" s="158" t="s">
        <v>825</v>
      </c>
      <c r="B720" s="30" t="s">
        <v>1729</v>
      </c>
      <c r="C720" s="36">
        <v>44498</v>
      </c>
      <c r="D720" s="36">
        <f>IF(C720="","",WORKDAY(C720,1))</f>
        <v>44501</v>
      </c>
      <c r="E720" s="36">
        <f>IF(C720="","",WORKDAY(C720,10))</f>
        <v>44512</v>
      </c>
      <c r="F720" s="36">
        <f>IF(C720="","",WORKDAY(C720,20))</f>
        <v>44526</v>
      </c>
      <c r="G720" s="36" t="str">
        <f t="shared" si="87"/>
        <v>Oct</v>
      </c>
      <c r="H720" s="116">
        <v>44503</v>
      </c>
      <c r="I720" s="117" t="str">
        <f t="shared" si="91"/>
        <v>Yes</v>
      </c>
      <c r="J720" s="17"/>
      <c r="K720" s="97"/>
      <c r="L720" s="37" t="s">
        <v>72</v>
      </c>
      <c r="M720" s="17"/>
      <c r="N720" s="18" t="s">
        <v>993</v>
      </c>
      <c r="O720" s="16"/>
      <c r="P720" s="48"/>
      <c r="Q720" s="160"/>
      <c r="R720" s="19"/>
      <c r="Y720" s="27"/>
      <c r="Z720" s="27"/>
      <c r="AC720" s="27"/>
    </row>
    <row r="721" spans="1:29" s="20" customFormat="1" ht="30" customHeight="1" x14ac:dyDescent="0.2">
      <c r="A721" s="158" t="s">
        <v>826</v>
      </c>
      <c r="B721" s="30" t="s">
        <v>1730</v>
      </c>
      <c r="C721" s="36">
        <v>44498</v>
      </c>
      <c r="D721" s="36">
        <f>IF(C721="","",WORKDAY(C721,1))</f>
        <v>44501</v>
      </c>
      <c r="E721" s="36">
        <f>IF(C721="","",WORKDAY(C721,10))</f>
        <v>44512</v>
      </c>
      <c r="F721" s="36">
        <f>IF(C721="","",WORKDAY(C721,20))</f>
        <v>44526</v>
      </c>
      <c r="G721" s="36" t="str">
        <f t="shared" si="87"/>
        <v>Oct</v>
      </c>
      <c r="H721" s="116">
        <v>44523</v>
      </c>
      <c r="I721" s="117" t="str">
        <f t="shared" si="91"/>
        <v>Yes</v>
      </c>
      <c r="J721" s="17"/>
      <c r="K721" s="97"/>
      <c r="L721" s="37" t="s">
        <v>72</v>
      </c>
      <c r="M721" s="17"/>
      <c r="N721" s="18" t="s">
        <v>993</v>
      </c>
      <c r="O721" s="16"/>
      <c r="P721" s="48"/>
      <c r="Q721" s="160"/>
      <c r="R721" s="19"/>
      <c r="Y721" s="27"/>
      <c r="Z721" s="27"/>
      <c r="AC721" s="27"/>
    </row>
    <row r="722" spans="1:29" s="20" customFormat="1" ht="30" customHeight="1" x14ac:dyDescent="0.2">
      <c r="A722" s="158" t="s">
        <v>827</v>
      </c>
      <c r="B722" s="30" t="s">
        <v>1731</v>
      </c>
      <c r="C722" s="36">
        <v>44498</v>
      </c>
      <c r="D722" s="36">
        <f>IF(C722="","",WORKDAY(C722,1))</f>
        <v>44501</v>
      </c>
      <c r="E722" s="36">
        <f>IF(C722="","",WORKDAY(C722,10))</f>
        <v>44512</v>
      </c>
      <c r="F722" s="36">
        <f>IF(C722="","",WORKDAY(C722,20))</f>
        <v>44526</v>
      </c>
      <c r="G722" s="36" t="str">
        <f t="shared" si="87"/>
        <v>Oct</v>
      </c>
      <c r="H722" s="116">
        <v>44502</v>
      </c>
      <c r="I722" s="117" t="str">
        <f t="shared" si="91"/>
        <v>Yes</v>
      </c>
      <c r="J722" s="17"/>
      <c r="K722" s="97"/>
      <c r="L722" s="37" t="s">
        <v>72</v>
      </c>
      <c r="M722" s="17"/>
      <c r="N722" s="18" t="s">
        <v>993</v>
      </c>
      <c r="O722" s="16"/>
      <c r="P722" s="48"/>
      <c r="Q722" s="160"/>
      <c r="R722" s="19"/>
      <c r="Y722" s="27"/>
      <c r="Z722" s="27"/>
      <c r="AC722" s="27"/>
    </row>
    <row r="723" spans="1:29" s="20" customFormat="1" ht="30" customHeight="1" x14ac:dyDescent="0.2">
      <c r="A723" s="158" t="s">
        <v>828</v>
      </c>
      <c r="B723" s="30" t="s">
        <v>1732</v>
      </c>
      <c r="C723" s="36">
        <v>44498</v>
      </c>
      <c r="D723" s="36">
        <f>IF(C723="","",WORKDAY(C723,1))</f>
        <v>44501</v>
      </c>
      <c r="E723" s="36">
        <f>IF(C723="","",WORKDAY(C723,10))</f>
        <v>44512</v>
      </c>
      <c r="F723" s="36">
        <f>IF(C723="","",WORKDAY(C723,20))</f>
        <v>44526</v>
      </c>
      <c r="G723" s="36" t="str">
        <f t="shared" si="87"/>
        <v>Oct</v>
      </c>
      <c r="H723" s="116">
        <v>44522</v>
      </c>
      <c r="I723" s="117" t="str">
        <f t="shared" si="91"/>
        <v>Yes</v>
      </c>
      <c r="J723" s="17"/>
      <c r="K723" s="97"/>
      <c r="L723" s="37" t="s">
        <v>72</v>
      </c>
      <c r="M723" s="17"/>
      <c r="N723" s="18" t="s">
        <v>993</v>
      </c>
      <c r="O723" s="16"/>
      <c r="P723" s="48"/>
      <c r="Q723" s="160"/>
      <c r="R723" s="19"/>
      <c r="Y723" s="27"/>
      <c r="Z723" s="27"/>
      <c r="AC723" s="27"/>
    </row>
    <row r="724" spans="1:29" s="20" customFormat="1" ht="30" customHeight="1" x14ac:dyDescent="0.2">
      <c r="A724" s="158" t="s">
        <v>829</v>
      </c>
      <c r="B724" s="30" t="s">
        <v>1733</v>
      </c>
      <c r="C724" s="36">
        <v>44501</v>
      </c>
      <c r="D724" s="36">
        <f t="shared" ref="D724:D786" si="92">IF(C724="","",WORKDAY(C724,1))</f>
        <v>44502</v>
      </c>
      <c r="E724" s="36">
        <f t="shared" ref="E724:E786" si="93">IF(C724="","",WORKDAY(C724,10))</f>
        <v>44515</v>
      </c>
      <c r="F724" s="36">
        <f t="shared" ref="F724:F786" si="94">IF(C724="","",WORKDAY(C724,20))</f>
        <v>44529</v>
      </c>
      <c r="G724" s="36" t="str">
        <f t="shared" ref="G724:G787" si="95">IF(ISBLANK(C724),"",TEXT(C724,"mmm"))</f>
        <v>Nov</v>
      </c>
      <c r="H724" s="116">
        <v>44516</v>
      </c>
      <c r="I724" s="117" t="str">
        <f t="shared" si="91"/>
        <v>Yes</v>
      </c>
      <c r="J724" s="17"/>
      <c r="K724" s="97"/>
      <c r="L724" s="37" t="s">
        <v>72</v>
      </c>
      <c r="M724" s="17"/>
      <c r="N724" s="18" t="s">
        <v>993</v>
      </c>
      <c r="O724" s="16"/>
      <c r="P724" s="48"/>
      <c r="Q724" s="160"/>
      <c r="R724" s="19"/>
      <c r="Y724" s="27"/>
      <c r="Z724" s="27"/>
      <c r="AC724" s="27"/>
    </row>
    <row r="725" spans="1:29" s="20" customFormat="1" ht="30" customHeight="1" x14ac:dyDescent="0.2">
      <c r="A725" s="158" t="s">
        <v>830</v>
      </c>
      <c r="B725" s="30" t="s">
        <v>1736</v>
      </c>
      <c r="C725" s="36">
        <v>44501</v>
      </c>
      <c r="D725" s="36">
        <f t="shared" si="92"/>
        <v>44502</v>
      </c>
      <c r="E725" s="36">
        <f t="shared" si="93"/>
        <v>44515</v>
      </c>
      <c r="F725" s="36">
        <f t="shared" si="94"/>
        <v>44529</v>
      </c>
      <c r="G725" s="36" t="str">
        <f t="shared" si="95"/>
        <v>Nov</v>
      </c>
      <c r="H725" s="116">
        <v>44502</v>
      </c>
      <c r="I725" s="117" t="str">
        <f t="shared" si="91"/>
        <v>Yes</v>
      </c>
      <c r="J725" s="17"/>
      <c r="K725" s="97"/>
      <c r="L725" s="37" t="s">
        <v>72</v>
      </c>
      <c r="M725" s="17"/>
      <c r="N725" s="18" t="s">
        <v>993</v>
      </c>
      <c r="O725" s="16"/>
      <c r="P725" s="48"/>
      <c r="Q725" s="160"/>
      <c r="R725" s="19"/>
      <c r="Y725" s="27"/>
      <c r="Z725" s="27"/>
      <c r="AC725" s="27"/>
    </row>
    <row r="726" spans="1:29" s="20" customFormat="1" ht="30" customHeight="1" x14ac:dyDescent="0.2">
      <c r="A726" s="158" t="s">
        <v>831</v>
      </c>
      <c r="B726" s="30" t="s">
        <v>1737</v>
      </c>
      <c r="C726" s="36">
        <v>44501</v>
      </c>
      <c r="D726" s="36">
        <f t="shared" si="92"/>
        <v>44502</v>
      </c>
      <c r="E726" s="36">
        <f t="shared" si="93"/>
        <v>44515</v>
      </c>
      <c r="F726" s="36">
        <f t="shared" si="94"/>
        <v>44529</v>
      </c>
      <c r="G726" s="36" t="str">
        <f t="shared" si="95"/>
        <v>Nov</v>
      </c>
      <c r="H726" s="116">
        <v>44511</v>
      </c>
      <c r="I726" s="117" t="str">
        <f t="shared" si="91"/>
        <v>Yes</v>
      </c>
      <c r="J726" s="17"/>
      <c r="K726" s="97"/>
      <c r="L726" s="37" t="s">
        <v>72</v>
      </c>
      <c r="M726" s="17"/>
      <c r="N726" s="18" t="s">
        <v>993</v>
      </c>
      <c r="O726" s="16"/>
      <c r="P726" s="48"/>
      <c r="Q726" s="160"/>
      <c r="R726" s="19"/>
      <c r="Y726" s="27"/>
      <c r="Z726" s="27"/>
      <c r="AC726" s="27"/>
    </row>
    <row r="727" spans="1:29" s="20" customFormat="1" ht="30" customHeight="1" x14ac:dyDescent="0.2">
      <c r="A727" s="158" t="s">
        <v>832</v>
      </c>
      <c r="B727" s="30" t="s">
        <v>1740</v>
      </c>
      <c r="C727" s="36">
        <v>44501</v>
      </c>
      <c r="D727" s="36">
        <f t="shared" si="92"/>
        <v>44502</v>
      </c>
      <c r="E727" s="36">
        <f t="shared" si="93"/>
        <v>44515</v>
      </c>
      <c r="F727" s="36">
        <f t="shared" si="94"/>
        <v>44529</v>
      </c>
      <c r="G727" s="36" t="str">
        <f t="shared" si="95"/>
        <v>Nov</v>
      </c>
      <c r="H727" s="116">
        <v>44503</v>
      </c>
      <c r="I727" s="117" t="str">
        <f t="shared" si="91"/>
        <v>Yes</v>
      </c>
      <c r="J727" s="17"/>
      <c r="K727" s="97"/>
      <c r="L727" s="37" t="s">
        <v>72</v>
      </c>
      <c r="M727" s="17"/>
      <c r="N727" s="18" t="s">
        <v>993</v>
      </c>
      <c r="O727" s="16"/>
      <c r="P727" s="48"/>
      <c r="Q727" s="160"/>
      <c r="R727" s="19"/>
      <c r="Y727" s="27"/>
      <c r="Z727" s="27"/>
      <c r="AC727" s="27"/>
    </row>
    <row r="728" spans="1:29" s="20" customFormat="1" ht="30" customHeight="1" x14ac:dyDescent="0.2">
      <c r="A728" s="158" t="s">
        <v>833</v>
      </c>
      <c r="B728" s="30" t="s">
        <v>1741</v>
      </c>
      <c r="C728" s="36">
        <v>44502</v>
      </c>
      <c r="D728" s="36">
        <f t="shared" si="92"/>
        <v>44503</v>
      </c>
      <c r="E728" s="36">
        <f t="shared" si="93"/>
        <v>44516</v>
      </c>
      <c r="F728" s="36">
        <f t="shared" si="94"/>
        <v>44530</v>
      </c>
      <c r="G728" s="36" t="str">
        <f t="shared" si="95"/>
        <v>Nov</v>
      </c>
      <c r="H728" s="116">
        <v>44525</v>
      </c>
      <c r="I728" s="117" t="str">
        <f t="shared" si="91"/>
        <v>Yes</v>
      </c>
      <c r="J728" s="17"/>
      <c r="K728" s="97"/>
      <c r="L728" s="37" t="s">
        <v>72</v>
      </c>
      <c r="M728" s="17"/>
      <c r="N728" s="18" t="s">
        <v>993</v>
      </c>
      <c r="O728" s="16"/>
      <c r="P728" s="48"/>
      <c r="Q728" s="160"/>
      <c r="R728" s="19"/>
      <c r="Y728" s="27"/>
      <c r="Z728" s="27"/>
      <c r="AC728" s="27"/>
    </row>
    <row r="729" spans="1:29" s="20" customFormat="1" ht="30" customHeight="1" x14ac:dyDescent="0.2">
      <c r="A729" s="158" t="s">
        <v>834</v>
      </c>
      <c r="B729" s="30" t="s">
        <v>1742</v>
      </c>
      <c r="C729" s="36">
        <v>44502</v>
      </c>
      <c r="D729" s="36">
        <f t="shared" si="92"/>
        <v>44503</v>
      </c>
      <c r="E729" s="36">
        <f t="shared" si="93"/>
        <v>44516</v>
      </c>
      <c r="F729" s="36">
        <f t="shared" si="94"/>
        <v>44530</v>
      </c>
      <c r="G729" s="36" t="str">
        <f t="shared" si="95"/>
        <v>Nov</v>
      </c>
      <c r="H729" s="116">
        <v>44526</v>
      </c>
      <c r="I729" s="117" t="str">
        <f t="shared" si="91"/>
        <v>Yes</v>
      </c>
      <c r="J729" s="17"/>
      <c r="K729" s="97"/>
      <c r="L729" s="37" t="s">
        <v>72</v>
      </c>
      <c r="M729" s="17"/>
      <c r="N729" s="18" t="s">
        <v>994</v>
      </c>
      <c r="O729" s="16"/>
      <c r="P729" s="48" t="s">
        <v>64</v>
      </c>
      <c r="Q729" s="160"/>
      <c r="R729" s="19"/>
      <c r="Y729" s="27"/>
      <c r="Z729" s="27"/>
      <c r="AC729" s="27"/>
    </row>
    <row r="730" spans="1:29" s="20" customFormat="1" ht="30" customHeight="1" x14ac:dyDescent="0.2">
      <c r="A730" s="158" t="s">
        <v>835</v>
      </c>
      <c r="B730" s="30" t="s">
        <v>1743</v>
      </c>
      <c r="C730" s="36">
        <v>44488</v>
      </c>
      <c r="D730" s="36">
        <f t="shared" si="92"/>
        <v>44489</v>
      </c>
      <c r="E730" s="36">
        <f t="shared" si="93"/>
        <v>44502</v>
      </c>
      <c r="F730" s="36">
        <f t="shared" si="94"/>
        <v>44516</v>
      </c>
      <c r="G730" s="36" t="str">
        <f t="shared" si="95"/>
        <v>Oct</v>
      </c>
      <c r="H730" s="116">
        <v>44503</v>
      </c>
      <c r="I730" s="117" t="str">
        <f t="shared" si="91"/>
        <v>Yes</v>
      </c>
      <c r="J730" s="17"/>
      <c r="K730" s="97"/>
      <c r="L730" s="37" t="s">
        <v>72</v>
      </c>
      <c r="M730" s="17"/>
      <c r="N730" s="18" t="s">
        <v>993</v>
      </c>
      <c r="O730" s="16"/>
      <c r="P730" s="48"/>
      <c r="Q730" s="160"/>
      <c r="R730" s="19"/>
      <c r="Y730" s="27"/>
      <c r="Z730" s="27"/>
      <c r="AC730" s="27"/>
    </row>
    <row r="731" spans="1:29" s="20" customFormat="1" ht="30" customHeight="1" x14ac:dyDescent="0.2">
      <c r="A731" s="158" t="s">
        <v>836</v>
      </c>
      <c r="B731" s="30" t="s">
        <v>1746</v>
      </c>
      <c r="C731" s="36">
        <v>44503</v>
      </c>
      <c r="D731" s="36">
        <f t="shared" si="92"/>
        <v>44504</v>
      </c>
      <c r="E731" s="36">
        <f t="shared" si="93"/>
        <v>44517</v>
      </c>
      <c r="F731" s="36">
        <f t="shared" si="94"/>
        <v>44531</v>
      </c>
      <c r="G731" s="36" t="str">
        <f t="shared" si="95"/>
        <v>Nov</v>
      </c>
      <c r="H731" s="116">
        <v>44505</v>
      </c>
      <c r="I731" s="117" t="str">
        <f t="shared" si="91"/>
        <v>Yes</v>
      </c>
      <c r="J731" s="17"/>
      <c r="K731" s="97"/>
      <c r="L731" s="37" t="s">
        <v>72</v>
      </c>
      <c r="M731" s="17"/>
      <c r="N731" s="18" t="s">
        <v>8</v>
      </c>
      <c r="O731" s="16"/>
      <c r="P731" s="48" t="s">
        <v>64</v>
      </c>
      <c r="Q731" s="160"/>
      <c r="R731" s="19"/>
      <c r="Y731" s="27"/>
      <c r="Z731" s="27"/>
      <c r="AC731" s="27"/>
    </row>
    <row r="732" spans="1:29" s="20" customFormat="1" ht="30" customHeight="1" x14ac:dyDescent="0.2">
      <c r="A732" s="158" t="s">
        <v>837</v>
      </c>
      <c r="B732" s="30" t="s">
        <v>1747</v>
      </c>
      <c r="C732" s="36">
        <v>44504</v>
      </c>
      <c r="D732" s="36">
        <f t="shared" si="92"/>
        <v>44505</v>
      </c>
      <c r="E732" s="36">
        <f t="shared" si="93"/>
        <v>44518</v>
      </c>
      <c r="F732" s="36">
        <f t="shared" si="94"/>
        <v>44532</v>
      </c>
      <c r="G732" s="36" t="str">
        <f t="shared" si="95"/>
        <v>Nov</v>
      </c>
      <c r="H732" s="116">
        <v>44509</v>
      </c>
      <c r="I732" s="117" t="str">
        <f t="shared" si="91"/>
        <v>Yes</v>
      </c>
      <c r="J732" s="17"/>
      <c r="K732" s="97"/>
      <c r="L732" s="37" t="s">
        <v>72</v>
      </c>
      <c r="M732" s="17"/>
      <c r="N732" s="18" t="s">
        <v>995</v>
      </c>
      <c r="O732" s="16"/>
      <c r="P732" s="48"/>
      <c r="Q732" s="160"/>
      <c r="R732" s="19"/>
      <c r="Y732" s="27"/>
      <c r="Z732" s="27"/>
      <c r="AC732" s="27"/>
    </row>
    <row r="733" spans="1:29" s="20" customFormat="1" ht="30" customHeight="1" x14ac:dyDescent="0.2">
      <c r="A733" s="158" t="s">
        <v>838</v>
      </c>
      <c r="B733" s="30" t="s">
        <v>1748</v>
      </c>
      <c r="C733" s="36">
        <v>44504</v>
      </c>
      <c r="D733" s="36">
        <f t="shared" si="92"/>
        <v>44505</v>
      </c>
      <c r="E733" s="36">
        <f t="shared" si="93"/>
        <v>44518</v>
      </c>
      <c r="F733" s="36">
        <f t="shared" si="94"/>
        <v>44532</v>
      </c>
      <c r="G733" s="36" t="str">
        <f t="shared" si="95"/>
        <v>Nov</v>
      </c>
      <c r="H733" s="116">
        <v>44532</v>
      </c>
      <c r="I733" s="117" t="str">
        <f t="shared" si="91"/>
        <v>Yes</v>
      </c>
      <c r="J733" s="17"/>
      <c r="K733" s="97"/>
      <c r="L733" s="37" t="s">
        <v>72</v>
      </c>
      <c r="M733" s="17"/>
      <c r="N733" s="18" t="s">
        <v>993</v>
      </c>
      <c r="O733" s="16"/>
      <c r="P733" s="48"/>
      <c r="Q733" s="160"/>
      <c r="R733" s="19"/>
      <c r="Y733" s="27"/>
      <c r="Z733" s="27"/>
      <c r="AC733" s="27"/>
    </row>
    <row r="734" spans="1:29" s="20" customFormat="1" ht="30" customHeight="1" x14ac:dyDescent="0.2">
      <c r="A734" s="158" t="s">
        <v>839</v>
      </c>
      <c r="B734" s="30" t="s">
        <v>1749</v>
      </c>
      <c r="C734" s="36">
        <v>44504</v>
      </c>
      <c r="D734" s="36">
        <f>IF(C734="","",WORKDAY(C734,1))</f>
        <v>44505</v>
      </c>
      <c r="E734" s="36">
        <f>IF(C734="","",WORKDAY(C734,10))</f>
        <v>44518</v>
      </c>
      <c r="F734" s="36">
        <f>IF(C734="","",WORKDAY(C734,20))</f>
        <v>44532</v>
      </c>
      <c r="G734" s="36" t="str">
        <f t="shared" si="95"/>
        <v>Nov</v>
      </c>
      <c r="H734" s="116">
        <v>44510</v>
      </c>
      <c r="I734" s="117" t="str">
        <f t="shared" si="91"/>
        <v>Yes</v>
      </c>
      <c r="J734" s="17"/>
      <c r="K734" s="97"/>
      <c r="L734" s="37" t="s">
        <v>72</v>
      </c>
      <c r="M734" s="17"/>
      <c r="N734" s="18" t="s">
        <v>995</v>
      </c>
      <c r="O734" s="16"/>
      <c r="P734" s="48"/>
      <c r="Q734" s="160"/>
      <c r="R734" s="19"/>
      <c r="Y734" s="27"/>
      <c r="Z734" s="27"/>
      <c r="AC734" s="27"/>
    </row>
    <row r="735" spans="1:29" s="20" customFormat="1" ht="30" customHeight="1" x14ac:dyDescent="0.2">
      <c r="A735" s="158" t="s">
        <v>840</v>
      </c>
      <c r="B735" s="30" t="s">
        <v>1750</v>
      </c>
      <c r="C735" s="36">
        <v>44504</v>
      </c>
      <c r="D735" s="36">
        <f>IF(C735="","",WORKDAY(C735,1))</f>
        <v>44505</v>
      </c>
      <c r="E735" s="36">
        <f>IF(C735="","",WORKDAY(C735,10))</f>
        <v>44518</v>
      </c>
      <c r="F735" s="36">
        <f>IF(C735="","",WORKDAY(C735,20))</f>
        <v>44532</v>
      </c>
      <c r="G735" s="36" t="str">
        <f t="shared" si="95"/>
        <v>Nov</v>
      </c>
      <c r="H735" s="116">
        <v>44505</v>
      </c>
      <c r="I735" s="117" t="str">
        <f t="shared" si="91"/>
        <v>Yes</v>
      </c>
      <c r="J735" s="17"/>
      <c r="K735" s="97"/>
      <c r="L735" s="37" t="s">
        <v>72</v>
      </c>
      <c r="M735" s="17"/>
      <c r="N735" s="18" t="s">
        <v>8</v>
      </c>
      <c r="O735" s="16"/>
      <c r="P735" s="48" t="s">
        <v>56</v>
      </c>
      <c r="Q735" s="160"/>
      <c r="R735" s="19"/>
      <c r="Y735" s="27"/>
      <c r="Z735" s="27"/>
      <c r="AC735" s="27"/>
    </row>
    <row r="736" spans="1:29" s="20" customFormat="1" ht="30" customHeight="1" x14ac:dyDescent="0.2">
      <c r="A736" s="158" t="s">
        <v>841</v>
      </c>
      <c r="B736" s="30" t="s">
        <v>1752</v>
      </c>
      <c r="C736" s="36">
        <v>44504</v>
      </c>
      <c r="D736" s="36">
        <f>IF(C736="","",WORKDAY(C736,1))</f>
        <v>44505</v>
      </c>
      <c r="E736" s="36">
        <f>IF(C736="","",WORKDAY(C736,10))</f>
        <v>44518</v>
      </c>
      <c r="F736" s="36">
        <f>IF(C736="","",WORKDAY(C736,20))</f>
        <v>44532</v>
      </c>
      <c r="G736" s="36" t="str">
        <f t="shared" si="95"/>
        <v>Nov</v>
      </c>
      <c r="H736" s="116">
        <v>44530</v>
      </c>
      <c r="I736" s="117" t="str">
        <f t="shared" si="91"/>
        <v>Yes</v>
      </c>
      <c r="J736" s="17"/>
      <c r="K736" s="97"/>
      <c r="L736" s="37" t="s">
        <v>72</v>
      </c>
      <c r="M736" s="17"/>
      <c r="N736" s="18" t="s">
        <v>993</v>
      </c>
      <c r="O736" s="16"/>
      <c r="P736" s="48"/>
      <c r="Q736" s="160"/>
      <c r="R736" s="19"/>
      <c r="Y736" s="27"/>
      <c r="Z736" s="27"/>
      <c r="AC736" s="27"/>
    </row>
    <row r="737" spans="1:29" s="20" customFormat="1" ht="30" customHeight="1" x14ac:dyDescent="0.2">
      <c r="A737" s="158" t="s">
        <v>842</v>
      </c>
      <c r="B737" s="30" t="s">
        <v>1751</v>
      </c>
      <c r="C737" s="36">
        <v>44505</v>
      </c>
      <c r="D737" s="36">
        <f t="shared" si="92"/>
        <v>44508</v>
      </c>
      <c r="E737" s="36">
        <f t="shared" si="93"/>
        <v>44519</v>
      </c>
      <c r="F737" s="36">
        <f t="shared" si="94"/>
        <v>44533</v>
      </c>
      <c r="G737" s="36" t="str">
        <f t="shared" si="95"/>
        <v>Nov</v>
      </c>
      <c r="H737" s="116">
        <v>44522</v>
      </c>
      <c r="I737" s="117" t="str">
        <f t="shared" si="91"/>
        <v>Yes</v>
      </c>
      <c r="J737" s="17"/>
      <c r="K737" s="97"/>
      <c r="L737" s="37" t="s">
        <v>72</v>
      </c>
      <c r="M737" s="17"/>
      <c r="N737" s="18" t="s">
        <v>994</v>
      </c>
      <c r="O737" s="16"/>
      <c r="P737" s="48" t="s">
        <v>64</v>
      </c>
      <c r="Q737" s="160"/>
      <c r="R737" s="19"/>
      <c r="Y737" s="27"/>
      <c r="Z737" s="27"/>
      <c r="AC737" s="27"/>
    </row>
    <row r="738" spans="1:29" s="20" customFormat="1" ht="30" customHeight="1" x14ac:dyDescent="0.2">
      <c r="A738" s="158" t="s">
        <v>843</v>
      </c>
      <c r="B738" s="30" t="s">
        <v>1753</v>
      </c>
      <c r="C738" s="36">
        <v>44505</v>
      </c>
      <c r="D738" s="36">
        <f t="shared" si="92"/>
        <v>44508</v>
      </c>
      <c r="E738" s="36">
        <f t="shared" si="93"/>
        <v>44519</v>
      </c>
      <c r="F738" s="36">
        <f t="shared" si="94"/>
        <v>44533</v>
      </c>
      <c r="G738" s="36" t="str">
        <f t="shared" si="95"/>
        <v>Nov</v>
      </c>
      <c r="H738" s="116">
        <v>44511</v>
      </c>
      <c r="I738" s="117" t="str">
        <f t="shared" si="91"/>
        <v>Yes</v>
      </c>
      <c r="J738" s="17"/>
      <c r="K738" s="97"/>
      <c r="L738" s="37" t="s">
        <v>72</v>
      </c>
      <c r="M738" s="17"/>
      <c r="N738" s="18" t="s">
        <v>995</v>
      </c>
      <c r="O738" s="16"/>
      <c r="P738" s="48"/>
      <c r="Q738" s="160"/>
      <c r="R738" s="19"/>
      <c r="Y738" s="27"/>
      <c r="Z738" s="27"/>
      <c r="AC738" s="27"/>
    </row>
    <row r="739" spans="1:29" s="20" customFormat="1" ht="30" customHeight="1" x14ac:dyDescent="0.2">
      <c r="A739" s="158" t="s">
        <v>844</v>
      </c>
      <c r="B739" s="30" t="s">
        <v>1754</v>
      </c>
      <c r="C739" s="36">
        <v>44505</v>
      </c>
      <c r="D739" s="36">
        <f>IF(C739="","",WORKDAY(C739,1))</f>
        <v>44508</v>
      </c>
      <c r="E739" s="36">
        <f>IF(C739="","",WORKDAY(C739,10))</f>
        <v>44519</v>
      </c>
      <c r="F739" s="36">
        <f>IF(C739="","",WORKDAY(C739,20))</f>
        <v>44533</v>
      </c>
      <c r="G739" s="36" t="str">
        <f t="shared" si="95"/>
        <v>Nov</v>
      </c>
      <c r="H739" s="116">
        <v>44518</v>
      </c>
      <c r="I739" s="117" t="str">
        <f t="shared" si="91"/>
        <v>Yes</v>
      </c>
      <c r="J739" s="17"/>
      <c r="K739" s="97"/>
      <c r="L739" s="37" t="s">
        <v>72</v>
      </c>
      <c r="M739" s="17"/>
      <c r="N739" s="18" t="s">
        <v>993</v>
      </c>
      <c r="O739" s="16"/>
      <c r="P739" s="48"/>
      <c r="Q739" s="160"/>
      <c r="R739" s="19"/>
      <c r="Y739" s="27"/>
      <c r="Z739" s="27"/>
      <c r="AC739" s="27"/>
    </row>
    <row r="740" spans="1:29" s="20" customFormat="1" ht="30" customHeight="1" x14ac:dyDescent="0.2">
      <c r="A740" s="158" t="s">
        <v>845</v>
      </c>
      <c r="B740" s="30" t="s">
        <v>1755</v>
      </c>
      <c r="C740" s="36">
        <v>44505</v>
      </c>
      <c r="D740" s="36">
        <f>IF(C740="","",WORKDAY(C740,1))</f>
        <v>44508</v>
      </c>
      <c r="E740" s="36">
        <f>IF(C740="","",WORKDAY(C740,10))</f>
        <v>44519</v>
      </c>
      <c r="F740" s="36">
        <f>IF(C740="","",WORKDAY(C740,20))</f>
        <v>44533</v>
      </c>
      <c r="G740" s="36" t="str">
        <f t="shared" si="95"/>
        <v>Nov</v>
      </c>
      <c r="H740" s="116">
        <v>44508</v>
      </c>
      <c r="I740" s="117" t="str">
        <f t="shared" si="91"/>
        <v>Yes</v>
      </c>
      <c r="J740" s="17"/>
      <c r="K740" s="97"/>
      <c r="L740" s="37" t="s">
        <v>72</v>
      </c>
      <c r="M740" s="17"/>
      <c r="N740" s="18" t="s">
        <v>993</v>
      </c>
      <c r="O740" s="16"/>
      <c r="P740" s="48"/>
      <c r="Q740" s="160"/>
      <c r="R740" s="19"/>
      <c r="Y740" s="27"/>
      <c r="Z740" s="27"/>
      <c r="AC740" s="27"/>
    </row>
    <row r="741" spans="1:29" s="20" customFormat="1" ht="30" customHeight="1" x14ac:dyDescent="0.2">
      <c r="A741" s="164" t="s">
        <v>846</v>
      </c>
      <c r="B741" s="30" t="s">
        <v>1756</v>
      </c>
      <c r="C741" s="36">
        <v>44533</v>
      </c>
      <c r="D741" s="36">
        <f t="shared" si="92"/>
        <v>44536</v>
      </c>
      <c r="E741" s="36">
        <f t="shared" si="93"/>
        <v>44547</v>
      </c>
      <c r="F741" s="36">
        <v>44566</v>
      </c>
      <c r="G741" s="36" t="str">
        <f t="shared" si="95"/>
        <v>Dec</v>
      </c>
      <c r="H741" s="116">
        <v>44553</v>
      </c>
      <c r="I741" s="117" t="str">
        <f t="shared" si="91"/>
        <v>Yes</v>
      </c>
      <c r="J741" s="17"/>
      <c r="K741" s="97"/>
      <c r="L741" s="37" t="s">
        <v>72</v>
      </c>
      <c r="M741" s="17"/>
      <c r="N741" s="18" t="s">
        <v>993</v>
      </c>
      <c r="O741" s="16"/>
      <c r="P741" s="48"/>
      <c r="Q741" s="160"/>
      <c r="R741" s="19"/>
      <c r="Y741" s="27"/>
      <c r="Z741" s="27"/>
      <c r="AC741" s="27"/>
    </row>
    <row r="742" spans="1:29" s="20" customFormat="1" ht="30" customHeight="1" x14ac:dyDescent="0.2">
      <c r="A742" s="164" t="s">
        <v>847</v>
      </c>
      <c r="B742" s="30" t="s">
        <v>1757</v>
      </c>
      <c r="C742" s="36">
        <v>44508</v>
      </c>
      <c r="D742" s="36">
        <f t="shared" si="92"/>
        <v>44509</v>
      </c>
      <c r="E742" s="36">
        <f t="shared" si="93"/>
        <v>44522</v>
      </c>
      <c r="F742" s="36">
        <f t="shared" si="94"/>
        <v>44536</v>
      </c>
      <c r="G742" s="36" t="str">
        <f t="shared" si="95"/>
        <v>Nov</v>
      </c>
      <c r="H742" s="116">
        <v>44517</v>
      </c>
      <c r="I742" s="117" t="str">
        <f t="shared" si="91"/>
        <v>Yes</v>
      </c>
      <c r="J742" s="17"/>
      <c r="K742" s="97"/>
      <c r="L742" s="37" t="s">
        <v>72</v>
      </c>
      <c r="M742" s="17"/>
      <c r="N742" s="18" t="s">
        <v>993</v>
      </c>
      <c r="O742" s="16"/>
      <c r="P742" s="48"/>
      <c r="Q742" s="160"/>
      <c r="R742" s="19"/>
      <c r="Y742" s="27"/>
      <c r="Z742" s="27"/>
      <c r="AC742" s="27"/>
    </row>
    <row r="743" spans="1:29" s="20" customFormat="1" ht="30" customHeight="1" x14ac:dyDescent="0.2">
      <c r="A743" s="158" t="s">
        <v>848</v>
      </c>
      <c r="B743" s="30" t="s">
        <v>1758</v>
      </c>
      <c r="C743" s="36">
        <v>44508</v>
      </c>
      <c r="D743" s="36">
        <f t="shared" si="92"/>
        <v>44509</v>
      </c>
      <c r="E743" s="36">
        <f t="shared" si="93"/>
        <v>44522</v>
      </c>
      <c r="F743" s="36">
        <f t="shared" si="94"/>
        <v>44536</v>
      </c>
      <c r="G743" s="36" t="str">
        <f t="shared" si="95"/>
        <v>Nov</v>
      </c>
      <c r="H743" s="116">
        <v>44530</v>
      </c>
      <c r="I743" s="117" t="str">
        <f t="shared" si="91"/>
        <v>Yes</v>
      </c>
      <c r="J743" s="17"/>
      <c r="K743" s="97"/>
      <c r="L743" s="37" t="s">
        <v>72</v>
      </c>
      <c r="M743" s="17"/>
      <c r="N743" s="18" t="s">
        <v>993</v>
      </c>
      <c r="O743" s="16"/>
      <c r="P743" s="48"/>
      <c r="Q743" s="160"/>
      <c r="R743" s="19"/>
      <c r="Y743" s="27"/>
      <c r="Z743" s="27"/>
      <c r="AC743" s="27"/>
    </row>
    <row r="744" spans="1:29" s="20" customFormat="1" ht="30" customHeight="1" x14ac:dyDescent="0.2">
      <c r="A744" s="164" t="s">
        <v>849</v>
      </c>
      <c r="B744" s="30" t="s">
        <v>1759</v>
      </c>
      <c r="C744" s="36">
        <v>44508</v>
      </c>
      <c r="D744" s="36">
        <f t="shared" si="92"/>
        <v>44509</v>
      </c>
      <c r="E744" s="36">
        <f t="shared" si="93"/>
        <v>44522</v>
      </c>
      <c r="F744" s="36">
        <f t="shared" si="94"/>
        <v>44536</v>
      </c>
      <c r="G744" s="36" t="str">
        <f t="shared" si="95"/>
        <v>Nov</v>
      </c>
      <c r="H744" s="116">
        <v>44537</v>
      </c>
      <c r="I744" s="117" t="str">
        <f t="shared" si="91"/>
        <v>No</v>
      </c>
      <c r="J744" s="17"/>
      <c r="K744" s="97"/>
      <c r="L744" s="37" t="s">
        <v>72</v>
      </c>
      <c r="M744" s="17"/>
      <c r="N744" s="18" t="s">
        <v>994</v>
      </c>
      <c r="O744" s="16"/>
      <c r="P744" s="48" t="s">
        <v>17</v>
      </c>
      <c r="Q744" s="160"/>
      <c r="R744" s="19"/>
      <c r="Y744" s="27"/>
      <c r="Z744" s="27"/>
      <c r="AC744" s="27"/>
    </row>
    <row r="745" spans="1:29" s="20" customFormat="1" ht="30" customHeight="1" x14ac:dyDescent="0.2">
      <c r="A745" s="158" t="s">
        <v>850</v>
      </c>
      <c r="B745" s="30" t="s">
        <v>1760</v>
      </c>
      <c r="C745" s="36">
        <v>44508</v>
      </c>
      <c r="D745" s="36">
        <f t="shared" si="92"/>
        <v>44509</v>
      </c>
      <c r="E745" s="36">
        <f t="shared" si="93"/>
        <v>44522</v>
      </c>
      <c r="F745" s="36">
        <f t="shared" si="94"/>
        <v>44536</v>
      </c>
      <c r="G745" s="36" t="str">
        <f t="shared" si="95"/>
        <v>Nov</v>
      </c>
      <c r="H745" s="116">
        <v>44529</v>
      </c>
      <c r="I745" s="117" t="str">
        <f t="shared" si="91"/>
        <v>Yes</v>
      </c>
      <c r="J745" s="17"/>
      <c r="K745" s="97"/>
      <c r="L745" s="37" t="s">
        <v>72</v>
      </c>
      <c r="M745" s="17"/>
      <c r="N745" s="18" t="s">
        <v>993</v>
      </c>
      <c r="O745" s="16"/>
      <c r="P745" s="48"/>
      <c r="Q745" s="160"/>
      <c r="R745" s="19"/>
      <c r="Y745" s="27"/>
      <c r="Z745" s="27"/>
      <c r="AC745" s="27"/>
    </row>
    <row r="746" spans="1:29" s="20" customFormat="1" ht="30" customHeight="1" x14ac:dyDescent="0.2">
      <c r="A746" s="158" t="s">
        <v>851</v>
      </c>
      <c r="B746" s="30" t="s">
        <v>1761</v>
      </c>
      <c r="C746" s="36">
        <v>44509</v>
      </c>
      <c r="D746" s="36">
        <f t="shared" si="92"/>
        <v>44510</v>
      </c>
      <c r="E746" s="36">
        <f t="shared" si="93"/>
        <v>44523</v>
      </c>
      <c r="F746" s="36">
        <f t="shared" si="94"/>
        <v>44537</v>
      </c>
      <c r="G746" s="36" t="str">
        <f t="shared" si="95"/>
        <v>Nov</v>
      </c>
      <c r="H746" s="116">
        <v>44553</v>
      </c>
      <c r="I746" s="117" t="str">
        <f t="shared" si="91"/>
        <v>No</v>
      </c>
      <c r="J746" s="17"/>
      <c r="K746" s="97"/>
      <c r="L746" s="37" t="s">
        <v>72</v>
      </c>
      <c r="M746" s="17"/>
      <c r="N746" s="18" t="s">
        <v>993</v>
      </c>
      <c r="O746" s="16"/>
      <c r="P746" s="48"/>
      <c r="Q746" s="160"/>
      <c r="R746" s="19"/>
      <c r="Y746" s="27"/>
      <c r="Z746" s="27"/>
      <c r="AC746" s="27"/>
    </row>
    <row r="747" spans="1:29" s="20" customFormat="1" ht="30" customHeight="1" x14ac:dyDescent="0.2">
      <c r="A747" s="158" t="s">
        <v>852</v>
      </c>
      <c r="B747" s="30" t="s">
        <v>1762</v>
      </c>
      <c r="C747" s="36">
        <v>44509</v>
      </c>
      <c r="D747" s="36">
        <f t="shared" si="92"/>
        <v>44510</v>
      </c>
      <c r="E747" s="36">
        <f t="shared" si="93"/>
        <v>44523</v>
      </c>
      <c r="F747" s="36">
        <f t="shared" si="94"/>
        <v>44537</v>
      </c>
      <c r="G747" s="36" t="str">
        <f t="shared" si="95"/>
        <v>Nov</v>
      </c>
      <c r="H747" s="116">
        <v>44522</v>
      </c>
      <c r="I747" s="117" t="str">
        <f t="shared" si="91"/>
        <v>Yes</v>
      </c>
      <c r="J747" s="17"/>
      <c r="K747" s="97"/>
      <c r="L747" s="37" t="s">
        <v>72</v>
      </c>
      <c r="M747" s="17"/>
      <c r="N747" s="18" t="s">
        <v>993</v>
      </c>
      <c r="O747" s="16"/>
      <c r="P747" s="48"/>
      <c r="Q747" s="160"/>
      <c r="R747" s="19"/>
      <c r="Y747" s="27"/>
      <c r="Z747" s="27"/>
      <c r="AC747" s="27"/>
    </row>
    <row r="748" spans="1:29" s="20" customFormat="1" ht="30" customHeight="1" x14ac:dyDescent="0.2">
      <c r="A748" s="158" t="s">
        <v>853</v>
      </c>
      <c r="B748" s="30" t="s">
        <v>1720</v>
      </c>
      <c r="C748" s="36">
        <v>44509</v>
      </c>
      <c r="D748" s="36">
        <f t="shared" si="92"/>
        <v>44510</v>
      </c>
      <c r="E748" s="36">
        <f t="shared" si="93"/>
        <v>44523</v>
      </c>
      <c r="F748" s="36">
        <f t="shared" si="94"/>
        <v>44537</v>
      </c>
      <c r="G748" s="36" t="str">
        <f t="shared" si="95"/>
        <v>Nov</v>
      </c>
      <c r="H748" s="116">
        <v>44533</v>
      </c>
      <c r="I748" s="117" t="str">
        <f t="shared" ref="I748:I766" si="96">IF(ISBLANK(H748),"",IF(H748&gt;F748,"No","Yes"))</f>
        <v>Yes</v>
      </c>
      <c r="J748" s="17"/>
      <c r="K748" s="97"/>
      <c r="L748" s="37" t="s">
        <v>72</v>
      </c>
      <c r="M748" s="17"/>
      <c r="N748" s="18" t="s">
        <v>994</v>
      </c>
      <c r="O748" s="16"/>
      <c r="P748" s="48" t="s">
        <v>64</v>
      </c>
      <c r="Q748" s="160"/>
      <c r="R748" s="19"/>
      <c r="Y748" s="27"/>
      <c r="Z748" s="27"/>
      <c r="AC748" s="27"/>
    </row>
    <row r="749" spans="1:29" s="20" customFormat="1" ht="30" customHeight="1" x14ac:dyDescent="0.2">
      <c r="A749" s="158" t="s">
        <v>854</v>
      </c>
      <c r="B749" s="30" t="s">
        <v>1763</v>
      </c>
      <c r="C749" s="36">
        <v>44509</v>
      </c>
      <c r="D749" s="36">
        <f>IF(C749="","",WORKDAY(C749,1))</f>
        <v>44510</v>
      </c>
      <c r="E749" s="36">
        <f>IF(C749="","",WORKDAY(C749,10))</f>
        <v>44523</v>
      </c>
      <c r="F749" s="36">
        <f>IF(C749="","",WORKDAY(C749,20))</f>
        <v>44537</v>
      </c>
      <c r="G749" s="36" t="str">
        <f t="shared" si="95"/>
        <v>Nov</v>
      </c>
      <c r="H749" s="116">
        <v>44530</v>
      </c>
      <c r="I749" s="117" t="str">
        <f t="shared" si="96"/>
        <v>Yes</v>
      </c>
      <c r="J749" s="17"/>
      <c r="K749" s="97"/>
      <c r="L749" s="37" t="s">
        <v>72</v>
      </c>
      <c r="M749" s="17"/>
      <c r="N749" s="18" t="s">
        <v>994</v>
      </c>
      <c r="O749" s="16"/>
      <c r="P749" s="48"/>
      <c r="Q749" s="160"/>
      <c r="R749" s="19"/>
      <c r="Y749" s="27"/>
      <c r="Z749" s="27"/>
      <c r="AC749" s="27"/>
    </row>
    <row r="750" spans="1:29" s="20" customFormat="1" ht="30" customHeight="1" x14ac:dyDescent="0.2">
      <c r="A750" s="158" t="s">
        <v>855</v>
      </c>
      <c r="B750" s="30" t="s">
        <v>1764</v>
      </c>
      <c r="C750" s="36">
        <v>44509</v>
      </c>
      <c r="D750" s="36">
        <f>IF(C750="","",WORKDAY(C750,1))</f>
        <v>44510</v>
      </c>
      <c r="E750" s="36">
        <f>IF(C750="","",WORKDAY(C750,10))</f>
        <v>44523</v>
      </c>
      <c r="F750" s="36">
        <f>IF(C750="","",WORKDAY(C750,20))</f>
        <v>44537</v>
      </c>
      <c r="G750" s="36" t="str">
        <f t="shared" si="95"/>
        <v>Nov</v>
      </c>
      <c r="H750" s="116">
        <v>44510</v>
      </c>
      <c r="I750" s="117" t="str">
        <f t="shared" si="96"/>
        <v>Yes</v>
      </c>
      <c r="J750" s="17"/>
      <c r="K750" s="97"/>
      <c r="L750" s="37" t="s">
        <v>72</v>
      </c>
      <c r="M750" s="17"/>
      <c r="N750" s="18" t="s">
        <v>993</v>
      </c>
      <c r="O750" s="16"/>
      <c r="P750" s="48"/>
      <c r="Q750" s="160"/>
      <c r="R750" s="19"/>
      <c r="Y750" s="27"/>
      <c r="Z750" s="27"/>
      <c r="AC750" s="27"/>
    </row>
    <row r="751" spans="1:29" s="20" customFormat="1" ht="30" customHeight="1" x14ac:dyDescent="0.2">
      <c r="A751" s="158" t="s">
        <v>856</v>
      </c>
      <c r="B751" s="30" t="s">
        <v>1767</v>
      </c>
      <c r="C751" s="36">
        <v>44510</v>
      </c>
      <c r="D751" s="36">
        <f t="shared" si="92"/>
        <v>44511</v>
      </c>
      <c r="E751" s="36">
        <f t="shared" si="93"/>
        <v>44524</v>
      </c>
      <c r="F751" s="36">
        <f t="shared" si="94"/>
        <v>44538</v>
      </c>
      <c r="G751" s="36" t="str">
        <f t="shared" si="95"/>
        <v>Nov</v>
      </c>
      <c r="H751" s="116">
        <v>44511</v>
      </c>
      <c r="I751" s="117" t="str">
        <f t="shared" si="96"/>
        <v>Yes</v>
      </c>
      <c r="J751" s="17"/>
      <c r="K751" s="97"/>
      <c r="L751" s="37" t="s">
        <v>72</v>
      </c>
      <c r="M751" s="17"/>
      <c r="N751" s="18" t="s">
        <v>995</v>
      </c>
      <c r="O751" s="16"/>
      <c r="P751" s="48"/>
      <c r="Q751" s="160"/>
      <c r="R751" s="19"/>
      <c r="Y751" s="27"/>
      <c r="Z751" s="27"/>
      <c r="AC751" s="27"/>
    </row>
    <row r="752" spans="1:29" s="20" customFormat="1" ht="30" customHeight="1" x14ac:dyDescent="0.2">
      <c r="A752" s="158" t="s">
        <v>857</v>
      </c>
      <c r="B752" s="30" t="s">
        <v>1768</v>
      </c>
      <c r="C752" s="36">
        <v>44510</v>
      </c>
      <c r="D752" s="36">
        <f t="shared" si="92"/>
        <v>44511</v>
      </c>
      <c r="E752" s="36">
        <f t="shared" si="93"/>
        <v>44524</v>
      </c>
      <c r="F752" s="36">
        <f t="shared" si="94"/>
        <v>44538</v>
      </c>
      <c r="G752" s="36" t="str">
        <f t="shared" si="95"/>
        <v>Nov</v>
      </c>
      <c r="H752" s="116">
        <v>44522</v>
      </c>
      <c r="I752" s="117" t="str">
        <f t="shared" si="96"/>
        <v>Yes</v>
      </c>
      <c r="J752" s="17"/>
      <c r="K752" s="97"/>
      <c r="L752" s="37" t="s">
        <v>72</v>
      </c>
      <c r="M752" s="17"/>
      <c r="N752" s="18" t="s">
        <v>993</v>
      </c>
      <c r="O752" s="16"/>
      <c r="P752" s="48"/>
      <c r="Q752" s="160"/>
      <c r="R752" s="19"/>
      <c r="Y752" s="27"/>
      <c r="Z752" s="27"/>
      <c r="AC752" s="27"/>
    </row>
    <row r="753" spans="1:29" s="20" customFormat="1" ht="30" customHeight="1" x14ac:dyDescent="0.2">
      <c r="A753" s="158" t="s">
        <v>858</v>
      </c>
      <c r="B753" s="30" t="s">
        <v>1769</v>
      </c>
      <c r="C753" s="36">
        <v>44510</v>
      </c>
      <c r="D753" s="36">
        <f>IF(C753="","",WORKDAY(C753,1))</f>
        <v>44511</v>
      </c>
      <c r="E753" s="36">
        <f>IF(C753="","",WORKDAY(C753,10))</f>
        <v>44524</v>
      </c>
      <c r="F753" s="36">
        <f>IF(C753="","",WORKDAY(C753,20))</f>
        <v>44538</v>
      </c>
      <c r="G753" s="36" t="str">
        <f t="shared" si="95"/>
        <v>Nov</v>
      </c>
      <c r="H753" s="116">
        <v>44523</v>
      </c>
      <c r="I753" s="117" t="str">
        <f t="shared" si="96"/>
        <v>Yes</v>
      </c>
      <c r="J753" s="17"/>
      <c r="K753" s="97"/>
      <c r="L753" s="37" t="s">
        <v>72</v>
      </c>
      <c r="M753" s="17"/>
      <c r="N753" s="18" t="s">
        <v>993</v>
      </c>
      <c r="O753" s="16"/>
      <c r="P753" s="48"/>
      <c r="Q753" s="160"/>
      <c r="R753" s="19"/>
      <c r="Y753" s="27"/>
      <c r="Z753" s="27"/>
      <c r="AC753" s="27"/>
    </row>
    <row r="754" spans="1:29" s="20" customFormat="1" ht="30" customHeight="1" x14ac:dyDescent="0.2">
      <c r="A754" s="158" t="s">
        <v>859</v>
      </c>
      <c r="B754" s="30" t="s">
        <v>1770</v>
      </c>
      <c r="C754" s="36">
        <v>44510</v>
      </c>
      <c r="D754" s="36">
        <f>IF(C754="","",WORKDAY(C754,1))</f>
        <v>44511</v>
      </c>
      <c r="E754" s="36">
        <f>IF(C754="","",WORKDAY(C754,10))</f>
        <v>44524</v>
      </c>
      <c r="F754" s="36">
        <f>IF(C754="","",WORKDAY(C754,20))</f>
        <v>44538</v>
      </c>
      <c r="G754" s="36" t="str">
        <f t="shared" si="95"/>
        <v>Nov</v>
      </c>
      <c r="H754" s="116">
        <v>44523</v>
      </c>
      <c r="I754" s="117" t="str">
        <f t="shared" si="96"/>
        <v>Yes</v>
      </c>
      <c r="J754" s="17"/>
      <c r="K754" s="97"/>
      <c r="L754" s="37" t="s">
        <v>72</v>
      </c>
      <c r="M754" s="17"/>
      <c r="N754" s="18" t="s">
        <v>993</v>
      </c>
      <c r="O754" s="16"/>
      <c r="P754" s="48"/>
      <c r="Q754" s="160"/>
      <c r="R754" s="19"/>
      <c r="Y754" s="27"/>
      <c r="Z754" s="27"/>
      <c r="AC754" s="27"/>
    </row>
    <row r="755" spans="1:29" s="20" customFormat="1" ht="30" customHeight="1" x14ac:dyDescent="0.2">
      <c r="A755" s="158" t="s">
        <v>860</v>
      </c>
      <c r="B755" s="30" t="s">
        <v>1771</v>
      </c>
      <c r="C755" s="36">
        <v>44511</v>
      </c>
      <c r="D755" s="36">
        <f t="shared" si="92"/>
        <v>44512</v>
      </c>
      <c r="E755" s="36">
        <f t="shared" si="93"/>
        <v>44525</v>
      </c>
      <c r="F755" s="36">
        <f t="shared" si="94"/>
        <v>44539</v>
      </c>
      <c r="G755" s="36" t="str">
        <f t="shared" si="95"/>
        <v>Nov</v>
      </c>
      <c r="H755" s="116">
        <v>44511</v>
      </c>
      <c r="I755" s="117" t="str">
        <f t="shared" si="96"/>
        <v>Yes</v>
      </c>
      <c r="J755" s="17"/>
      <c r="K755" s="97"/>
      <c r="L755" s="37" t="s">
        <v>72</v>
      </c>
      <c r="M755" s="17"/>
      <c r="N755" s="18" t="s">
        <v>995</v>
      </c>
      <c r="O755" s="16"/>
      <c r="P755" s="48"/>
      <c r="Q755" s="160"/>
      <c r="R755" s="19"/>
      <c r="Y755" s="27"/>
      <c r="Z755" s="27"/>
      <c r="AC755" s="27"/>
    </row>
    <row r="756" spans="1:29" s="20" customFormat="1" ht="30" customHeight="1" x14ac:dyDescent="0.2">
      <c r="A756" s="158" t="s">
        <v>861</v>
      </c>
      <c r="B756" s="30" t="s">
        <v>1772</v>
      </c>
      <c r="C756" s="36">
        <v>44511</v>
      </c>
      <c r="D756" s="36">
        <f t="shared" si="92"/>
        <v>44512</v>
      </c>
      <c r="E756" s="36">
        <f t="shared" si="93"/>
        <v>44525</v>
      </c>
      <c r="F756" s="36">
        <f t="shared" si="94"/>
        <v>44539</v>
      </c>
      <c r="G756" s="36" t="str">
        <f t="shared" si="95"/>
        <v>Nov</v>
      </c>
      <c r="H756" s="116">
        <v>44537</v>
      </c>
      <c r="I756" s="117" t="str">
        <f t="shared" si="96"/>
        <v>Yes</v>
      </c>
      <c r="J756" s="17"/>
      <c r="K756" s="97"/>
      <c r="L756" s="37" t="s">
        <v>72</v>
      </c>
      <c r="M756" s="17"/>
      <c r="N756" s="18" t="s">
        <v>993</v>
      </c>
      <c r="O756" s="16"/>
      <c r="P756" s="48"/>
      <c r="Q756" s="160"/>
      <c r="R756" s="19"/>
      <c r="Y756" s="27"/>
      <c r="Z756" s="27"/>
      <c r="AC756" s="27"/>
    </row>
    <row r="757" spans="1:29" s="20" customFormat="1" ht="30" customHeight="1" x14ac:dyDescent="0.2">
      <c r="A757" s="158" t="s">
        <v>862</v>
      </c>
      <c r="B757" s="30" t="s">
        <v>1773</v>
      </c>
      <c r="C757" s="36">
        <v>44511</v>
      </c>
      <c r="D757" s="36">
        <f>IF(C757="","",WORKDAY(C757,1))</f>
        <v>44512</v>
      </c>
      <c r="E757" s="36">
        <f>IF(C757="","",WORKDAY(C757,10))</f>
        <v>44525</v>
      </c>
      <c r="F757" s="36">
        <f>IF(C757="","",WORKDAY(C757,20))</f>
        <v>44539</v>
      </c>
      <c r="G757" s="36" t="str">
        <f t="shared" si="95"/>
        <v>Nov</v>
      </c>
      <c r="H757" s="116">
        <v>44536</v>
      </c>
      <c r="I757" s="117" t="str">
        <f t="shared" si="96"/>
        <v>Yes</v>
      </c>
      <c r="J757" s="17"/>
      <c r="K757" s="97"/>
      <c r="L757" s="37" t="s">
        <v>72</v>
      </c>
      <c r="M757" s="17"/>
      <c r="N757" s="18" t="s">
        <v>993</v>
      </c>
      <c r="O757" s="16"/>
      <c r="P757" s="48"/>
      <c r="Q757" s="160"/>
      <c r="R757" s="19"/>
      <c r="Y757" s="27"/>
      <c r="Z757" s="27"/>
      <c r="AC757" s="27"/>
    </row>
    <row r="758" spans="1:29" s="20" customFormat="1" ht="30" customHeight="1" x14ac:dyDescent="0.2">
      <c r="A758" s="158" t="s">
        <v>863</v>
      </c>
      <c r="B758" s="30" t="s">
        <v>1774</v>
      </c>
      <c r="C758" s="36">
        <v>44512</v>
      </c>
      <c r="D758" s="36">
        <f t="shared" si="92"/>
        <v>44515</v>
      </c>
      <c r="E758" s="36">
        <f t="shared" si="93"/>
        <v>44526</v>
      </c>
      <c r="F758" s="36">
        <f t="shared" si="94"/>
        <v>44540</v>
      </c>
      <c r="G758" s="36" t="str">
        <f t="shared" si="95"/>
        <v>Nov</v>
      </c>
      <c r="H758" s="116">
        <v>44515</v>
      </c>
      <c r="I758" s="117" t="str">
        <f t="shared" si="96"/>
        <v>Yes</v>
      </c>
      <c r="J758" s="17"/>
      <c r="K758" s="97"/>
      <c r="L758" s="37" t="s">
        <v>72</v>
      </c>
      <c r="M758" s="17"/>
      <c r="N758" s="18" t="s">
        <v>993</v>
      </c>
      <c r="O758" s="16"/>
      <c r="P758" s="48"/>
      <c r="Q758" s="160"/>
      <c r="R758" s="19"/>
      <c r="Y758" s="27"/>
      <c r="Z758" s="27"/>
      <c r="AC758" s="27"/>
    </row>
    <row r="759" spans="1:29" s="20" customFormat="1" ht="30" customHeight="1" x14ac:dyDescent="0.2">
      <c r="A759" s="158" t="s">
        <v>864</v>
      </c>
      <c r="B759" s="30" t="s">
        <v>1776</v>
      </c>
      <c r="C759" s="36">
        <v>44515</v>
      </c>
      <c r="D759" s="36">
        <f t="shared" si="92"/>
        <v>44516</v>
      </c>
      <c r="E759" s="36">
        <f t="shared" si="93"/>
        <v>44529</v>
      </c>
      <c r="F759" s="36">
        <f t="shared" si="94"/>
        <v>44543</v>
      </c>
      <c r="G759" s="36" t="str">
        <f t="shared" si="95"/>
        <v>Nov</v>
      </c>
      <c r="H759" s="116">
        <v>44516</v>
      </c>
      <c r="I759" s="117" t="str">
        <f t="shared" si="96"/>
        <v>Yes</v>
      </c>
      <c r="J759" s="17"/>
      <c r="K759" s="97"/>
      <c r="L759" s="37" t="s">
        <v>72</v>
      </c>
      <c r="M759" s="17"/>
      <c r="N759" s="18" t="s">
        <v>995</v>
      </c>
      <c r="O759" s="16"/>
      <c r="P759" s="48"/>
      <c r="Q759" s="160"/>
      <c r="R759" s="19"/>
      <c r="Y759" s="27"/>
      <c r="Z759" s="27"/>
      <c r="AC759" s="27"/>
    </row>
    <row r="760" spans="1:29" s="20" customFormat="1" ht="30" customHeight="1" x14ac:dyDescent="0.2">
      <c r="A760" s="158" t="s">
        <v>865</v>
      </c>
      <c r="B760" s="30" t="s">
        <v>1777</v>
      </c>
      <c r="C760" s="36">
        <v>44515</v>
      </c>
      <c r="D760" s="36">
        <f t="shared" si="92"/>
        <v>44516</v>
      </c>
      <c r="E760" s="36">
        <f t="shared" si="93"/>
        <v>44529</v>
      </c>
      <c r="F760" s="36">
        <f t="shared" si="94"/>
        <v>44543</v>
      </c>
      <c r="G760" s="36" t="str">
        <f t="shared" si="95"/>
        <v>Nov</v>
      </c>
      <c r="H760" s="116">
        <v>44526</v>
      </c>
      <c r="I760" s="117" t="str">
        <f t="shared" si="96"/>
        <v>Yes</v>
      </c>
      <c r="J760" s="17"/>
      <c r="K760" s="97"/>
      <c r="L760" s="37" t="s">
        <v>72</v>
      </c>
      <c r="M760" s="17"/>
      <c r="N760" s="18" t="s">
        <v>993</v>
      </c>
      <c r="O760" s="16"/>
      <c r="P760" s="48"/>
      <c r="Q760" s="160"/>
      <c r="R760" s="19"/>
      <c r="Y760" s="27"/>
      <c r="Z760" s="27"/>
      <c r="AC760" s="27"/>
    </row>
    <row r="761" spans="1:29" s="20" customFormat="1" ht="30" customHeight="1" x14ac:dyDescent="0.2">
      <c r="A761" s="158" t="s">
        <v>866</v>
      </c>
      <c r="B761" s="30" t="s">
        <v>1778</v>
      </c>
      <c r="C761" s="36">
        <v>44515</v>
      </c>
      <c r="D761" s="36">
        <f>IF(C761="","",WORKDAY(C761,1))</f>
        <v>44516</v>
      </c>
      <c r="E761" s="36">
        <f>IF(C761="","",WORKDAY(C761,10))</f>
        <v>44529</v>
      </c>
      <c r="F761" s="36">
        <f>IF(C761="","",WORKDAY(C761,20))</f>
        <v>44543</v>
      </c>
      <c r="G761" s="36" t="str">
        <f t="shared" si="95"/>
        <v>Nov</v>
      </c>
      <c r="H761" s="116">
        <v>44538</v>
      </c>
      <c r="I761" s="117" t="str">
        <f t="shared" si="96"/>
        <v>Yes</v>
      </c>
      <c r="J761" s="17"/>
      <c r="K761" s="97"/>
      <c r="L761" s="37" t="s">
        <v>72</v>
      </c>
      <c r="M761" s="17"/>
      <c r="N761" s="18" t="s">
        <v>993</v>
      </c>
      <c r="O761" s="16"/>
      <c r="P761" s="48"/>
      <c r="Q761" s="160"/>
      <c r="R761" s="19"/>
      <c r="Y761" s="27"/>
      <c r="Z761" s="27"/>
      <c r="AC761" s="27"/>
    </row>
    <row r="762" spans="1:29" s="20" customFormat="1" ht="30" customHeight="1" x14ac:dyDescent="0.2">
      <c r="A762" s="158" t="s">
        <v>867</v>
      </c>
      <c r="B762" s="30" t="s">
        <v>1779</v>
      </c>
      <c r="C762" s="36">
        <v>44515</v>
      </c>
      <c r="D762" s="36">
        <f>IF(C762="","",WORKDAY(C762,1))</f>
        <v>44516</v>
      </c>
      <c r="E762" s="36">
        <f>IF(C762="","",WORKDAY(C762,10))</f>
        <v>44529</v>
      </c>
      <c r="F762" s="36">
        <f>IF(C762="","",WORKDAY(C762,20))</f>
        <v>44543</v>
      </c>
      <c r="G762" s="36" t="str">
        <f t="shared" si="95"/>
        <v>Nov</v>
      </c>
      <c r="H762" s="116">
        <v>44540</v>
      </c>
      <c r="I762" s="117" t="str">
        <f t="shared" si="96"/>
        <v>Yes</v>
      </c>
      <c r="J762" s="17"/>
      <c r="K762" s="97"/>
      <c r="L762" s="37" t="s">
        <v>72</v>
      </c>
      <c r="M762" s="17"/>
      <c r="N762" s="18" t="s">
        <v>993</v>
      </c>
      <c r="O762" s="16"/>
      <c r="P762" s="48"/>
      <c r="Q762" s="160"/>
      <c r="R762" s="19"/>
      <c r="Y762" s="27"/>
      <c r="Z762" s="27"/>
      <c r="AC762" s="27"/>
    </row>
    <row r="763" spans="1:29" s="20" customFormat="1" ht="30" customHeight="1" x14ac:dyDescent="0.2">
      <c r="A763" s="158" t="s">
        <v>868</v>
      </c>
      <c r="B763" s="30" t="s">
        <v>1780</v>
      </c>
      <c r="C763" s="36">
        <v>44516</v>
      </c>
      <c r="D763" s="36">
        <f t="shared" si="92"/>
        <v>44517</v>
      </c>
      <c r="E763" s="36">
        <f t="shared" si="93"/>
        <v>44530</v>
      </c>
      <c r="F763" s="36">
        <f t="shared" si="94"/>
        <v>44544</v>
      </c>
      <c r="G763" s="36" t="str">
        <f t="shared" si="95"/>
        <v>Nov</v>
      </c>
      <c r="H763" s="116">
        <v>44522</v>
      </c>
      <c r="I763" s="117" t="str">
        <f t="shared" si="96"/>
        <v>Yes</v>
      </c>
      <c r="J763" s="17"/>
      <c r="K763" s="97"/>
      <c r="L763" s="37" t="s">
        <v>1004</v>
      </c>
      <c r="M763" s="17"/>
      <c r="N763" s="18" t="s">
        <v>993</v>
      </c>
      <c r="O763" s="16"/>
      <c r="P763" s="48"/>
      <c r="Q763" s="160"/>
      <c r="R763" s="19"/>
      <c r="Y763" s="27"/>
      <c r="Z763" s="27"/>
      <c r="AC763" s="27"/>
    </row>
    <row r="764" spans="1:29" s="20" customFormat="1" ht="30" customHeight="1" x14ac:dyDescent="0.2">
      <c r="A764" s="158" t="s">
        <v>869</v>
      </c>
      <c r="B764" s="30" t="s">
        <v>1781</v>
      </c>
      <c r="C764" s="36">
        <v>44509</v>
      </c>
      <c r="D764" s="36">
        <f t="shared" si="92"/>
        <v>44510</v>
      </c>
      <c r="E764" s="36">
        <f t="shared" si="93"/>
        <v>44523</v>
      </c>
      <c r="F764" s="36">
        <f t="shared" si="94"/>
        <v>44537</v>
      </c>
      <c r="G764" s="36" t="str">
        <f t="shared" si="95"/>
        <v>Nov</v>
      </c>
      <c r="H764" s="116">
        <v>44524</v>
      </c>
      <c r="I764" s="117" t="str">
        <f t="shared" si="96"/>
        <v>Yes</v>
      </c>
      <c r="J764" s="17"/>
      <c r="K764" s="97"/>
      <c r="L764" s="37" t="s">
        <v>72</v>
      </c>
      <c r="M764" s="17"/>
      <c r="N764" s="18" t="s">
        <v>993</v>
      </c>
      <c r="O764" s="16"/>
      <c r="P764" s="48"/>
      <c r="Q764" s="160"/>
      <c r="R764" s="19"/>
      <c r="Y764" s="27"/>
      <c r="Z764" s="27"/>
      <c r="AC764" s="27"/>
    </row>
    <row r="765" spans="1:29" s="20" customFormat="1" ht="30" customHeight="1" x14ac:dyDescent="0.2">
      <c r="A765" s="158" t="s">
        <v>870</v>
      </c>
      <c r="B765" s="30" t="s">
        <v>1782</v>
      </c>
      <c r="C765" s="36">
        <v>44516</v>
      </c>
      <c r="D765" s="36">
        <f t="shared" si="92"/>
        <v>44517</v>
      </c>
      <c r="E765" s="36">
        <f t="shared" si="93"/>
        <v>44530</v>
      </c>
      <c r="F765" s="36">
        <f t="shared" si="94"/>
        <v>44544</v>
      </c>
      <c r="G765" s="36" t="str">
        <f t="shared" si="95"/>
        <v>Nov</v>
      </c>
      <c r="H765" s="116">
        <v>44516</v>
      </c>
      <c r="I765" s="117" t="str">
        <f t="shared" si="96"/>
        <v>Yes</v>
      </c>
      <c r="J765" s="17"/>
      <c r="K765" s="97"/>
      <c r="L765" s="37" t="s">
        <v>72</v>
      </c>
      <c r="M765" s="17"/>
      <c r="N765" s="18" t="s">
        <v>993</v>
      </c>
      <c r="O765" s="16"/>
      <c r="P765" s="48"/>
      <c r="Q765" s="160"/>
      <c r="R765" s="19"/>
      <c r="Y765" s="27"/>
      <c r="Z765" s="27"/>
      <c r="AC765" s="27"/>
    </row>
    <row r="766" spans="1:29" s="20" customFormat="1" ht="30" customHeight="1" x14ac:dyDescent="0.2">
      <c r="A766" s="158" t="s">
        <v>871</v>
      </c>
      <c r="B766" s="30" t="s">
        <v>1783</v>
      </c>
      <c r="C766" s="36">
        <v>44516</v>
      </c>
      <c r="D766" s="36">
        <f t="shared" si="92"/>
        <v>44517</v>
      </c>
      <c r="E766" s="36">
        <f t="shared" si="93"/>
        <v>44530</v>
      </c>
      <c r="F766" s="36">
        <f t="shared" si="94"/>
        <v>44544</v>
      </c>
      <c r="G766" s="36" t="str">
        <f t="shared" si="95"/>
        <v>Nov</v>
      </c>
      <c r="H766" s="116">
        <v>44544</v>
      </c>
      <c r="I766" s="117" t="str">
        <f t="shared" si="96"/>
        <v>Yes</v>
      </c>
      <c r="J766" s="17"/>
      <c r="K766" s="97"/>
      <c r="L766" s="37" t="s">
        <v>72</v>
      </c>
      <c r="M766" s="17"/>
      <c r="N766" s="18" t="s">
        <v>993</v>
      </c>
      <c r="O766" s="16"/>
      <c r="P766" s="48"/>
      <c r="Q766" s="160"/>
      <c r="R766" s="19"/>
      <c r="Y766" s="27"/>
      <c r="Z766" s="27"/>
      <c r="AC766" s="27"/>
    </row>
    <row r="767" spans="1:29" s="20" customFormat="1" ht="30" customHeight="1" x14ac:dyDescent="0.2">
      <c r="A767" s="158" t="s">
        <v>872</v>
      </c>
      <c r="B767" s="30" t="s">
        <v>1784</v>
      </c>
      <c r="C767" s="36">
        <v>44516</v>
      </c>
      <c r="D767" s="36">
        <f>IF(C767="","",WORKDAY(C767,1))</f>
        <v>44517</v>
      </c>
      <c r="E767" s="36">
        <f>IF(C767="","",WORKDAY(C767,10))</f>
        <v>44530</v>
      </c>
      <c r="F767" s="36">
        <f>IF(C767="","",WORKDAY(C767,20))</f>
        <v>44544</v>
      </c>
      <c r="G767" s="36" t="str">
        <f t="shared" si="95"/>
        <v>Nov</v>
      </c>
      <c r="H767" s="116">
        <v>44585</v>
      </c>
      <c r="I767" s="117" t="s">
        <v>1033</v>
      </c>
      <c r="J767" s="17"/>
      <c r="K767" s="97"/>
      <c r="L767" s="37" t="s">
        <v>72</v>
      </c>
      <c r="M767" s="17"/>
      <c r="N767" s="18" t="s">
        <v>993</v>
      </c>
      <c r="O767" s="16"/>
      <c r="P767" s="48"/>
      <c r="Q767" s="160"/>
      <c r="R767" s="19"/>
      <c r="Y767" s="27"/>
      <c r="Z767" s="27"/>
      <c r="AC767" s="27"/>
    </row>
    <row r="768" spans="1:29" s="20" customFormat="1" ht="30" customHeight="1" x14ac:dyDescent="0.2">
      <c r="A768" s="158" t="s">
        <v>873</v>
      </c>
      <c r="B768" s="30" t="s">
        <v>1785</v>
      </c>
      <c r="C768" s="36">
        <v>44517</v>
      </c>
      <c r="D768" s="36">
        <f t="shared" si="92"/>
        <v>44518</v>
      </c>
      <c r="E768" s="36">
        <f t="shared" si="93"/>
        <v>44531</v>
      </c>
      <c r="F768" s="36">
        <f t="shared" si="94"/>
        <v>44545</v>
      </c>
      <c r="G768" s="36" t="str">
        <f t="shared" si="95"/>
        <v>Nov</v>
      </c>
      <c r="H768" s="116">
        <v>44517</v>
      </c>
      <c r="I768" s="117" t="str">
        <f>IF(ISBLANK(H768),"",IF(H768&gt;F768,"No","Yes"))</f>
        <v>Yes</v>
      </c>
      <c r="J768" s="17"/>
      <c r="K768" s="97"/>
      <c r="L768" s="37" t="s">
        <v>72</v>
      </c>
      <c r="M768" s="17"/>
      <c r="N768" s="18" t="s">
        <v>995</v>
      </c>
      <c r="O768" s="16"/>
      <c r="P768" s="48"/>
      <c r="Q768" s="160"/>
      <c r="R768" s="19"/>
      <c r="Y768" s="27"/>
      <c r="Z768" s="27"/>
      <c r="AC768" s="27"/>
    </row>
    <row r="769" spans="1:29" s="20" customFormat="1" ht="30" customHeight="1" x14ac:dyDescent="0.2">
      <c r="A769" s="158" t="s">
        <v>874</v>
      </c>
      <c r="B769" s="30" t="s">
        <v>1786</v>
      </c>
      <c r="C769" s="36">
        <v>44517</v>
      </c>
      <c r="D769" s="36">
        <f t="shared" si="92"/>
        <v>44518</v>
      </c>
      <c r="E769" s="36">
        <f t="shared" si="93"/>
        <v>44531</v>
      </c>
      <c r="F769" s="36">
        <f t="shared" si="94"/>
        <v>44545</v>
      </c>
      <c r="G769" s="36" t="str">
        <f t="shared" si="95"/>
        <v>Nov</v>
      </c>
      <c r="H769" s="116">
        <v>44543</v>
      </c>
      <c r="I769" s="117" t="str">
        <f>IF(ISBLANK(H769),"",IF(H769&gt;F769,"No","Yes"))</f>
        <v>Yes</v>
      </c>
      <c r="J769" s="17"/>
      <c r="K769" s="97"/>
      <c r="L769" s="37" t="s">
        <v>72</v>
      </c>
      <c r="M769" s="17"/>
      <c r="N769" s="18" t="s">
        <v>993</v>
      </c>
      <c r="O769" s="16"/>
      <c r="P769" s="48"/>
      <c r="Q769" s="160"/>
      <c r="R769" s="19"/>
      <c r="Y769" s="27"/>
      <c r="Z769" s="27"/>
      <c r="AC769" s="27"/>
    </row>
    <row r="770" spans="1:29" s="20" customFormat="1" ht="30" customHeight="1" x14ac:dyDescent="0.2">
      <c r="A770" s="158" t="s">
        <v>875</v>
      </c>
      <c r="B770" s="30" t="s">
        <v>1788</v>
      </c>
      <c r="C770" s="36">
        <v>44517</v>
      </c>
      <c r="D770" s="36">
        <f>IF(C770="","",WORKDAY(C770,1))</f>
        <v>44518</v>
      </c>
      <c r="E770" s="36">
        <f>IF(C770="","",WORKDAY(C770,10))</f>
        <v>44531</v>
      </c>
      <c r="F770" s="36">
        <f>IF(C770="","",WORKDAY(C770,20))</f>
        <v>44545</v>
      </c>
      <c r="G770" s="36" t="str">
        <f t="shared" si="95"/>
        <v>Nov</v>
      </c>
      <c r="H770" s="116">
        <v>44530</v>
      </c>
      <c r="I770" s="117" t="str">
        <f>IF(ISBLANK(H770),"",IF(H770&gt;F770,"No","Yes"))</f>
        <v>Yes</v>
      </c>
      <c r="J770" s="17"/>
      <c r="K770" s="97"/>
      <c r="L770" s="37" t="s">
        <v>72</v>
      </c>
      <c r="M770" s="17"/>
      <c r="N770" s="18" t="s">
        <v>993</v>
      </c>
      <c r="O770" s="16"/>
      <c r="P770" s="48"/>
      <c r="Q770" s="160"/>
      <c r="R770" s="19"/>
      <c r="Y770" s="27"/>
      <c r="Z770" s="27"/>
      <c r="AC770" s="27"/>
    </row>
    <row r="771" spans="1:29" s="20" customFormat="1" ht="30" customHeight="1" x14ac:dyDescent="0.2">
      <c r="A771" s="158" t="s">
        <v>876</v>
      </c>
      <c r="B771" s="30" t="s">
        <v>1789</v>
      </c>
      <c r="C771" s="36">
        <v>44517</v>
      </c>
      <c r="D771" s="36">
        <f>IF(C771="","",WORKDAY(C771,1))</f>
        <v>44518</v>
      </c>
      <c r="E771" s="36">
        <f>IF(C771="","",WORKDAY(C771,10))</f>
        <v>44531</v>
      </c>
      <c r="F771" s="36">
        <f>IF(C771="","",WORKDAY(C771,20))</f>
        <v>44545</v>
      </c>
      <c r="G771" s="36" t="str">
        <f t="shared" si="95"/>
        <v>Nov</v>
      </c>
      <c r="H771" s="116">
        <v>44518</v>
      </c>
      <c r="I771" s="117" t="str">
        <f>IF(ISBLANK(H771),"",IF(H771&gt;F771,"No","Yes"))</f>
        <v>Yes</v>
      </c>
      <c r="J771" s="17"/>
      <c r="K771" s="97"/>
      <c r="L771" s="37" t="s">
        <v>72</v>
      </c>
      <c r="M771" s="17"/>
      <c r="N771" s="18" t="s">
        <v>993</v>
      </c>
      <c r="O771" s="16"/>
      <c r="P771" s="48"/>
      <c r="Q771" s="163"/>
      <c r="R771" s="19"/>
      <c r="Y771" s="27"/>
      <c r="Z771" s="27"/>
      <c r="AC771" s="27"/>
    </row>
    <row r="772" spans="1:29" s="138" customFormat="1" ht="30" customHeight="1" x14ac:dyDescent="0.2">
      <c r="A772" s="158" t="s">
        <v>877</v>
      </c>
      <c r="B772" s="75" t="s">
        <v>1790</v>
      </c>
      <c r="C772" s="36">
        <v>44517</v>
      </c>
      <c r="D772" s="36">
        <f>IF(C772="","",WORKDAY(C772,1))</f>
        <v>44518</v>
      </c>
      <c r="E772" s="36">
        <f>IF(C772="","",WORKDAY(C772,10))</f>
        <v>44531</v>
      </c>
      <c r="F772" s="36">
        <f>IF(C772="","",WORKDAY(C772,20))</f>
        <v>44545</v>
      </c>
      <c r="G772" s="36" t="str">
        <f t="shared" si="95"/>
        <v>Nov</v>
      </c>
      <c r="H772" s="45">
        <v>44585</v>
      </c>
      <c r="I772" s="117" t="s">
        <v>1033</v>
      </c>
      <c r="J772" s="79"/>
      <c r="K772" s="107"/>
      <c r="L772" s="78" t="s">
        <v>72</v>
      </c>
      <c r="M772" s="79"/>
      <c r="N772" s="74" t="s">
        <v>993</v>
      </c>
      <c r="O772" s="35"/>
      <c r="P772" s="35"/>
      <c r="Q772" s="163"/>
      <c r="R772" s="81"/>
      <c r="Y772" s="139"/>
      <c r="Z772" s="139"/>
      <c r="AC772" s="139"/>
    </row>
    <row r="773" spans="1:29" s="20" customFormat="1" ht="30" customHeight="1" x14ac:dyDescent="0.2">
      <c r="A773" s="158" t="s">
        <v>878</v>
      </c>
      <c r="B773" s="30" t="s">
        <v>1791</v>
      </c>
      <c r="C773" s="36">
        <v>44517</v>
      </c>
      <c r="D773" s="36">
        <f>IF(C773="","",WORKDAY(C773,1))</f>
        <v>44518</v>
      </c>
      <c r="E773" s="36">
        <f>IF(C773="","",WORKDAY(C773,10))</f>
        <v>44531</v>
      </c>
      <c r="F773" s="36">
        <f>IF(C773="","",WORKDAY(C773,20))</f>
        <v>44545</v>
      </c>
      <c r="G773" s="36" t="str">
        <f t="shared" si="95"/>
        <v>Nov</v>
      </c>
      <c r="H773" s="116">
        <v>44530</v>
      </c>
      <c r="I773" s="117" t="str">
        <f>IF(ISBLANK(H773),"",IF(H773&gt;F773,"No","Yes"))</f>
        <v>Yes</v>
      </c>
      <c r="J773" s="17"/>
      <c r="K773" s="97"/>
      <c r="L773" s="37" t="s">
        <v>72</v>
      </c>
      <c r="M773" s="17"/>
      <c r="N773" s="18" t="s">
        <v>995</v>
      </c>
      <c r="O773" s="16"/>
      <c r="P773" s="48"/>
      <c r="Q773" s="160"/>
      <c r="R773" s="19"/>
      <c r="Y773" s="27"/>
      <c r="Z773" s="27"/>
      <c r="AC773" s="27"/>
    </row>
    <row r="774" spans="1:29" s="20" customFormat="1" ht="30" customHeight="1" x14ac:dyDescent="0.2">
      <c r="A774" s="158" t="s">
        <v>879</v>
      </c>
      <c r="B774" s="30" t="s">
        <v>1792</v>
      </c>
      <c r="C774" s="36">
        <v>44517</v>
      </c>
      <c r="D774" s="36">
        <f>IF(C774="","",WORKDAY(C774,1))</f>
        <v>44518</v>
      </c>
      <c r="E774" s="36">
        <f>IF(C774="","",WORKDAY(C774,10))</f>
        <v>44531</v>
      </c>
      <c r="F774" s="36">
        <f>IF(C774="","",WORKDAY(C774,20))</f>
        <v>44545</v>
      </c>
      <c r="G774" s="36" t="str">
        <f t="shared" si="95"/>
        <v>Nov</v>
      </c>
      <c r="H774" s="116">
        <v>44552</v>
      </c>
      <c r="I774" s="117" t="str">
        <f>IF(ISBLANK(H774),"",IF(H774&gt;F774,"No","Yes"))</f>
        <v>No</v>
      </c>
      <c r="J774" s="17"/>
      <c r="K774" s="97"/>
      <c r="L774" s="37" t="s">
        <v>72</v>
      </c>
      <c r="M774" s="17"/>
      <c r="N774" s="18" t="s">
        <v>995</v>
      </c>
      <c r="O774" s="16"/>
      <c r="P774" s="48"/>
      <c r="Q774" s="160"/>
      <c r="R774" s="19"/>
      <c r="Y774" s="27"/>
      <c r="Z774" s="27"/>
      <c r="AC774" s="27"/>
    </row>
    <row r="775" spans="1:29" s="20" customFormat="1" ht="30" customHeight="1" x14ac:dyDescent="0.2">
      <c r="A775" s="158" t="s">
        <v>880</v>
      </c>
      <c r="B775" s="30" t="s">
        <v>1793</v>
      </c>
      <c r="C775" s="36">
        <v>44518</v>
      </c>
      <c r="D775" s="36">
        <f t="shared" si="92"/>
        <v>44519</v>
      </c>
      <c r="E775" s="36">
        <f t="shared" si="93"/>
        <v>44532</v>
      </c>
      <c r="F775" s="36">
        <f t="shared" si="94"/>
        <v>44546</v>
      </c>
      <c r="G775" s="36" t="str">
        <f t="shared" si="95"/>
        <v>Nov</v>
      </c>
      <c r="H775" s="116">
        <v>44530</v>
      </c>
      <c r="I775" s="117" t="str">
        <f>IF(ISBLANK(H775),"",IF(H775&gt;F775,"No","Yes"))</f>
        <v>Yes</v>
      </c>
      <c r="J775" s="17"/>
      <c r="K775" s="97"/>
      <c r="L775" s="37" t="s">
        <v>72</v>
      </c>
      <c r="M775" s="17"/>
      <c r="N775" s="18" t="s">
        <v>993</v>
      </c>
      <c r="O775" s="16"/>
      <c r="P775" s="48"/>
      <c r="Q775" s="160"/>
      <c r="R775" s="19"/>
      <c r="Y775" s="27"/>
      <c r="Z775" s="27"/>
      <c r="AC775" s="27"/>
    </row>
    <row r="776" spans="1:29" s="20" customFormat="1" ht="30" customHeight="1" x14ac:dyDescent="0.2">
      <c r="A776" s="158" t="s">
        <v>881</v>
      </c>
      <c r="B776" s="30" t="s">
        <v>1804</v>
      </c>
      <c r="C776" s="36">
        <v>44518</v>
      </c>
      <c r="D776" s="36">
        <f t="shared" si="92"/>
        <v>44519</v>
      </c>
      <c r="E776" s="36">
        <f t="shared" si="93"/>
        <v>44532</v>
      </c>
      <c r="F776" s="36">
        <f t="shared" si="94"/>
        <v>44546</v>
      </c>
      <c r="G776" s="36" t="str">
        <f t="shared" si="95"/>
        <v>Nov</v>
      </c>
      <c r="H776" s="116">
        <v>44525</v>
      </c>
      <c r="I776" s="117" t="str">
        <f>IF(ISBLANK(H776),"",IF(H776&gt;F776,"No","Yes"))</f>
        <v>Yes</v>
      </c>
      <c r="J776" s="17"/>
      <c r="K776" s="97"/>
      <c r="L776" s="37" t="s">
        <v>72</v>
      </c>
      <c r="M776" s="17"/>
      <c r="N776" s="18" t="s">
        <v>993</v>
      </c>
      <c r="O776" s="16"/>
      <c r="P776" s="48"/>
      <c r="Q776" s="160"/>
      <c r="R776" s="19"/>
      <c r="T776"/>
      <c r="U776"/>
      <c r="V776"/>
      <c r="W776"/>
      <c r="X776"/>
      <c r="Y776" s="25"/>
      <c r="Z776" s="25"/>
      <c r="AA776"/>
      <c r="AC776" s="27"/>
    </row>
    <row r="777" spans="1:29" s="20" customFormat="1" ht="30" customHeight="1" x14ac:dyDescent="0.2">
      <c r="A777" s="158" t="s">
        <v>882</v>
      </c>
      <c r="B777" s="30" t="s">
        <v>1807</v>
      </c>
      <c r="C777" s="36">
        <v>44517</v>
      </c>
      <c r="D777" s="36">
        <f t="shared" si="92"/>
        <v>44518</v>
      </c>
      <c r="E777" s="36">
        <f t="shared" si="93"/>
        <v>44531</v>
      </c>
      <c r="F777" s="36">
        <f t="shared" si="94"/>
        <v>44545</v>
      </c>
      <c r="G777" s="36" t="str">
        <f t="shared" si="95"/>
        <v>Nov</v>
      </c>
      <c r="H777" s="116" t="s">
        <v>18</v>
      </c>
      <c r="I777" s="117" t="s">
        <v>18</v>
      </c>
      <c r="J777" s="17"/>
      <c r="K777" s="97"/>
      <c r="L777" s="37" t="s">
        <v>74</v>
      </c>
      <c r="M777" s="17"/>
      <c r="N777" s="18" t="s">
        <v>18</v>
      </c>
      <c r="O777" s="16"/>
      <c r="P777" s="48"/>
      <c r="Q777" s="160"/>
      <c r="R777" s="19"/>
      <c r="T777"/>
      <c r="U777"/>
      <c r="V777"/>
      <c r="W777"/>
      <c r="X777"/>
      <c r="Y777" s="25"/>
      <c r="Z777" s="25"/>
      <c r="AA777"/>
      <c r="AC777" s="27"/>
    </row>
    <row r="778" spans="1:29" s="20" customFormat="1" ht="30" customHeight="1" x14ac:dyDescent="0.2">
      <c r="A778" s="158" t="s">
        <v>883</v>
      </c>
      <c r="B778" s="30" t="s">
        <v>1797</v>
      </c>
      <c r="C778" s="36">
        <v>44519</v>
      </c>
      <c r="D778" s="36">
        <f t="shared" si="92"/>
        <v>44522</v>
      </c>
      <c r="E778" s="36">
        <f t="shared" si="93"/>
        <v>44533</v>
      </c>
      <c r="F778" s="36">
        <f t="shared" si="94"/>
        <v>44547</v>
      </c>
      <c r="G778" s="36" t="str">
        <f t="shared" si="95"/>
        <v>Nov</v>
      </c>
      <c r="H778" s="116">
        <v>44533</v>
      </c>
      <c r="I778" s="117" t="str">
        <f t="shared" ref="I778:I804" si="97">IF(ISBLANK(H778),"",IF(H778&gt;F778,"No","Yes"))</f>
        <v>Yes</v>
      </c>
      <c r="J778" s="17"/>
      <c r="K778" s="97"/>
      <c r="L778" s="37" t="s">
        <v>72</v>
      </c>
      <c r="M778" s="17"/>
      <c r="N778" s="18" t="s">
        <v>993</v>
      </c>
      <c r="O778" s="16"/>
      <c r="P778" s="48"/>
      <c r="Q778" s="160"/>
      <c r="R778" s="19"/>
      <c r="T778"/>
      <c r="U778"/>
      <c r="V778"/>
      <c r="W778"/>
      <c r="X778"/>
      <c r="Y778" s="25"/>
      <c r="Z778" s="25"/>
      <c r="AA778"/>
      <c r="AB778"/>
      <c r="AC778" s="27"/>
    </row>
    <row r="779" spans="1:29" s="20" customFormat="1" ht="30" customHeight="1" x14ac:dyDescent="0.2">
      <c r="A779" s="158" t="s">
        <v>884</v>
      </c>
      <c r="B779" s="30" t="s">
        <v>1794</v>
      </c>
      <c r="C779" s="36">
        <v>44519</v>
      </c>
      <c r="D779" s="36">
        <f t="shared" si="92"/>
        <v>44522</v>
      </c>
      <c r="E779" s="36">
        <f t="shared" si="93"/>
        <v>44533</v>
      </c>
      <c r="F779" s="36">
        <f t="shared" si="94"/>
        <v>44547</v>
      </c>
      <c r="G779" s="36" t="str">
        <f t="shared" si="95"/>
        <v>Nov</v>
      </c>
      <c r="H779" s="116">
        <v>44532</v>
      </c>
      <c r="I779" s="117" t="str">
        <f t="shared" si="97"/>
        <v>Yes</v>
      </c>
      <c r="J779" s="17"/>
      <c r="K779" s="97"/>
      <c r="L779" s="37" t="s">
        <v>72</v>
      </c>
      <c r="M779" s="17"/>
      <c r="N779" s="18" t="s">
        <v>994</v>
      </c>
      <c r="O779" s="16"/>
      <c r="P779" s="48" t="s">
        <v>64</v>
      </c>
      <c r="Q779" s="160"/>
      <c r="R779" s="19"/>
      <c r="T779"/>
      <c r="U779"/>
      <c r="V779"/>
      <c r="W779"/>
      <c r="X779"/>
      <c r="Y779" s="25"/>
      <c r="Z779" s="25"/>
      <c r="AA779"/>
      <c r="AB779"/>
      <c r="AC779" s="27"/>
    </row>
    <row r="780" spans="1:29" s="20" customFormat="1" ht="30" customHeight="1" x14ac:dyDescent="0.2">
      <c r="A780" s="158" t="s">
        <v>885</v>
      </c>
      <c r="B780" s="30" t="s">
        <v>1795</v>
      </c>
      <c r="C780" s="36">
        <v>44519</v>
      </c>
      <c r="D780" s="36">
        <f>IF(C780="","",WORKDAY(C780,1))</f>
        <v>44522</v>
      </c>
      <c r="E780" s="36">
        <f>IF(C780="","",WORKDAY(C780,10))</f>
        <v>44533</v>
      </c>
      <c r="F780" s="36">
        <f>IF(C780="","",WORKDAY(C780,20))</f>
        <v>44547</v>
      </c>
      <c r="G780" s="36" t="str">
        <f t="shared" si="95"/>
        <v>Nov</v>
      </c>
      <c r="H780" s="116">
        <v>44531</v>
      </c>
      <c r="I780" s="117" t="str">
        <f t="shared" si="97"/>
        <v>Yes</v>
      </c>
      <c r="J780" s="17"/>
      <c r="K780" s="97"/>
      <c r="L780" s="37" t="s">
        <v>72</v>
      </c>
      <c r="M780" s="17"/>
      <c r="N780" s="18" t="s">
        <v>994</v>
      </c>
      <c r="O780" s="16"/>
      <c r="P780" s="48" t="s">
        <v>64</v>
      </c>
      <c r="Q780" s="160"/>
      <c r="R780" s="19"/>
      <c r="T780"/>
      <c r="U780"/>
      <c r="V780"/>
      <c r="W780"/>
      <c r="X780"/>
      <c r="Y780" s="25"/>
      <c r="Z780" s="25"/>
      <c r="AA780"/>
      <c r="AB780"/>
      <c r="AC780" s="27"/>
    </row>
    <row r="781" spans="1:29" ht="30" customHeight="1" x14ac:dyDescent="0.2">
      <c r="A781" s="158" t="s">
        <v>886</v>
      </c>
      <c r="B781" s="30" t="s">
        <v>1796</v>
      </c>
      <c r="C781" s="36">
        <v>44519</v>
      </c>
      <c r="D781" s="36">
        <f>IF(C781="","",WORKDAY(C781,1))</f>
        <v>44522</v>
      </c>
      <c r="E781" s="36">
        <f>IF(C781="","",WORKDAY(C781,10))</f>
        <v>44533</v>
      </c>
      <c r="F781" s="36">
        <f>IF(C781="","",WORKDAY(C781,20))</f>
        <v>44547</v>
      </c>
      <c r="G781" s="36" t="str">
        <f t="shared" si="95"/>
        <v>Nov</v>
      </c>
      <c r="H781" s="116">
        <v>44546</v>
      </c>
      <c r="I781" s="117" t="str">
        <f t="shared" si="97"/>
        <v>Yes</v>
      </c>
      <c r="J781" s="17"/>
      <c r="K781" s="97"/>
      <c r="L781" s="37" t="s">
        <v>72</v>
      </c>
      <c r="M781" s="17"/>
      <c r="N781" s="18" t="s">
        <v>993</v>
      </c>
      <c r="O781" s="16"/>
      <c r="P781" s="48"/>
      <c r="Q781" s="160"/>
      <c r="R781" s="19"/>
    </row>
    <row r="782" spans="1:29" ht="30" customHeight="1" x14ac:dyDescent="0.2">
      <c r="A782" s="158" t="s">
        <v>887</v>
      </c>
      <c r="B782" s="30" t="s">
        <v>1798</v>
      </c>
      <c r="C782" s="36">
        <v>44519</v>
      </c>
      <c r="D782" s="36">
        <f>IF(C782="","",WORKDAY(C782,1))</f>
        <v>44522</v>
      </c>
      <c r="E782" s="36">
        <f>IF(C782="","",WORKDAY(C782,10))</f>
        <v>44533</v>
      </c>
      <c r="F782" s="36">
        <f>IF(C782="","",WORKDAY(C782,20))</f>
        <v>44547</v>
      </c>
      <c r="G782" s="36" t="str">
        <f t="shared" si="95"/>
        <v>Nov</v>
      </c>
      <c r="H782" s="116">
        <v>44543</v>
      </c>
      <c r="I782" s="117" t="str">
        <f t="shared" si="97"/>
        <v>Yes</v>
      </c>
      <c r="J782" s="17"/>
      <c r="K782" s="97"/>
      <c r="L782" s="37" t="s">
        <v>72</v>
      </c>
      <c r="M782" s="17"/>
      <c r="N782" s="18" t="s">
        <v>995</v>
      </c>
      <c r="O782" s="16"/>
      <c r="P782" s="48"/>
      <c r="Q782" s="160"/>
    </row>
    <row r="783" spans="1:29" ht="30" customHeight="1" x14ac:dyDescent="0.2">
      <c r="A783" s="158" t="s">
        <v>888</v>
      </c>
      <c r="B783" s="30" t="s">
        <v>1799</v>
      </c>
      <c r="C783" s="36">
        <v>44519</v>
      </c>
      <c r="D783" s="36">
        <f>IF(C783="","",WORKDAY(C783,1))</f>
        <v>44522</v>
      </c>
      <c r="E783" s="36">
        <f>IF(C783="","",WORKDAY(C783,10))</f>
        <v>44533</v>
      </c>
      <c r="F783" s="36">
        <f>IF(C783="","",WORKDAY(C783,20))</f>
        <v>44547</v>
      </c>
      <c r="G783" s="36" t="str">
        <f t="shared" si="95"/>
        <v>Nov</v>
      </c>
      <c r="H783" s="116">
        <v>44550</v>
      </c>
      <c r="I783" s="117" t="str">
        <f t="shared" si="97"/>
        <v>No</v>
      </c>
      <c r="J783" s="17"/>
      <c r="K783" s="97"/>
      <c r="L783" s="37" t="s">
        <v>72</v>
      </c>
      <c r="M783" s="17"/>
      <c r="N783" s="18" t="s">
        <v>993</v>
      </c>
      <c r="O783" s="16"/>
      <c r="P783" s="48"/>
      <c r="Q783" s="160"/>
    </row>
    <row r="784" spans="1:29" ht="30" customHeight="1" x14ac:dyDescent="0.2">
      <c r="A784" s="158" t="s">
        <v>889</v>
      </c>
      <c r="B784" s="30" t="s">
        <v>1800</v>
      </c>
      <c r="C784" s="36">
        <v>44523</v>
      </c>
      <c r="D784" s="36">
        <f t="shared" si="92"/>
        <v>44524</v>
      </c>
      <c r="E784" s="36">
        <f t="shared" si="93"/>
        <v>44537</v>
      </c>
      <c r="F784" s="36">
        <f t="shared" si="94"/>
        <v>44551</v>
      </c>
      <c r="G784" s="36" t="str">
        <f t="shared" si="95"/>
        <v>Nov</v>
      </c>
      <c r="H784" s="116">
        <v>44526</v>
      </c>
      <c r="I784" s="117" t="str">
        <f t="shared" si="97"/>
        <v>Yes</v>
      </c>
      <c r="J784" s="17"/>
      <c r="K784" s="97"/>
      <c r="L784" s="37" t="s">
        <v>72</v>
      </c>
      <c r="M784" s="17"/>
      <c r="N784" s="18" t="s">
        <v>993</v>
      </c>
      <c r="O784" s="16"/>
      <c r="P784" s="48"/>
      <c r="Q784" s="160"/>
    </row>
    <row r="785" spans="1:17" ht="30" customHeight="1" x14ac:dyDescent="0.2">
      <c r="A785" s="158" t="s">
        <v>890</v>
      </c>
      <c r="B785" s="30" t="s">
        <v>1801</v>
      </c>
      <c r="C785" s="36">
        <v>44524</v>
      </c>
      <c r="D785" s="36">
        <f t="shared" si="92"/>
        <v>44525</v>
      </c>
      <c r="E785" s="36">
        <f t="shared" si="93"/>
        <v>44538</v>
      </c>
      <c r="F785" s="36">
        <f t="shared" si="94"/>
        <v>44552</v>
      </c>
      <c r="G785" s="36" t="str">
        <f t="shared" si="95"/>
        <v>Nov</v>
      </c>
      <c r="H785" s="116">
        <v>44536</v>
      </c>
      <c r="I785" s="117" t="str">
        <f t="shared" si="97"/>
        <v>Yes</v>
      </c>
      <c r="J785" s="17"/>
      <c r="K785" s="97"/>
      <c r="L785" s="37" t="s">
        <v>72</v>
      </c>
      <c r="M785" s="17"/>
      <c r="N785" s="18" t="s">
        <v>995</v>
      </c>
      <c r="O785" s="16"/>
      <c r="P785" s="48"/>
      <c r="Q785" s="160"/>
    </row>
    <row r="786" spans="1:17" ht="30" customHeight="1" x14ac:dyDescent="0.2">
      <c r="A786" s="158" t="s">
        <v>891</v>
      </c>
      <c r="B786" s="30" t="s">
        <v>1802</v>
      </c>
      <c r="C786" s="36">
        <v>44524</v>
      </c>
      <c r="D786" s="36">
        <f t="shared" si="92"/>
        <v>44525</v>
      </c>
      <c r="E786" s="36">
        <f t="shared" si="93"/>
        <v>44538</v>
      </c>
      <c r="F786" s="36">
        <f t="shared" si="94"/>
        <v>44552</v>
      </c>
      <c r="G786" s="36" t="str">
        <f t="shared" si="95"/>
        <v>Nov</v>
      </c>
      <c r="H786" s="116">
        <v>44551</v>
      </c>
      <c r="I786" s="117" t="str">
        <f t="shared" si="97"/>
        <v>Yes</v>
      </c>
      <c r="J786" s="17"/>
      <c r="K786" s="97"/>
      <c r="L786" s="37" t="s">
        <v>72</v>
      </c>
      <c r="M786" s="17"/>
      <c r="N786" s="18" t="s">
        <v>993</v>
      </c>
      <c r="O786" s="16"/>
      <c r="P786" s="48" t="s">
        <v>64</v>
      </c>
      <c r="Q786" s="160"/>
    </row>
    <row r="787" spans="1:17" ht="30" customHeight="1" x14ac:dyDescent="0.2">
      <c r="A787" s="158" t="s">
        <v>892</v>
      </c>
      <c r="B787" s="30" t="s">
        <v>1803</v>
      </c>
      <c r="C787" s="36">
        <v>44524</v>
      </c>
      <c r="D787" s="36">
        <f t="shared" ref="D787:D831" si="98">IF(C787="","",WORKDAY(C787,1))</f>
        <v>44525</v>
      </c>
      <c r="E787" s="36">
        <f t="shared" ref="E787:E819" si="99">IF(C787="","",WORKDAY(C787,10))</f>
        <v>44538</v>
      </c>
      <c r="F787" s="36">
        <f t="shared" ref="F787:F792" si="100">IF(C787="","",WORKDAY(C787,20))</f>
        <v>44552</v>
      </c>
      <c r="G787" s="36" t="str">
        <f t="shared" si="95"/>
        <v>Nov</v>
      </c>
      <c r="H787" s="116">
        <v>44543</v>
      </c>
      <c r="I787" s="117" t="str">
        <f t="shared" si="97"/>
        <v>Yes</v>
      </c>
      <c r="J787" s="17"/>
      <c r="K787" s="97"/>
      <c r="L787" s="37" t="s">
        <v>72</v>
      </c>
      <c r="M787" s="17"/>
      <c r="N787" s="18" t="s">
        <v>8</v>
      </c>
      <c r="O787" s="16"/>
      <c r="P787" s="48" t="s">
        <v>11</v>
      </c>
      <c r="Q787" s="160"/>
    </row>
    <row r="788" spans="1:17" ht="30" customHeight="1" x14ac:dyDescent="0.2">
      <c r="A788" s="158" t="s">
        <v>893</v>
      </c>
      <c r="B788" s="30" t="s">
        <v>1805</v>
      </c>
      <c r="C788" s="36">
        <v>44525</v>
      </c>
      <c r="D788" s="36">
        <f t="shared" si="98"/>
        <v>44526</v>
      </c>
      <c r="E788" s="36">
        <f t="shared" si="99"/>
        <v>44539</v>
      </c>
      <c r="F788" s="36">
        <f t="shared" si="100"/>
        <v>44553</v>
      </c>
      <c r="G788" s="36" t="str">
        <f t="shared" ref="G788:G851" si="101">IF(ISBLANK(C788),"",TEXT(C788,"mmm"))</f>
        <v>Nov</v>
      </c>
      <c r="H788" s="116">
        <v>44573</v>
      </c>
      <c r="I788" s="117" t="str">
        <f t="shared" si="97"/>
        <v>No</v>
      </c>
      <c r="J788" s="17"/>
      <c r="K788" s="97"/>
      <c r="L788" s="37" t="s">
        <v>72</v>
      </c>
      <c r="M788" s="17"/>
      <c r="N788" s="18" t="s">
        <v>993</v>
      </c>
      <c r="O788" s="16"/>
      <c r="P788" s="48"/>
      <c r="Q788" s="160"/>
    </row>
    <row r="789" spans="1:17" ht="30" customHeight="1" x14ac:dyDescent="0.2">
      <c r="A789" s="158" t="s">
        <v>894</v>
      </c>
      <c r="B789" s="30" t="s">
        <v>1806</v>
      </c>
      <c r="C789" s="36">
        <v>44525</v>
      </c>
      <c r="D789" s="36">
        <f t="shared" si="98"/>
        <v>44526</v>
      </c>
      <c r="E789" s="36">
        <f t="shared" si="99"/>
        <v>44539</v>
      </c>
      <c r="F789" s="36">
        <f t="shared" si="100"/>
        <v>44553</v>
      </c>
      <c r="G789" s="36" t="str">
        <f t="shared" si="101"/>
        <v>Nov</v>
      </c>
      <c r="H789" s="116">
        <v>44532</v>
      </c>
      <c r="I789" s="117" t="str">
        <f t="shared" si="97"/>
        <v>Yes</v>
      </c>
      <c r="J789" s="17"/>
      <c r="K789" s="97"/>
      <c r="L789" s="37" t="s">
        <v>72</v>
      </c>
      <c r="M789" s="17"/>
      <c r="N789" s="18" t="s">
        <v>994</v>
      </c>
      <c r="O789" s="16"/>
      <c r="P789" s="48" t="s">
        <v>64</v>
      </c>
      <c r="Q789" s="160"/>
    </row>
    <row r="790" spans="1:17" ht="30" customHeight="1" x14ac:dyDescent="0.2">
      <c r="A790" s="158" t="s">
        <v>895</v>
      </c>
      <c r="B790" s="30" t="s">
        <v>1808</v>
      </c>
      <c r="C790" s="36">
        <v>44526</v>
      </c>
      <c r="D790" s="36">
        <f t="shared" si="98"/>
        <v>44529</v>
      </c>
      <c r="E790" s="36">
        <f t="shared" si="99"/>
        <v>44540</v>
      </c>
      <c r="F790" s="36">
        <f t="shared" si="100"/>
        <v>44554</v>
      </c>
      <c r="G790" s="36" t="str">
        <f t="shared" si="101"/>
        <v>Nov</v>
      </c>
      <c r="H790" s="116">
        <v>44529</v>
      </c>
      <c r="I790" s="117" t="str">
        <f t="shared" si="97"/>
        <v>Yes</v>
      </c>
      <c r="J790" s="17"/>
      <c r="K790" s="97"/>
      <c r="L790" s="37" t="s">
        <v>72</v>
      </c>
      <c r="M790" s="17"/>
      <c r="N790" s="18" t="s">
        <v>993</v>
      </c>
      <c r="O790" s="16"/>
      <c r="P790" s="48"/>
      <c r="Q790" s="160"/>
    </row>
    <row r="791" spans="1:17" ht="30" customHeight="1" x14ac:dyDescent="0.2">
      <c r="A791" s="158" t="s">
        <v>896</v>
      </c>
      <c r="B791" s="30" t="s">
        <v>1809</v>
      </c>
      <c r="C791" s="36">
        <v>44526</v>
      </c>
      <c r="D791" s="36">
        <f t="shared" si="98"/>
        <v>44529</v>
      </c>
      <c r="E791" s="36">
        <f t="shared" si="99"/>
        <v>44540</v>
      </c>
      <c r="F791" s="36">
        <f t="shared" si="100"/>
        <v>44554</v>
      </c>
      <c r="G791" s="36" t="str">
        <f t="shared" si="101"/>
        <v>Nov</v>
      </c>
      <c r="H791" s="116">
        <v>44529</v>
      </c>
      <c r="I791" s="117" t="str">
        <f t="shared" si="97"/>
        <v>Yes</v>
      </c>
      <c r="J791" s="17"/>
      <c r="K791" s="97"/>
      <c r="L791" s="37" t="s">
        <v>72</v>
      </c>
      <c r="M791" s="17"/>
      <c r="N791" s="18" t="s">
        <v>993</v>
      </c>
      <c r="O791" s="16"/>
      <c r="P791" s="48"/>
      <c r="Q791" s="160"/>
    </row>
    <row r="792" spans="1:17" ht="30" customHeight="1" x14ac:dyDescent="0.2">
      <c r="A792" s="158" t="s">
        <v>897</v>
      </c>
      <c r="B792" s="30" t="s">
        <v>1810</v>
      </c>
      <c r="C792" s="36">
        <v>44526</v>
      </c>
      <c r="D792" s="36">
        <f t="shared" si="98"/>
        <v>44529</v>
      </c>
      <c r="E792" s="36">
        <f t="shared" si="99"/>
        <v>44540</v>
      </c>
      <c r="F792" s="36">
        <f t="shared" si="100"/>
        <v>44554</v>
      </c>
      <c r="G792" s="36" t="str">
        <f t="shared" si="101"/>
        <v>Nov</v>
      </c>
      <c r="H792" s="116">
        <v>44537</v>
      </c>
      <c r="I792" s="117" t="str">
        <f t="shared" si="97"/>
        <v>Yes</v>
      </c>
      <c r="J792" s="17"/>
      <c r="K792" s="97"/>
      <c r="L792" s="37" t="s">
        <v>72</v>
      </c>
      <c r="M792" s="17"/>
      <c r="N792" s="18" t="s">
        <v>993</v>
      </c>
      <c r="O792" s="16"/>
      <c r="P792" s="48"/>
      <c r="Q792" s="160"/>
    </row>
    <row r="793" spans="1:17" ht="30" customHeight="1" x14ac:dyDescent="0.2">
      <c r="A793" s="158" t="s">
        <v>898</v>
      </c>
      <c r="B793" s="30" t="s">
        <v>1811</v>
      </c>
      <c r="C793" s="36">
        <v>44529</v>
      </c>
      <c r="D793" s="36">
        <f t="shared" si="98"/>
        <v>44530</v>
      </c>
      <c r="E793" s="36">
        <f t="shared" si="99"/>
        <v>44543</v>
      </c>
      <c r="F793" s="36">
        <v>44559</v>
      </c>
      <c r="G793" s="36" t="str">
        <f t="shared" si="101"/>
        <v>Nov</v>
      </c>
      <c r="H793" s="116">
        <v>44533</v>
      </c>
      <c r="I793" s="117" t="str">
        <f t="shared" si="97"/>
        <v>Yes</v>
      </c>
      <c r="J793" s="17"/>
      <c r="K793" s="97"/>
      <c r="L793" s="37" t="s">
        <v>72</v>
      </c>
      <c r="M793" s="17"/>
      <c r="N793" s="18" t="s">
        <v>993</v>
      </c>
      <c r="O793" s="16"/>
      <c r="P793" s="48"/>
      <c r="Q793" s="160"/>
    </row>
    <row r="794" spans="1:17" ht="30" customHeight="1" x14ac:dyDescent="0.2">
      <c r="A794" s="158" t="s">
        <v>899</v>
      </c>
      <c r="B794" s="30" t="s">
        <v>1812</v>
      </c>
      <c r="C794" s="36">
        <v>44529</v>
      </c>
      <c r="D794" s="36">
        <f t="shared" si="98"/>
        <v>44530</v>
      </c>
      <c r="E794" s="36">
        <f t="shared" si="99"/>
        <v>44543</v>
      </c>
      <c r="F794" s="36">
        <v>44559</v>
      </c>
      <c r="G794" s="36" t="str">
        <f t="shared" si="101"/>
        <v>Nov</v>
      </c>
      <c r="H794" s="116">
        <v>44551</v>
      </c>
      <c r="I794" s="117" t="str">
        <f t="shared" si="97"/>
        <v>Yes</v>
      </c>
      <c r="J794" s="17"/>
      <c r="K794" s="97"/>
      <c r="L794" s="37" t="s">
        <v>72</v>
      </c>
      <c r="M794" s="17"/>
      <c r="N794" s="18" t="s">
        <v>993</v>
      </c>
      <c r="O794" s="16"/>
      <c r="P794" s="48"/>
      <c r="Q794" s="160"/>
    </row>
    <row r="795" spans="1:17" ht="30" customHeight="1" x14ac:dyDescent="0.2">
      <c r="A795" s="158" t="s">
        <v>900</v>
      </c>
      <c r="B795" s="30" t="s">
        <v>1813</v>
      </c>
      <c r="C795" s="36">
        <v>44529</v>
      </c>
      <c r="D795" s="36">
        <f t="shared" si="98"/>
        <v>44530</v>
      </c>
      <c r="E795" s="36">
        <f t="shared" si="99"/>
        <v>44543</v>
      </c>
      <c r="F795" s="36">
        <v>44559</v>
      </c>
      <c r="G795" s="36" t="str">
        <f t="shared" si="101"/>
        <v>Nov</v>
      </c>
      <c r="H795" s="116">
        <v>44552</v>
      </c>
      <c r="I795" s="117" t="str">
        <f t="shared" si="97"/>
        <v>Yes</v>
      </c>
      <c r="J795" s="17"/>
      <c r="K795" s="97"/>
      <c r="L795" s="37" t="s">
        <v>72</v>
      </c>
      <c r="M795" s="17"/>
      <c r="N795" s="18" t="s">
        <v>993</v>
      </c>
      <c r="O795" s="16"/>
      <c r="P795" s="48"/>
      <c r="Q795" s="160"/>
    </row>
    <row r="796" spans="1:17" ht="30" customHeight="1" x14ac:dyDescent="0.2">
      <c r="A796" s="158" t="s">
        <v>901</v>
      </c>
      <c r="B796" s="30" t="s">
        <v>1815</v>
      </c>
      <c r="C796" s="36">
        <v>44529</v>
      </c>
      <c r="D796" s="36">
        <f t="shared" si="98"/>
        <v>44530</v>
      </c>
      <c r="E796" s="36">
        <f t="shared" si="99"/>
        <v>44543</v>
      </c>
      <c r="F796" s="36">
        <v>44559</v>
      </c>
      <c r="G796" s="36" t="str">
        <f t="shared" si="101"/>
        <v>Nov</v>
      </c>
      <c r="H796" s="116">
        <v>44537</v>
      </c>
      <c r="I796" s="117" t="str">
        <f t="shared" si="97"/>
        <v>Yes</v>
      </c>
      <c r="J796" s="17"/>
      <c r="K796" s="97"/>
      <c r="L796" s="37" t="s">
        <v>72</v>
      </c>
      <c r="M796" s="17"/>
      <c r="N796" s="18" t="s">
        <v>995</v>
      </c>
      <c r="O796" s="16"/>
      <c r="P796" s="48"/>
      <c r="Q796" s="160"/>
    </row>
    <row r="797" spans="1:17" ht="30" customHeight="1" x14ac:dyDescent="0.2">
      <c r="A797" s="158" t="s">
        <v>902</v>
      </c>
      <c r="B797" s="30" t="s">
        <v>1814</v>
      </c>
      <c r="C797" s="36">
        <v>44530</v>
      </c>
      <c r="D797" s="36">
        <f t="shared" si="98"/>
        <v>44531</v>
      </c>
      <c r="E797" s="36">
        <f t="shared" si="99"/>
        <v>44544</v>
      </c>
      <c r="F797" s="36">
        <v>44560</v>
      </c>
      <c r="G797" s="36" t="str">
        <f t="shared" si="101"/>
        <v>Nov</v>
      </c>
      <c r="H797" s="116">
        <v>44553</v>
      </c>
      <c r="I797" s="117" t="str">
        <f t="shared" si="97"/>
        <v>Yes</v>
      </c>
      <c r="J797" s="17"/>
      <c r="K797" s="97"/>
      <c r="L797" s="37" t="s">
        <v>72</v>
      </c>
      <c r="M797" s="17"/>
      <c r="N797" s="18" t="s">
        <v>993</v>
      </c>
      <c r="O797" s="16"/>
      <c r="P797" s="48"/>
      <c r="Q797" s="160"/>
    </row>
    <row r="798" spans="1:17" ht="30" customHeight="1" x14ac:dyDescent="0.2">
      <c r="A798" s="158" t="s">
        <v>903</v>
      </c>
      <c r="B798" s="30" t="s">
        <v>1816</v>
      </c>
      <c r="C798" s="36">
        <v>44531</v>
      </c>
      <c r="D798" s="36">
        <f t="shared" si="98"/>
        <v>44532</v>
      </c>
      <c r="E798" s="36">
        <f t="shared" si="99"/>
        <v>44545</v>
      </c>
      <c r="F798" s="36">
        <v>44561</v>
      </c>
      <c r="G798" s="36" t="str">
        <f t="shared" si="101"/>
        <v>Dec</v>
      </c>
      <c r="H798" s="116">
        <v>44545</v>
      </c>
      <c r="I798" s="117" t="str">
        <f t="shared" si="97"/>
        <v>Yes</v>
      </c>
      <c r="J798" s="17"/>
      <c r="K798" s="97"/>
      <c r="L798" s="37" t="s">
        <v>72</v>
      </c>
      <c r="M798" s="17"/>
      <c r="N798" s="18" t="s">
        <v>993</v>
      </c>
      <c r="O798" s="16"/>
      <c r="P798" s="48"/>
      <c r="Q798" s="160"/>
    </row>
    <row r="799" spans="1:17" ht="30" customHeight="1" x14ac:dyDescent="0.2">
      <c r="A799" s="158" t="s">
        <v>904</v>
      </c>
      <c r="B799" s="30" t="s">
        <v>1830</v>
      </c>
      <c r="C799" s="36">
        <v>44531</v>
      </c>
      <c r="D799" s="36">
        <f t="shared" si="98"/>
        <v>44532</v>
      </c>
      <c r="E799" s="36">
        <f t="shared" si="99"/>
        <v>44545</v>
      </c>
      <c r="F799" s="36">
        <v>44561</v>
      </c>
      <c r="G799" s="36" t="str">
        <f t="shared" si="101"/>
        <v>Dec</v>
      </c>
      <c r="H799" s="116">
        <v>44553</v>
      </c>
      <c r="I799" s="117" t="str">
        <f t="shared" si="97"/>
        <v>Yes</v>
      </c>
      <c r="J799" s="17"/>
      <c r="K799" s="97"/>
      <c r="L799" s="37" t="s">
        <v>72</v>
      </c>
      <c r="M799" s="17"/>
      <c r="N799" s="18" t="s">
        <v>993</v>
      </c>
      <c r="O799" s="16"/>
      <c r="P799" s="48"/>
      <c r="Q799" s="160"/>
    </row>
    <row r="800" spans="1:17" ht="30" customHeight="1" x14ac:dyDescent="0.2">
      <c r="A800" s="158" t="s">
        <v>905</v>
      </c>
      <c r="B800" s="30" t="s">
        <v>1883</v>
      </c>
      <c r="C800" s="36">
        <v>44531</v>
      </c>
      <c r="D800" s="36">
        <f t="shared" si="98"/>
        <v>44532</v>
      </c>
      <c r="E800" s="36">
        <f t="shared" si="99"/>
        <v>44545</v>
      </c>
      <c r="F800" s="36">
        <v>44561</v>
      </c>
      <c r="G800" s="36" t="str">
        <f t="shared" si="101"/>
        <v>Dec</v>
      </c>
      <c r="H800" s="116">
        <v>44533</v>
      </c>
      <c r="I800" s="117" t="str">
        <f t="shared" si="97"/>
        <v>Yes</v>
      </c>
      <c r="J800" s="17"/>
      <c r="K800" s="97"/>
      <c r="L800" s="37" t="s">
        <v>72</v>
      </c>
      <c r="M800" s="17"/>
      <c r="N800" s="18" t="s">
        <v>993</v>
      </c>
      <c r="O800" s="16"/>
      <c r="P800" s="48"/>
      <c r="Q800" s="160"/>
    </row>
    <row r="801" spans="1:17" ht="30" customHeight="1" x14ac:dyDescent="0.2">
      <c r="A801" s="158" t="s">
        <v>906</v>
      </c>
      <c r="B801" s="30" t="s">
        <v>1817</v>
      </c>
      <c r="C801" s="36">
        <v>44532</v>
      </c>
      <c r="D801" s="36">
        <f t="shared" si="98"/>
        <v>44533</v>
      </c>
      <c r="E801" s="36">
        <f t="shared" si="99"/>
        <v>44546</v>
      </c>
      <c r="F801" s="36">
        <v>44565</v>
      </c>
      <c r="G801" s="36" t="str">
        <f t="shared" si="101"/>
        <v>Dec</v>
      </c>
      <c r="H801" s="116">
        <v>44533</v>
      </c>
      <c r="I801" s="117" t="str">
        <f t="shared" si="97"/>
        <v>Yes</v>
      </c>
      <c r="J801" s="17"/>
      <c r="K801" s="97"/>
      <c r="L801" s="37" t="s">
        <v>72</v>
      </c>
      <c r="M801" s="17"/>
      <c r="N801" s="18" t="s">
        <v>995</v>
      </c>
      <c r="O801" s="16"/>
      <c r="P801" s="48"/>
      <c r="Q801" s="160"/>
    </row>
    <row r="802" spans="1:17" ht="30" customHeight="1" x14ac:dyDescent="0.2">
      <c r="A802" s="158" t="s">
        <v>907</v>
      </c>
      <c r="B802" s="30" t="s">
        <v>1818</v>
      </c>
      <c r="C802" s="36">
        <v>44532</v>
      </c>
      <c r="D802" s="36">
        <f t="shared" si="98"/>
        <v>44533</v>
      </c>
      <c r="E802" s="36">
        <f t="shared" si="99"/>
        <v>44546</v>
      </c>
      <c r="F802" s="36">
        <v>44565</v>
      </c>
      <c r="G802" s="36" t="str">
        <f t="shared" si="101"/>
        <v>Dec</v>
      </c>
      <c r="H802" s="116">
        <v>44552</v>
      </c>
      <c r="I802" s="117" t="str">
        <f t="shared" si="97"/>
        <v>Yes</v>
      </c>
      <c r="J802" s="17"/>
      <c r="K802" s="97"/>
      <c r="L802" s="37" t="s">
        <v>72</v>
      </c>
      <c r="M802" s="17"/>
      <c r="N802" s="18" t="s">
        <v>994</v>
      </c>
      <c r="O802" s="16"/>
      <c r="P802" s="48" t="s">
        <v>64</v>
      </c>
      <c r="Q802" s="160"/>
    </row>
    <row r="803" spans="1:17" ht="30" customHeight="1" x14ac:dyDescent="0.2">
      <c r="A803" s="158" t="s">
        <v>908</v>
      </c>
      <c r="B803" s="30" t="s">
        <v>1819</v>
      </c>
      <c r="C803" s="36">
        <v>44533</v>
      </c>
      <c r="D803" s="36">
        <f t="shared" si="98"/>
        <v>44536</v>
      </c>
      <c r="E803" s="36">
        <f t="shared" si="99"/>
        <v>44547</v>
      </c>
      <c r="F803" s="36">
        <v>44566</v>
      </c>
      <c r="G803" s="36" t="str">
        <f t="shared" si="101"/>
        <v>Dec</v>
      </c>
      <c r="H803" s="116">
        <v>44540</v>
      </c>
      <c r="I803" s="117" t="str">
        <f t="shared" si="97"/>
        <v>Yes</v>
      </c>
      <c r="J803" s="17"/>
      <c r="K803" s="97"/>
      <c r="L803" s="37" t="s">
        <v>72</v>
      </c>
      <c r="M803" s="17"/>
      <c r="N803" s="18" t="s">
        <v>994</v>
      </c>
      <c r="O803" s="16"/>
      <c r="P803" s="48" t="s">
        <v>64</v>
      </c>
      <c r="Q803" s="160"/>
    </row>
    <row r="804" spans="1:17" ht="30" customHeight="1" x14ac:dyDescent="0.2">
      <c r="A804" s="164" t="s">
        <v>909</v>
      </c>
      <c r="B804" s="75" t="s">
        <v>1204</v>
      </c>
      <c r="C804" s="77">
        <v>44515</v>
      </c>
      <c r="D804" s="77">
        <f t="shared" si="98"/>
        <v>44516</v>
      </c>
      <c r="E804" s="77">
        <f t="shared" si="99"/>
        <v>44529</v>
      </c>
      <c r="F804" s="77">
        <f>IF(C804="","",WORKDAY(C804,20))</f>
        <v>44543</v>
      </c>
      <c r="G804" s="36" t="str">
        <f t="shared" si="101"/>
        <v>Nov</v>
      </c>
      <c r="H804" s="116">
        <v>44545</v>
      </c>
      <c r="I804" s="117" t="str">
        <f t="shared" si="97"/>
        <v>No</v>
      </c>
      <c r="J804" s="17"/>
      <c r="K804" s="97"/>
      <c r="L804" s="37" t="s">
        <v>72</v>
      </c>
      <c r="M804" s="17"/>
      <c r="N804" s="18" t="s">
        <v>994</v>
      </c>
      <c r="O804" s="16"/>
      <c r="P804" s="48" t="s">
        <v>64</v>
      </c>
      <c r="Q804" s="160"/>
    </row>
    <row r="805" spans="1:17" ht="30" customHeight="1" x14ac:dyDescent="0.2">
      <c r="A805" s="158" t="s">
        <v>910</v>
      </c>
      <c r="B805" s="30" t="s">
        <v>1820</v>
      </c>
      <c r="C805" s="36">
        <v>44533</v>
      </c>
      <c r="D805" s="36">
        <f t="shared" si="98"/>
        <v>44536</v>
      </c>
      <c r="E805" s="36">
        <f t="shared" si="99"/>
        <v>44547</v>
      </c>
      <c r="F805" s="36">
        <v>44566</v>
      </c>
      <c r="G805" s="36" t="str">
        <f t="shared" si="101"/>
        <v>Dec</v>
      </c>
      <c r="H805" s="116">
        <v>44585</v>
      </c>
      <c r="I805" s="117" t="s">
        <v>1033</v>
      </c>
      <c r="J805" s="17"/>
      <c r="K805" s="97"/>
      <c r="L805" s="37" t="s">
        <v>72</v>
      </c>
      <c r="M805" s="17"/>
      <c r="N805" s="18" t="s">
        <v>8</v>
      </c>
      <c r="O805" s="16"/>
      <c r="P805" s="48" t="s">
        <v>33</v>
      </c>
      <c r="Q805" s="160"/>
    </row>
    <row r="806" spans="1:17" ht="30" customHeight="1" x14ac:dyDescent="0.2">
      <c r="A806" s="158" t="s">
        <v>911</v>
      </c>
      <c r="B806" s="30" t="s">
        <v>1821</v>
      </c>
      <c r="C806" s="36">
        <v>44533</v>
      </c>
      <c r="D806" s="36">
        <f t="shared" si="98"/>
        <v>44536</v>
      </c>
      <c r="E806" s="36">
        <f t="shared" si="99"/>
        <v>44547</v>
      </c>
      <c r="F806" s="36">
        <v>44566</v>
      </c>
      <c r="G806" s="36" t="str">
        <f t="shared" si="101"/>
        <v>Dec</v>
      </c>
      <c r="H806" s="116">
        <v>44539</v>
      </c>
      <c r="I806" s="117" t="str">
        <f t="shared" ref="I806:I818" si="102">IF(ISBLANK(H806),"",IF(H806&gt;F806,"No","Yes"))</f>
        <v>Yes</v>
      </c>
      <c r="J806" s="17"/>
      <c r="K806" s="97"/>
      <c r="L806" s="37" t="s">
        <v>72</v>
      </c>
      <c r="M806" s="17"/>
      <c r="N806" s="18" t="s">
        <v>993</v>
      </c>
      <c r="O806" s="16"/>
      <c r="P806" s="48"/>
      <c r="Q806" s="160"/>
    </row>
    <row r="807" spans="1:17" ht="30" customHeight="1" x14ac:dyDescent="0.2">
      <c r="A807" s="158" t="s">
        <v>912</v>
      </c>
      <c r="B807" s="30" t="s">
        <v>1822</v>
      </c>
      <c r="C807" s="36">
        <v>44533</v>
      </c>
      <c r="D807" s="36">
        <f t="shared" si="98"/>
        <v>44536</v>
      </c>
      <c r="E807" s="36">
        <f t="shared" si="99"/>
        <v>44547</v>
      </c>
      <c r="F807" s="36">
        <v>44566</v>
      </c>
      <c r="G807" s="36" t="str">
        <f t="shared" si="101"/>
        <v>Dec</v>
      </c>
      <c r="H807" s="116">
        <v>44539</v>
      </c>
      <c r="I807" s="117" t="str">
        <f t="shared" si="102"/>
        <v>Yes</v>
      </c>
      <c r="J807" s="17"/>
      <c r="K807" s="97"/>
      <c r="L807" s="37" t="s">
        <v>72</v>
      </c>
      <c r="M807" s="17"/>
      <c r="N807" s="18" t="s">
        <v>993</v>
      </c>
      <c r="O807" s="16"/>
      <c r="P807" s="48"/>
      <c r="Q807" s="160"/>
    </row>
    <row r="808" spans="1:17" ht="30" customHeight="1" x14ac:dyDescent="0.2">
      <c r="A808" s="158" t="s">
        <v>913</v>
      </c>
      <c r="B808" s="30" t="s">
        <v>1823</v>
      </c>
      <c r="C808" s="36">
        <v>44536</v>
      </c>
      <c r="D808" s="36">
        <f t="shared" si="98"/>
        <v>44537</v>
      </c>
      <c r="E808" s="36">
        <f t="shared" si="99"/>
        <v>44550</v>
      </c>
      <c r="F808" s="36">
        <v>44567</v>
      </c>
      <c r="G808" s="36" t="str">
        <f t="shared" si="101"/>
        <v>Dec</v>
      </c>
      <c r="H808" s="116">
        <v>44537</v>
      </c>
      <c r="I808" s="117" t="str">
        <f t="shared" si="102"/>
        <v>Yes</v>
      </c>
      <c r="J808" s="17"/>
      <c r="K808" s="97"/>
      <c r="L808" s="37" t="s">
        <v>1004</v>
      </c>
      <c r="M808" s="17"/>
      <c r="N808" s="18" t="s">
        <v>8</v>
      </c>
      <c r="O808" s="16"/>
      <c r="P808" s="48" t="s">
        <v>64</v>
      </c>
      <c r="Q808" s="160"/>
    </row>
    <row r="809" spans="1:17" ht="30" customHeight="1" x14ac:dyDescent="0.2">
      <c r="A809" s="158" t="s">
        <v>914</v>
      </c>
      <c r="B809" s="30" t="s">
        <v>1824</v>
      </c>
      <c r="C809" s="36">
        <v>44536</v>
      </c>
      <c r="D809" s="36">
        <f t="shared" si="98"/>
        <v>44537</v>
      </c>
      <c r="E809" s="36">
        <f t="shared" si="99"/>
        <v>44550</v>
      </c>
      <c r="F809" s="36">
        <v>44567</v>
      </c>
      <c r="G809" s="36" t="str">
        <f t="shared" si="101"/>
        <v>Dec</v>
      </c>
      <c r="H809" s="116">
        <v>44537</v>
      </c>
      <c r="I809" s="117" t="str">
        <f t="shared" si="102"/>
        <v>Yes</v>
      </c>
      <c r="J809" s="17"/>
      <c r="K809" s="97"/>
      <c r="L809" s="37" t="s">
        <v>1004</v>
      </c>
      <c r="M809" s="17"/>
      <c r="N809" s="18" t="s">
        <v>995</v>
      </c>
      <c r="O809" s="16"/>
      <c r="P809" s="48"/>
      <c r="Q809" s="160"/>
    </row>
    <row r="810" spans="1:17" ht="30" customHeight="1" x14ac:dyDescent="0.2">
      <c r="A810" s="158" t="s">
        <v>915</v>
      </c>
      <c r="B810" s="30" t="s">
        <v>1825</v>
      </c>
      <c r="C810" s="36">
        <v>44536</v>
      </c>
      <c r="D810" s="36">
        <f t="shared" si="98"/>
        <v>44537</v>
      </c>
      <c r="E810" s="36">
        <f t="shared" si="99"/>
        <v>44550</v>
      </c>
      <c r="F810" s="36">
        <v>44567</v>
      </c>
      <c r="G810" s="36" t="str">
        <f t="shared" si="101"/>
        <v>Dec</v>
      </c>
      <c r="H810" s="116">
        <v>44553</v>
      </c>
      <c r="I810" s="117" t="str">
        <f t="shared" si="102"/>
        <v>Yes</v>
      </c>
      <c r="J810" s="17"/>
      <c r="K810" s="97"/>
      <c r="L810" s="37" t="s">
        <v>72</v>
      </c>
      <c r="M810" s="17"/>
      <c r="N810" s="18" t="s">
        <v>8</v>
      </c>
      <c r="O810" s="16"/>
      <c r="P810" s="48" t="s">
        <v>11</v>
      </c>
      <c r="Q810" s="160"/>
    </row>
    <row r="811" spans="1:17" ht="30" customHeight="1" x14ac:dyDescent="0.2">
      <c r="A811" s="158" t="s">
        <v>916</v>
      </c>
      <c r="B811" s="30" t="s">
        <v>1826</v>
      </c>
      <c r="C811" s="36">
        <v>44536</v>
      </c>
      <c r="D811" s="36">
        <f t="shared" si="98"/>
        <v>44537</v>
      </c>
      <c r="E811" s="36">
        <f t="shared" si="99"/>
        <v>44550</v>
      </c>
      <c r="F811" s="36">
        <v>44567</v>
      </c>
      <c r="G811" s="36" t="str">
        <f t="shared" si="101"/>
        <v>Dec</v>
      </c>
      <c r="H811" s="116">
        <v>44554</v>
      </c>
      <c r="I811" s="117" t="str">
        <f t="shared" si="102"/>
        <v>Yes</v>
      </c>
      <c r="J811" s="17"/>
      <c r="K811" s="97"/>
      <c r="L811" s="37" t="s">
        <v>72</v>
      </c>
      <c r="M811" s="17"/>
      <c r="N811" s="18" t="s">
        <v>993</v>
      </c>
      <c r="O811" s="16"/>
      <c r="P811" s="48"/>
      <c r="Q811" s="160"/>
    </row>
    <row r="812" spans="1:17" ht="30" customHeight="1" x14ac:dyDescent="0.2">
      <c r="A812" s="158" t="s">
        <v>917</v>
      </c>
      <c r="B812" s="30" t="s">
        <v>1827</v>
      </c>
      <c r="C812" s="36">
        <v>44537</v>
      </c>
      <c r="D812" s="36">
        <f t="shared" si="98"/>
        <v>44538</v>
      </c>
      <c r="E812" s="36">
        <f t="shared" si="99"/>
        <v>44551</v>
      </c>
      <c r="F812" s="36">
        <v>44568</v>
      </c>
      <c r="G812" s="36" t="str">
        <f t="shared" si="101"/>
        <v>Dec</v>
      </c>
      <c r="H812" s="116">
        <v>44539</v>
      </c>
      <c r="I812" s="117" t="str">
        <f t="shared" si="102"/>
        <v>Yes</v>
      </c>
      <c r="J812" s="17"/>
      <c r="K812" s="97"/>
      <c r="L812" s="37" t="s">
        <v>72</v>
      </c>
      <c r="M812" s="17"/>
      <c r="N812" s="18" t="s">
        <v>993</v>
      </c>
      <c r="O812" s="16"/>
      <c r="P812" s="48"/>
      <c r="Q812" s="160"/>
    </row>
    <row r="813" spans="1:17" ht="30" customHeight="1" x14ac:dyDescent="0.2">
      <c r="A813" s="158" t="s">
        <v>918</v>
      </c>
      <c r="B813" s="30" t="s">
        <v>1828</v>
      </c>
      <c r="C813" s="36">
        <v>44537</v>
      </c>
      <c r="D813" s="36">
        <f t="shared" si="98"/>
        <v>44538</v>
      </c>
      <c r="E813" s="36">
        <f t="shared" si="99"/>
        <v>44551</v>
      </c>
      <c r="F813" s="36">
        <v>44568</v>
      </c>
      <c r="G813" s="36" t="str">
        <f t="shared" si="101"/>
        <v>Dec</v>
      </c>
      <c r="H813" s="116">
        <v>44551</v>
      </c>
      <c r="I813" s="117" t="str">
        <f t="shared" si="102"/>
        <v>Yes</v>
      </c>
      <c r="J813" s="17"/>
      <c r="K813" s="97"/>
      <c r="L813" s="37" t="s">
        <v>72</v>
      </c>
      <c r="M813" s="17"/>
      <c r="N813" s="18" t="s">
        <v>993</v>
      </c>
      <c r="O813" s="16"/>
      <c r="P813" s="48" t="s">
        <v>64</v>
      </c>
      <c r="Q813" s="160"/>
    </row>
    <row r="814" spans="1:17" ht="30" customHeight="1" x14ac:dyDescent="0.2">
      <c r="A814" s="158" t="s">
        <v>919</v>
      </c>
      <c r="B814" s="30" t="s">
        <v>1829</v>
      </c>
      <c r="C814" s="36">
        <v>44538</v>
      </c>
      <c r="D814" s="36">
        <f t="shared" si="98"/>
        <v>44539</v>
      </c>
      <c r="E814" s="36">
        <f t="shared" si="99"/>
        <v>44552</v>
      </c>
      <c r="F814" s="36">
        <v>44571</v>
      </c>
      <c r="G814" s="36" t="str">
        <f t="shared" si="101"/>
        <v>Dec</v>
      </c>
      <c r="H814" s="116">
        <v>44550</v>
      </c>
      <c r="I814" s="117" t="str">
        <f t="shared" si="102"/>
        <v>Yes</v>
      </c>
      <c r="J814" s="17"/>
      <c r="K814" s="97"/>
      <c r="L814" s="37" t="s">
        <v>72</v>
      </c>
      <c r="M814" s="17"/>
      <c r="N814" s="18" t="s">
        <v>994</v>
      </c>
      <c r="O814" s="16"/>
      <c r="P814" s="48" t="s">
        <v>64</v>
      </c>
      <c r="Q814" s="160"/>
    </row>
    <row r="815" spans="1:17" ht="30" customHeight="1" x14ac:dyDescent="0.2">
      <c r="A815" s="158" t="s">
        <v>920</v>
      </c>
      <c r="B815" s="30" t="s">
        <v>1831</v>
      </c>
      <c r="C815" s="36">
        <v>44538</v>
      </c>
      <c r="D815" s="36">
        <f t="shared" si="98"/>
        <v>44539</v>
      </c>
      <c r="E815" s="36">
        <f t="shared" si="99"/>
        <v>44552</v>
      </c>
      <c r="F815" s="36">
        <v>44571</v>
      </c>
      <c r="G815" s="36" t="str">
        <f t="shared" si="101"/>
        <v>Dec</v>
      </c>
      <c r="H815" s="116">
        <v>44553</v>
      </c>
      <c r="I815" s="117" t="str">
        <f t="shared" si="102"/>
        <v>Yes</v>
      </c>
      <c r="J815" s="17"/>
      <c r="K815" s="97"/>
      <c r="L815" s="37" t="s">
        <v>72</v>
      </c>
      <c r="M815" s="17"/>
      <c r="N815" s="18" t="s">
        <v>993</v>
      </c>
      <c r="O815" s="16"/>
      <c r="P815" s="48"/>
      <c r="Q815" s="160"/>
    </row>
    <row r="816" spans="1:17" ht="30" customHeight="1" x14ac:dyDescent="0.2">
      <c r="A816" s="158" t="s">
        <v>921</v>
      </c>
      <c r="B816" s="30" t="s">
        <v>1832</v>
      </c>
      <c r="C816" s="36">
        <v>44539</v>
      </c>
      <c r="D816" s="36">
        <f t="shared" si="98"/>
        <v>44540</v>
      </c>
      <c r="E816" s="36">
        <f t="shared" si="99"/>
        <v>44553</v>
      </c>
      <c r="F816" s="36">
        <v>44572</v>
      </c>
      <c r="G816" s="36" t="str">
        <f t="shared" si="101"/>
        <v>Dec</v>
      </c>
      <c r="H816" s="116">
        <v>44547</v>
      </c>
      <c r="I816" s="117" t="str">
        <f t="shared" si="102"/>
        <v>Yes</v>
      </c>
      <c r="J816" s="17"/>
      <c r="K816" s="97"/>
      <c r="L816" s="37" t="s">
        <v>72</v>
      </c>
      <c r="M816" s="17"/>
      <c r="N816" s="18" t="s">
        <v>993</v>
      </c>
      <c r="O816" s="16"/>
      <c r="P816" s="48"/>
      <c r="Q816" s="160"/>
    </row>
    <row r="817" spans="1:17" ht="30" customHeight="1" x14ac:dyDescent="0.2">
      <c r="A817" s="158" t="s">
        <v>922</v>
      </c>
      <c r="B817" s="30" t="s">
        <v>1833</v>
      </c>
      <c r="C817" s="36">
        <v>44540</v>
      </c>
      <c r="D817" s="36">
        <f t="shared" si="98"/>
        <v>44543</v>
      </c>
      <c r="E817" s="36">
        <f t="shared" si="99"/>
        <v>44554</v>
      </c>
      <c r="F817" s="36">
        <v>44573</v>
      </c>
      <c r="G817" s="36" t="str">
        <f t="shared" si="101"/>
        <v>Dec</v>
      </c>
      <c r="H817" s="116">
        <v>44540</v>
      </c>
      <c r="I817" s="117" t="str">
        <f t="shared" si="102"/>
        <v>Yes</v>
      </c>
      <c r="J817" s="17"/>
      <c r="K817" s="97"/>
      <c r="L817" s="37" t="s">
        <v>72</v>
      </c>
      <c r="M817" s="17"/>
      <c r="N817" s="18" t="s">
        <v>993</v>
      </c>
      <c r="O817" s="16"/>
      <c r="P817" s="48"/>
      <c r="Q817" s="160"/>
    </row>
    <row r="818" spans="1:17" ht="30" customHeight="1" x14ac:dyDescent="0.2">
      <c r="A818" s="158" t="s">
        <v>923</v>
      </c>
      <c r="B818" s="30" t="s">
        <v>1837</v>
      </c>
      <c r="C818" s="36">
        <v>44540</v>
      </c>
      <c r="D818" s="36">
        <f t="shared" si="98"/>
        <v>44543</v>
      </c>
      <c r="E818" s="36">
        <f t="shared" si="99"/>
        <v>44554</v>
      </c>
      <c r="F818" s="36">
        <v>44573</v>
      </c>
      <c r="G818" s="36" t="str">
        <f t="shared" si="101"/>
        <v>Dec</v>
      </c>
      <c r="H818" s="116">
        <v>44566</v>
      </c>
      <c r="I818" s="117" t="str">
        <f t="shared" si="102"/>
        <v>Yes</v>
      </c>
      <c r="J818" s="17"/>
      <c r="K818" s="97"/>
      <c r="L818" s="37" t="s">
        <v>72</v>
      </c>
      <c r="M818" s="17"/>
      <c r="N818" s="18" t="s">
        <v>993</v>
      </c>
      <c r="O818" s="16"/>
      <c r="P818" s="48"/>
      <c r="Q818" s="160"/>
    </row>
    <row r="819" spans="1:17" ht="30" customHeight="1" x14ac:dyDescent="0.2">
      <c r="A819" s="158" t="s">
        <v>924</v>
      </c>
      <c r="B819" s="30" t="s">
        <v>1838</v>
      </c>
      <c r="C819" s="36">
        <v>44540</v>
      </c>
      <c r="D819" s="36">
        <f t="shared" si="98"/>
        <v>44543</v>
      </c>
      <c r="E819" s="36">
        <f t="shared" si="99"/>
        <v>44554</v>
      </c>
      <c r="F819" s="36">
        <v>44573</v>
      </c>
      <c r="G819" s="36" t="str">
        <f t="shared" si="101"/>
        <v>Dec</v>
      </c>
      <c r="H819" s="116">
        <v>44593</v>
      </c>
      <c r="I819" s="117" t="s">
        <v>1033</v>
      </c>
      <c r="J819" s="17"/>
      <c r="K819" s="97"/>
      <c r="L819" s="37" t="s">
        <v>72</v>
      </c>
      <c r="M819" s="17"/>
      <c r="N819" s="18" t="s">
        <v>993</v>
      </c>
      <c r="O819" s="16"/>
      <c r="P819" s="48"/>
      <c r="Q819" s="160"/>
    </row>
    <row r="820" spans="1:17" ht="30" customHeight="1" x14ac:dyDescent="0.2">
      <c r="A820" s="158" t="s">
        <v>925</v>
      </c>
      <c r="B820" s="30" t="s">
        <v>1839</v>
      </c>
      <c r="C820" s="36">
        <v>44543</v>
      </c>
      <c r="D820" s="36">
        <f t="shared" si="98"/>
        <v>44544</v>
      </c>
      <c r="E820" s="36">
        <v>44559</v>
      </c>
      <c r="F820" s="36">
        <v>44574</v>
      </c>
      <c r="G820" s="36" t="str">
        <f t="shared" si="101"/>
        <v>Dec</v>
      </c>
      <c r="H820" s="116">
        <v>44553</v>
      </c>
      <c r="I820" s="117" t="str">
        <f t="shared" ref="I820:I846" si="103">IF(ISBLANK(H820),"",IF(H820&gt;F820,"No","Yes"))</f>
        <v>Yes</v>
      </c>
      <c r="J820" s="17"/>
      <c r="K820" s="97"/>
      <c r="L820" s="37" t="s">
        <v>72</v>
      </c>
      <c r="M820" s="17"/>
      <c r="N820" s="18" t="s">
        <v>993</v>
      </c>
      <c r="O820" s="16"/>
      <c r="P820" s="48"/>
      <c r="Q820" s="160"/>
    </row>
    <row r="821" spans="1:17" ht="30" customHeight="1" x14ac:dyDescent="0.2">
      <c r="A821" s="158" t="s">
        <v>926</v>
      </c>
      <c r="B821" s="30" t="s">
        <v>1840</v>
      </c>
      <c r="C821" s="36">
        <v>44543</v>
      </c>
      <c r="D821" s="36">
        <f t="shared" si="98"/>
        <v>44544</v>
      </c>
      <c r="E821" s="36">
        <v>44559</v>
      </c>
      <c r="F821" s="36">
        <v>44574</v>
      </c>
      <c r="G821" s="36" t="str">
        <f t="shared" si="101"/>
        <v>Dec</v>
      </c>
      <c r="H821" s="116">
        <v>44551</v>
      </c>
      <c r="I821" s="117" t="str">
        <f t="shared" si="103"/>
        <v>Yes</v>
      </c>
      <c r="J821" s="17"/>
      <c r="K821" s="97"/>
      <c r="L821" s="37" t="s">
        <v>1004</v>
      </c>
      <c r="M821" s="17"/>
      <c r="N821" s="18" t="s">
        <v>995</v>
      </c>
      <c r="O821" s="16"/>
      <c r="P821" s="48"/>
      <c r="Q821" s="160"/>
    </row>
    <row r="822" spans="1:17" ht="30" customHeight="1" x14ac:dyDescent="0.2">
      <c r="A822" s="158" t="s">
        <v>927</v>
      </c>
      <c r="B822" s="30" t="s">
        <v>1841</v>
      </c>
      <c r="C822" s="36">
        <v>44543</v>
      </c>
      <c r="D822" s="36">
        <f t="shared" si="98"/>
        <v>44544</v>
      </c>
      <c r="E822" s="36">
        <v>44559</v>
      </c>
      <c r="F822" s="36">
        <v>44574</v>
      </c>
      <c r="G822" s="36" t="str">
        <f t="shared" si="101"/>
        <v>Dec</v>
      </c>
      <c r="H822" s="116">
        <v>44572</v>
      </c>
      <c r="I822" s="117" t="str">
        <f t="shared" si="103"/>
        <v>Yes</v>
      </c>
      <c r="J822" s="17"/>
      <c r="K822" s="97"/>
      <c r="L822" s="37" t="s">
        <v>72</v>
      </c>
      <c r="M822" s="17"/>
      <c r="N822" s="18" t="s">
        <v>994</v>
      </c>
      <c r="O822" s="16"/>
      <c r="P822" s="48"/>
      <c r="Q822" s="160"/>
    </row>
    <row r="823" spans="1:17" ht="30" customHeight="1" x14ac:dyDescent="0.2">
      <c r="A823" s="158" t="s">
        <v>928</v>
      </c>
      <c r="B823" s="30" t="s">
        <v>1842</v>
      </c>
      <c r="C823" s="36">
        <v>44544</v>
      </c>
      <c r="D823" s="36">
        <f t="shared" si="98"/>
        <v>44545</v>
      </c>
      <c r="E823" s="36">
        <v>44560</v>
      </c>
      <c r="F823" s="36">
        <v>44575</v>
      </c>
      <c r="G823" s="36" t="str">
        <f t="shared" si="101"/>
        <v>Dec</v>
      </c>
      <c r="H823" s="116">
        <v>44547</v>
      </c>
      <c r="I823" s="117" t="str">
        <f t="shared" si="103"/>
        <v>Yes</v>
      </c>
      <c r="J823" s="17"/>
      <c r="K823" s="97"/>
      <c r="L823" s="37" t="s">
        <v>72</v>
      </c>
      <c r="M823" s="17"/>
      <c r="N823" s="18" t="s">
        <v>993</v>
      </c>
      <c r="O823" s="16"/>
      <c r="P823" s="48"/>
      <c r="Q823" s="160"/>
    </row>
    <row r="824" spans="1:17" ht="30" customHeight="1" x14ac:dyDescent="0.2">
      <c r="A824" s="158" t="s">
        <v>929</v>
      </c>
      <c r="B824" s="30" t="s">
        <v>1341</v>
      </c>
      <c r="C824" s="36">
        <v>44544</v>
      </c>
      <c r="D824" s="36">
        <f t="shared" si="98"/>
        <v>44545</v>
      </c>
      <c r="E824" s="36">
        <v>44560</v>
      </c>
      <c r="F824" s="36">
        <v>44575</v>
      </c>
      <c r="G824" s="36" t="str">
        <f t="shared" si="101"/>
        <v>Dec</v>
      </c>
      <c r="H824" s="116">
        <v>44551</v>
      </c>
      <c r="I824" s="117" t="str">
        <f t="shared" si="103"/>
        <v>Yes</v>
      </c>
      <c r="J824" s="17"/>
      <c r="K824" s="97"/>
      <c r="L824" s="37" t="s">
        <v>72</v>
      </c>
      <c r="M824" s="17"/>
      <c r="N824" s="18" t="s">
        <v>993</v>
      </c>
      <c r="O824" s="16"/>
      <c r="P824" s="48"/>
      <c r="Q824" s="160"/>
    </row>
    <row r="825" spans="1:17" ht="30" customHeight="1" x14ac:dyDescent="0.2">
      <c r="A825" s="158" t="s">
        <v>930</v>
      </c>
      <c r="B825" s="30" t="s">
        <v>1843</v>
      </c>
      <c r="C825" s="36">
        <v>44544</v>
      </c>
      <c r="D825" s="36">
        <f t="shared" si="98"/>
        <v>44545</v>
      </c>
      <c r="E825" s="36">
        <v>44560</v>
      </c>
      <c r="F825" s="36">
        <v>44575</v>
      </c>
      <c r="G825" s="36" t="str">
        <f t="shared" si="101"/>
        <v>Dec</v>
      </c>
      <c r="H825" s="116">
        <v>44547</v>
      </c>
      <c r="I825" s="117" t="str">
        <f t="shared" si="103"/>
        <v>Yes</v>
      </c>
      <c r="J825" s="17"/>
      <c r="K825" s="97"/>
      <c r="L825" s="37" t="s">
        <v>72</v>
      </c>
      <c r="M825" s="17"/>
      <c r="N825" s="18" t="s">
        <v>993</v>
      </c>
      <c r="O825" s="16"/>
      <c r="P825" s="48"/>
      <c r="Q825" s="160"/>
    </row>
    <row r="826" spans="1:17" ht="30" customHeight="1" x14ac:dyDescent="0.2">
      <c r="A826" s="158" t="s">
        <v>931</v>
      </c>
      <c r="B826" s="30" t="s">
        <v>1845</v>
      </c>
      <c r="C826" s="36">
        <v>44545</v>
      </c>
      <c r="D826" s="36">
        <f t="shared" si="98"/>
        <v>44546</v>
      </c>
      <c r="E826" s="36">
        <v>44561</v>
      </c>
      <c r="F826" s="36">
        <v>44578</v>
      </c>
      <c r="G826" s="36" t="str">
        <f t="shared" si="101"/>
        <v>Dec</v>
      </c>
      <c r="H826" s="116">
        <v>44552</v>
      </c>
      <c r="I826" s="117" t="str">
        <f t="shared" si="103"/>
        <v>Yes</v>
      </c>
      <c r="J826" s="17"/>
      <c r="K826" s="97"/>
      <c r="L826" s="37" t="s">
        <v>72</v>
      </c>
      <c r="M826" s="17"/>
      <c r="N826" s="18" t="s">
        <v>993</v>
      </c>
      <c r="O826" s="16"/>
      <c r="P826" s="48"/>
      <c r="Q826" s="160"/>
    </row>
    <row r="827" spans="1:17" ht="30" customHeight="1" x14ac:dyDescent="0.2">
      <c r="A827" s="158" t="s">
        <v>932</v>
      </c>
      <c r="B827" s="30" t="s">
        <v>1846</v>
      </c>
      <c r="C827" s="36">
        <v>44545</v>
      </c>
      <c r="D827" s="36">
        <f t="shared" si="98"/>
        <v>44546</v>
      </c>
      <c r="E827" s="36">
        <v>44561</v>
      </c>
      <c r="F827" s="36">
        <v>44578</v>
      </c>
      <c r="G827" s="36" t="str">
        <f t="shared" si="101"/>
        <v>Dec</v>
      </c>
      <c r="H827" s="116">
        <v>44566</v>
      </c>
      <c r="I827" s="117" t="str">
        <f t="shared" si="103"/>
        <v>Yes</v>
      </c>
      <c r="J827" s="17"/>
      <c r="K827" s="97"/>
      <c r="L827" s="37" t="s">
        <v>72</v>
      </c>
      <c r="M827" s="17"/>
      <c r="N827" s="18" t="s">
        <v>993</v>
      </c>
      <c r="O827" s="16"/>
      <c r="P827" s="48"/>
      <c r="Q827" s="160"/>
    </row>
    <row r="828" spans="1:17" ht="30" customHeight="1" x14ac:dyDescent="0.2">
      <c r="A828" s="158" t="s">
        <v>933</v>
      </c>
      <c r="B828" s="30" t="s">
        <v>1847</v>
      </c>
      <c r="C828" s="36">
        <v>44546</v>
      </c>
      <c r="D828" s="36">
        <f t="shared" si="98"/>
        <v>44547</v>
      </c>
      <c r="E828" s="36">
        <v>44565</v>
      </c>
      <c r="F828" s="36">
        <v>44579</v>
      </c>
      <c r="G828" s="36" t="str">
        <f t="shared" si="101"/>
        <v>Dec</v>
      </c>
      <c r="H828" s="116">
        <v>44565</v>
      </c>
      <c r="I828" s="117" t="str">
        <f t="shared" si="103"/>
        <v>Yes</v>
      </c>
      <c r="J828" s="17"/>
      <c r="K828" s="97"/>
      <c r="L828" s="37" t="s">
        <v>72</v>
      </c>
      <c r="M828" s="17"/>
      <c r="N828" s="18" t="s">
        <v>993</v>
      </c>
      <c r="O828" s="16"/>
      <c r="P828" s="48"/>
      <c r="Q828" s="160"/>
    </row>
    <row r="829" spans="1:17" ht="30" customHeight="1" x14ac:dyDescent="0.2">
      <c r="A829" s="158" t="s">
        <v>934</v>
      </c>
      <c r="B829" s="30" t="s">
        <v>1848</v>
      </c>
      <c r="C829" s="36">
        <v>44546</v>
      </c>
      <c r="D829" s="36">
        <f t="shared" si="98"/>
        <v>44547</v>
      </c>
      <c r="E829" s="36">
        <v>44565</v>
      </c>
      <c r="F829" s="36">
        <v>44579</v>
      </c>
      <c r="G829" s="36" t="str">
        <f t="shared" si="101"/>
        <v>Dec</v>
      </c>
      <c r="H829" s="116">
        <v>44560</v>
      </c>
      <c r="I829" s="117" t="str">
        <f t="shared" si="103"/>
        <v>Yes</v>
      </c>
      <c r="J829" s="17"/>
      <c r="K829" s="97"/>
      <c r="L829" s="37" t="s">
        <v>72</v>
      </c>
      <c r="M829" s="17"/>
      <c r="N829" s="18" t="s">
        <v>993</v>
      </c>
      <c r="O829" s="16"/>
      <c r="P829" s="48"/>
      <c r="Q829" s="160"/>
    </row>
    <row r="830" spans="1:17" ht="30" customHeight="1" x14ac:dyDescent="0.2">
      <c r="A830" s="158" t="s">
        <v>935</v>
      </c>
      <c r="B830" s="30" t="s">
        <v>1871</v>
      </c>
      <c r="C830" s="36">
        <v>44546</v>
      </c>
      <c r="D830" s="36">
        <f t="shared" si="98"/>
        <v>44547</v>
      </c>
      <c r="E830" s="36">
        <v>44565</v>
      </c>
      <c r="F830" s="36">
        <v>44579</v>
      </c>
      <c r="G830" s="36" t="str">
        <f t="shared" si="101"/>
        <v>Dec</v>
      </c>
      <c r="H830" s="116">
        <v>44551</v>
      </c>
      <c r="I830" s="117" t="str">
        <f t="shared" si="103"/>
        <v>Yes</v>
      </c>
      <c r="J830" s="17"/>
      <c r="K830" s="97"/>
      <c r="L830" s="37" t="s">
        <v>72</v>
      </c>
      <c r="M830" s="17"/>
      <c r="N830" s="18" t="s">
        <v>995</v>
      </c>
      <c r="O830" s="16"/>
      <c r="P830" s="48"/>
      <c r="Q830" s="160"/>
    </row>
    <row r="831" spans="1:17" ht="30" customHeight="1" x14ac:dyDescent="0.2">
      <c r="A831" s="158" t="s">
        <v>936</v>
      </c>
      <c r="B831" s="30" t="s">
        <v>1861</v>
      </c>
      <c r="C831" s="36">
        <v>44546</v>
      </c>
      <c r="D831" s="36">
        <f t="shared" si="98"/>
        <v>44547</v>
      </c>
      <c r="E831" s="36">
        <v>44565</v>
      </c>
      <c r="F831" s="36">
        <v>44579</v>
      </c>
      <c r="G831" s="36" t="str">
        <f t="shared" si="101"/>
        <v>Dec</v>
      </c>
      <c r="H831" s="116">
        <v>44553</v>
      </c>
      <c r="I831" s="117" t="str">
        <f t="shared" si="103"/>
        <v>Yes</v>
      </c>
      <c r="J831" s="17"/>
      <c r="K831" s="97"/>
      <c r="L831" s="37" t="s">
        <v>72</v>
      </c>
      <c r="M831" s="17"/>
      <c r="N831" s="18" t="s">
        <v>993</v>
      </c>
      <c r="O831" s="16"/>
      <c r="P831" s="48"/>
      <c r="Q831" s="160"/>
    </row>
    <row r="832" spans="1:17" ht="30" customHeight="1" x14ac:dyDescent="0.2">
      <c r="A832" s="158" t="s">
        <v>937</v>
      </c>
      <c r="B832" s="30" t="s">
        <v>1849</v>
      </c>
      <c r="C832" s="36">
        <v>44547</v>
      </c>
      <c r="D832" s="36">
        <v>44550</v>
      </c>
      <c r="E832" s="36">
        <v>44566</v>
      </c>
      <c r="F832" s="36">
        <v>44580</v>
      </c>
      <c r="G832" s="36" t="str">
        <f t="shared" si="101"/>
        <v>Dec</v>
      </c>
      <c r="H832" s="116">
        <v>44573</v>
      </c>
      <c r="I832" s="117" t="str">
        <f t="shared" si="103"/>
        <v>Yes</v>
      </c>
      <c r="J832" s="17"/>
      <c r="K832" s="97"/>
      <c r="L832" s="37" t="s">
        <v>72</v>
      </c>
      <c r="M832" s="17"/>
      <c r="N832" s="18" t="s">
        <v>993</v>
      </c>
      <c r="O832" s="16"/>
      <c r="P832" s="48"/>
      <c r="Q832" s="160"/>
    </row>
    <row r="833" spans="1:17" ht="30" customHeight="1" x14ac:dyDescent="0.2">
      <c r="A833" s="158" t="s">
        <v>938</v>
      </c>
      <c r="B833" s="30" t="s">
        <v>1850</v>
      </c>
      <c r="C833" s="36">
        <v>44547</v>
      </c>
      <c r="D833" s="36">
        <v>44550</v>
      </c>
      <c r="E833" s="36">
        <v>44566</v>
      </c>
      <c r="F833" s="36">
        <v>44580</v>
      </c>
      <c r="G833" s="36" t="str">
        <f t="shared" si="101"/>
        <v>Dec</v>
      </c>
      <c r="H833" s="116">
        <v>44567</v>
      </c>
      <c r="I833" s="117" t="str">
        <f t="shared" si="103"/>
        <v>Yes</v>
      </c>
      <c r="J833" s="17"/>
      <c r="K833" s="97"/>
      <c r="L833" s="37" t="s">
        <v>72</v>
      </c>
      <c r="M833" s="17"/>
      <c r="N833" s="18" t="s">
        <v>993</v>
      </c>
      <c r="O833" s="16"/>
      <c r="P833" s="48"/>
      <c r="Q833" s="160"/>
    </row>
    <row r="834" spans="1:17" ht="30" customHeight="1" x14ac:dyDescent="0.2">
      <c r="A834" s="158" t="s">
        <v>939</v>
      </c>
      <c r="B834" s="30" t="s">
        <v>1851</v>
      </c>
      <c r="C834" s="36">
        <v>44544</v>
      </c>
      <c r="D834" s="36">
        <f>IF(C834="","",WORKDAY(C834,1))</f>
        <v>44545</v>
      </c>
      <c r="E834" s="36">
        <v>44560</v>
      </c>
      <c r="F834" s="36">
        <v>44575</v>
      </c>
      <c r="G834" s="36" t="str">
        <f t="shared" si="101"/>
        <v>Dec</v>
      </c>
      <c r="H834" s="116">
        <v>44578</v>
      </c>
      <c r="I834" s="117" t="str">
        <f t="shared" si="103"/>
        <v>No</v>
      </c>
      <c r="J834" s="17"/>
      <c r="K834" s="97"/>
      <c r="L834" s="37" t="s">
        <v>72</v>
      </c>
      <c r="M834" s="17"/>
      <c r="N834" s="18" t="s">
        <v>994</v>
      </c>
      <c r="O834" s="16"/>
      <c r="P834" s="48" t="s">
        <v>56</v>
      </c>
      <c r="Q834" s="160"/>
    </row>
    <row r="835" spans="1:17" ht="30" customHeight="1" x14ac:dyDescent="0.2">
      <c r="A835" s="158" t="s">
        <v>940</v>
      </c>
      <c r="B835" s="30" t="s">
        <v>1852</v>
      </c>
      <c r="C835" s="36">
        <v>44547</v>
      </c>
      <c r="D835" s="36">
        <v>44550</v>
      </c>
      <c r="E835" s="36">
        <v>44566</v>
      </c>
      <c r="F835" s="36">
        <v>44580</v>
      </c>
      <c r="G835" s="36" t="str">
        <f t="shared" si="101"/>
        <v>Dec</v>
      </c>
      <c r="H835" s="116">
        <v>44578</v>
      </c>
      <c r="I835" s="117" t="str">
        <f t="shared" si="103"/>
        <v>Yes</v>
      </c>
      <c r="J835" s="17"/>
      <c r="K835" s="97"/>
      <c r="L835" s="37" t="s">
        <v>72</v>
      </c>
      <c r="M835" s="17"/>
      <c r="N835" s="18" t="s">
        <v>8</v>
      </c>
      <c r="O835" s="16"/>
      <c r="P835" s="48" t="s">
        <v>11</v>
      </c>
      <c r="Q835" s="160"/>
    </row>
    <row r="836" spans="1:17" ht="30" customHeight="1" x14ac:dyDescent="0.2">
      <c r="A836" s="158" t="s">
        <v>941</v>
      </c>
      <c r="B836" s="30" t="s">
        <v>1853</v>
      </c>
      <c r="C836" s="36">
        <v>44547</v>
      </c>
      <c r="D836" s="36">
        <v>44550</v>
      </c>
      <c r="E836" s="36">
        <v>44566</v>
      </c>
      <c r="F836" s="36">
        <v>44580</v>
      </c>
      <c r="G836" s="36" t="str">
        <f t="shared" si="101"/>
        <v>Dec</v>
      </c>
      <c r="H836" s="116">
        <v>44567</v>
      </c>
      <c r="I836" s="117" t="str">
        <f t="shared" si="103"/>
        <v>Yes</v>
      </c>
      <c r="J836" s="17"/>
      <c r="K836" s="97"/>
      <c r="L836" s="37" t="s">
        <v>72</v>
      </c>
      <c r="M836" s="17"/>
      <c r="N836" s="18" t="s">
        <v>993</v>
      </c>
      <c r="O836" s="16"/>
      <c r="P836" s="48"/>
      <c r="Q836" s="160"/>
    </row>
    <row r="837" spans="1:17" ht="30" customHeight="1" x14ac:dyDescent="0.2">
      <c r="A837" s="158" t="s">
        <v>942</v>
      </c>
      <c r="B837" s="30" t="s">
        <v>1854</v>
      </c>
      <c r="C837" s="36">
        <v>44547</v>
      </c>
      <c r="D837" s="36">
        <v>44550</v>
      </c>
      <c r="E837" s="36">
        <v>44566</v>
      </c>
      <c r="F837" s="36">
        <v>44580</v>
      </c>
      <c r="G837" s="36" t="str">
        <f t="shared" si="101"/>
        <v>Dec</v>
      </c>
      <c r="H837" s="116">
        <v>44580</v>
      </c>
      <c r="I837" s="117" t="str">
        <f t="shared" si="103"/>
        <v>Yes</v>
      </c>
      <c r="J837" s="17"/>
      <c r="K837" s="97"/>
      <c r="L837" s="37" t="s">
        <v>72</v>
      </c>
      <c r="M837" s="17"/>
      <c r="N837" s="18" t="s">
        <v>994</v>
      </c>
      <c r="O837" s="16"/>
      <c r="P837" s="48" t="s">
        <v>17</v>
      </c>
      <c r="Q837" s="160"/>
    </row>
    <row r="838" spans="1:17" ht="30" customHeight="1" x14ac:dyDescent="0.2">
      <c r="A838" s="158" t="s">
        <v>943</v>
      </c>
      <c r="B838" s="30" t="s">
        <v>1855</v>
      </c>
      <c r="C838" s="36">
        <v>44550</v>
      </c>
      <c r="D838" s="36">
        <f t="shared" ref="D838:D850" si="104">IF(C838="","",WORKDAY(C838,1))</f>
        <v>44551</v>
      </c>
      <c r="E838" s="36">
        <v>44567</v>
      </c>
      <c r="F838" s="36">
        <v>44581</v>
      </c>
      <c r="G838" s="36" t="str">
        <f t="shared" si="101"/>
        <v>Dec</v>
      </c>
      <c r="H838" s="116">
        <v>44565</v>
      </c>
      <c r="I838" s="117" t="str">
        <f t="shared" si="103"/>
        <v>Yes</v>
      </c>
      <c r="J838" s="17"/>
      <c r="K838" s="97"/>
      <c r="L838" s="37" t="s">
        <v>72</v>
      </c>
      <c r="M838" s="17"/>
      <c r="N838" s="18" t="s">
        <v>993</v>
      </c>
      <c r="O838" s="16"/>
      <c r="P838" s="48"/>
      <c r="Q838" s="160"/>
    </row>
    <row r="839" spans="1:17" ht="30" customHeight="1" x14ac:dyDescent="0.2">
      <c r="A839" s="158" t="s">
        <v>944</v>
      </c>
      <c r="B839" s="30" t="s">
        <v>1856</v>
      </c>
      <c r="C839" s="36">
        <v>44550</v>
      </c>
      <c r="D839" s="36">
        <f t="shared" si="104"/>
        <v>44551</v>
      </c>
      <c r="E839" s="36">
        <v>44567</v>
      </c>
      <c r="F839" s="36">
        <v>44581</v>
      </c>
      <c r="G839" s="36" t="str">
        <f t="shared" si="101"/>
        <v>Dec</v>
      </c>
      <c r="H839" s="116">
        <v>44553</v>
      </c>
      <c r="I839" s="117" t="str">
        <f t="shared" si="103"/>
        <v>Yes</v>
      </c>
      <c r="J839" s="17"/>
      <c r="K839" s="97"/>
      <c r="L839" s="37" t="s">
        <v>72</v>
      </c>
      <c r="M839" s="17"/>
      <c r="N839" s="18" t="s">
        <v>993</v>
      </c>
      <c r="O839" s="16"/>
      <c r="P839" s="48"/>
      <c r="Q839" s="160"/>
    </row>
    <row r="840" spans="1:17" ht="30" customHeight="1" x14ac:dyDescent="0.2">
      <c r="A840" s="158" t="s">
        <v>945</v>
      </c>
      <c r="B840" s="30" t="s">
        <v>1857</v>
      </c>
      <c r="C840" s="36">
        <v>44550</v>
      </c>
      <c r="D840" s="36">
        <f t="shared" si="104"/>
        <v>44551</v>
      </c>
      <c r="E840" s="36">
        <v>44567</v>
      </c>
      <c r="F840" s="36">
        <v>44581</v>
      </c>
      <c r="G840" s="36" t="str">
        <f t="shared" si="101"/>
        <v>Dec</v>
      </c>
      <c r="H840" s="116">
        <v>44553</v>
      </c>
      <c r="I840" s="117" t="str">
        <f t="shared" si="103"/>
        <v>Yes</v>
      </c>
      <c r="J840" s="17"/>
      <c r="K840" s="97"/>
      <c r="L840" s="37" t="s">
        <v>72</v>
      </c>
      <c r="M840" s="17"/>
      <c r="N840" s="18" t="s">
        <v>993</v>
      </c>
      <c r="O840" s="16"/>
      <c r="P840" s="48"/>
      <c r="Q840" s="160"/>
    </row>
    <row r="841" spans="1:17" ht="30" customHeight="1" x14ac:dyDescent="0.2">
      <c r="A841" s="158" t="s">
        <v>946</v>
      </c>
      <c r="B841" s="30" t="s">
        <v>1858</v>
      </c>
      <c r="C841" s="36">
        <v>44550</v>
      </c>
      <c r="D841" s="36">
        <f t="shared" si="104"/>
        <v>44551</v>
      </c>
      <c r="E841" s="36">
        <v>44567</v>
      </c>
      <c r="F841" s="36">
        <v>44581</v>
      </c>
      <c r="G841" s="36" t="str">
        <f t="shared" si="101"/>
        <v>Dec</v>
      </c>
      <c r="H841" s="116">
        <v>44551</v>
      </c>
      <c r="I841" s="117" t="str">
        <f t="shared" si="103"/>
        <v>Yes</v>
      </c>
      <c r="J841" s="17"/>
      <c r="K841" s="97"/>
      <c r="L841" s="37" t="s">
        <v>72</v>
      </c>
      <c r="M841" s="17"/>
      <c r="N841" s="18" t="s">
        <v>8</v>
      </c>
      <c r="O841" s="16"/>
      <c r="P841" s="48" t="s">
        <v>64</v>
      </c>
      <c r="Q841" s="160"/>
    </row>
    <row r="842" spans="1:17" ht="30" customHeight="1" x14ac:dyDescent="0.2">
      <c r="A842" s="158" t="s">
        <v>947</v>
      </c>
      <c r="B842" s="30" t="s">
        <v>1859</v>
      </c>
      <c r="C842" s="36">
        <v>44550</v>
      </c>
      <c r="D842" s="36">
        <f t="shared" si="104"/>
        <v>44551</v>
      </c>
      <c r="E842" s="36">
        <v>44567</v>
      </c>
      <c r="F842" s="36">
        <v>44581</v>
      </c>
      <c r="G842" s="36" t="str">
        <f t="shared" si="101"/>
        <v>Dec</v>
      </c>
      <c r="H842" s="116">
        <v>44551</v>
      </c>
      <c r="I842" s="117" t="str">
        <f t="shared" si="103"/>
        <v>Yes</v>
      </c>
      <c r="J842" s="17"/>
      <c r="K842" s="97"/>
      <c r="L842" s="37" t="s">
        <v>72</v>
      </c>
      <c r="M842" s="17"/>
      <c r="N842" s="18" t="s">
        <v>8</v>
      </c>
      <c r="O842" s="16"/>
      <c r="P842" s="48" t="s">
        <v>64</v>
      </c>
      <c r="Q842" s="160"/>
    </row>
    <row r="843" spans="1:17" ht="30" customHeight="1" x14ac:dyDescent="0.2">
      <c r="A843" s="158" t="s">
        <v>948</v>
      </c>
      <c r="B843" s="30" t="s">
        <v>1860</v>
      </c>
      <c r="C843" s="36">
        <v>44550</v>
      </c>
      <c r="D843" s="36">
        <f t="shared" si="104"/>
        <v>44551</v>
      </c>
      <c r="E843" s="36">
        <v>44567</v>
      </c>
      <c r="F843" s="36">
        <v>44581</v>
      </c>
      <c r="G843" s="36" t="str">
        <f t="shared" si="101"/>
        <v>Dec</v>
      </c>
      <c r="H843" s="116">
        <v>44579</v>
      </c>
      <c r="I843" s="117" t="str">
        <f t="shared" si="103"/>
        <v>Yes</v>
      </c>
      <c r="J843" s="17"/>
      <c r="K843" s="97"/>
      <c r="L843" s="37" t="s">
        <v>72</v>
      </c>
      <c r="M843" s="17"/>
      <c r="N843" s="18" t="s">
        <v>993</v>
      </c>
      <c r="O843" s="16"/>
      <c r="P843" s="48"/>
      <c r="Q843" s="160"/>
    </row>
    <row r="844" spans="1:17" ht="30" customHeight="1" x14ac:dyDescent="0.2">
      <c r="A844" s="158" t="s">
        <v>949</v>
      </c>
      <c r="B844" s="30" t="s">
        <v>1862</v>
      </c>
      <c r="C844" s="36">
        <v>44551</v>
      </c>
      <c r="D844" s="36">
        <f t="shared" si="104"/>
        <v>44552</v>
      </c>
      <c r="E844" s="36">
        <v>44568</v>
      </c>
      <c r="F844" s="36">
        <v>44582</v>
      </c>
      <c r="G844" s="36" t="str">
        <f t="shared" si="101"/>
        <v>Dec</v>
      </c>
      <c r="H844" s="116">
        <v>44554</v>
      </c>
      <c r="I844" s="117" t="str">
        <f t="shared" si="103"/>
        <v>Yes</v>
      </c>
      <c r="J844" s="17"/>
      <c r="K844" s="97"/>
      <c r="L844" s="37" t="s">
        <v>72</v>
      </c>
      <c r="M844" s="17"/>
      <c r="N844" s="18" t="s">
        <v>8</v>
      </c>
      <c r="O844" s="16"/>
      <c r="P844" s="48" t="s">
        <v>64</v>
      </c>
      <c r="Q844" s="160"/>
    </row>
    <row r="845" spans="1:17" ht="30" customHeight="1" x14ac:dyDescent="0.2">
      <c r="A845" s="158" t="s">
        <v>950</v>
      </c>
      <c r="B845" s="30" t="s">
        <v>1863</v>
      </c>
      <c r="C845" s="36">
        <v>44551</v>
      </c>
      <c r="D845" s="36">
        <f>IF(C845="","",WORKDAY(C845,1))</f>
        <v>44552</v>
      </c>
      <c r="E845" s="36">
        <v>44568</v>
      </c>
      <c r="F845" s="36">
        <v>44582</v>
      </c>
      <c r="G845" s="36" t="str">
        <f t="shared" si="101"/>
        <v>Dec</v>
      </c>
      <c r="H845" s="116">
        <v>44565</v>
      </c>
      <c r="I845" s="117" t="str">
        <f t="shared" si="103"/>
        <v>Yes</v>
      </c>
      <c r="J845" s="17"/>
      <c r="K845" s="97"/>
      <c r="L845" s="37" t="s">
        <v>72</v>
      </c>
      <c r="M845" s="17"/>
      <c r="N845" s="18" t="s">
        <v>993</v>
      </c>
      <c r="O845" s="16"/>
      <c r="P845" s="48"/>
      <c r="Q845" s="160"/>
    </row>
    <row r="846" spans="1:17" ht="30" customHeight="1" x14ac:dyDescent="0.2">
      <c r="A846" s="158" t="s">
        <v>951</v>
      </c>
      <c r="B846" s="30" t="s">
        <v>1864</v>
      </c>
      <c r="C846" s="36">
        <v>44551</v>
      </c>
      <c r="D846" s="36">
        <f>IF(C846="","",WORKDAY(C846,1))</f>
        <v>44552</v>
      </c>
      <c r="E846" s="36">
        <v>44568</v>
      </c>
      <c r="F846" s="36">
        <v>44582</v>
      </c>
      <c r="G846" s="36" t="str">
        <f t="shared" si="101"/>
        <v>Dec</v>
      </c>
      <c r="H846" s="116">
        <v>44554</v>
      </c>
      <c r="I846" s="117" t="str">
        <f t="shared" si="103"/>
        <v>Yes</v>
      </c>
      <c r="J846" s="17"/>
      <c r="K846" s="97"/>
      <c r="L846" s="37" t="s">
        <v>72</v>
      </c>
      <c r="M846" s="17"/>
      <c r="N846" s="18" t="s">
        <v>993</v>
      </c>
      <c r="O846" s="16"/>
      <c r="P846" s="48"/>
      <c r="Q846" s="160"/>
    </row>
    <row r="847" spans="1:17" ht="30" customHeight="1" x14ac:dyDescent="0.2">
      <c r="A847" s="158" t="s">
        <v>952</v>
      </c>
      <c r="B847" s="30" t="s">
        <v>1865</v>
      </c>
      <c r="C847" s="36">
        <v>44551</v>
      </c>
      <c r="D847" s="36">
        <f>IF(C847="","",WORKDAY(C847,1))</f>
        <v>44552</v>
      </c>
      <c r="E847" s="36">
        <v>44568</v>
      </c>
      <c r="F847" s="36">
        <v>44582</v>
      </c>
      <c r="G847" s="36" t="str">
        <f t="shared" si="101"/>
        <v>Dec</v>
      </c>
      <c r="H847" s="116"/>
      <c r="I847" s="117" t="s">
        <v>1033</v>
      </c>
      <c r="J847" s="17"/>
      <c r="K847" s="97"/>
      <c r="L847" s="37" t="s">
        <v>68</v>
      </c>
      <c r="M847" s="17"/>
      <c r="N847" s="18" t="s">
        <v>68</v>
      </c>
      <c r="O847" s="16"/>
      <c r="P847" s="48"/>
      <c r="Q847" s="160"/>
    </row>
    <row r="848" spans="1:17" ht="30" customHeight="1" x14ac:dyDescent="0.2">
      <c r="A848" s="158" t="s">
        <v>953</v>
      </c>
      <c r="B848" s="30" t="s">
        <v>1866</v>
      </c>
      <c r="C848" s="36">
        <v>44552</v>
      </c>
      <c r="D848" s="36">
        <f t="shared" si="104"/>
        <v>44553</v>
      </c>
      <c r="E848" s="36">
        <v>44571</v>
      </c>
      <c r="F848" s="36">
        <v>44585</v>
      </c>
      <c r="G848" s="36" t="str">
        <f t="shared" si="101"/>
        <v>Dec</v>
      </c>
      <c r="H848" s="116">
        <v>44571</v>
      </c>
      <c r="I848" s="117" t="str">
        <f>IF(ISBLANK(H848),"",IF(H848&gt;F848,"No","Yes"))</f>
        <v>Yes</v>
      </c>
      <c r="J848" s="17"/>
      <c r="K848" s="97"/>
      <c r="L848" s="37" t="s">
        <v>72</v>
      </c>
      <c r="M848" s="17"/>
      <c r="N848" s="18" t="s">
        <v>993</v>
      </c>
      <c r="O848" s="16"/>
      <c r="P848" s="48"/>
      <c r="Q848" s="160"/>
    </row>
    <row r="849" spans="1:17" ht="30" customHeight="1" x14ac:dyDescent="0.2">
      <c r="A849" s="158" t="s">
        <v>954</v>
      </c>
      <c r="B849" s="30" t="s">
        <v>1867</v>
      </c>
      <c r="C849" s="36">
        <v>44552</v>
      </c>
      <c r="D849" s="36">
        <f>IF(C849="","",WORKDAY(C849,1))</f>
        <v>44553</v>
      </c>
      <c r="E849" s="36">
        <v>44571</v>
      </c>
      <c r="F849" s="36">
        <v>44585</v>
      </c>
      <c r="G849" s="36" t="str">
        <f t="shared" si="101"/>
        <v>Dec</v>
      </c>
      <c r="H849" s="116">
        <v>44581</v>
      </c>
      <c r="I849" s="117" t="str">
        <f>IF(ISBLANK(H849),"",IF(H849&gt;F849,"No","Yes"))</f>
        <v>Yes</v>
      </c>
      <c r="J849" s="17"/>
      <c r="K849" s="97"/>
      <c r="L849" s="37" t="s">
        <v>72</v>
      </c>
      <c r="M849" s="17"/>
      <c r="N849" s="18" t="s">
        <v>993</v>
      </c>
      <c r="O849" s="16"/>
      <c r="P849" s="48"/>
      <c r="Q849" s="160"/>
    </row>
    <row r="850" spans="1:17" ht="30" customHeight="1" x14ac:dyDescent="0.2">
      <c r="A850" s="158" t="s">
        <v>955</v>
      </c>
      <c r="B850" s="30" t="s">
        <v>1870</v>
      </c>
      <c r="C850" s="36">
        <v>44553</v>
      </c>
      <c r="D850" s="36">
        <f t="shared" si="104"/>
        <v>44554</v>
      </c>
      <c r="E850" s="36">
        <v>44572</v>
      </c>
      <c r="F850" s="36">
        <v>44586</v>
      </c>
      <c r="G850" s="36" t="str">
        <f t="shared" si="101"/>
        <v>Dec</v>
      </c>
      <c r="H850" s="116">
        <v>44554</v>
      </c>
      <c r="I850" s="117" t="str">
        <f>IF(ISBLANK(H850),"",IF(H850&gt;F850,"No","Yes"))</f>
        <v>Yes</v>
      </c>
      <c r="J850" s="17"/>
      <c r="K850" s="97"/>
      <c r="L850" s="37" t="s">
        <v>72</v>
      </c>
      <c r="M850" s="17"/>
      <c r="N850" s="18" t="s">
        <v>993</v>
      </c>
      <c r="O850" s="16"/>
      <c r="P850" s="48"/>
      <c r="Q850" s="160"/>
    </row>
    <row r="851" spans="1:17" ht="30" customHeight="1" x14ac:dyDescent="0.2">
      <c r="A851" s="158" t="s">
        <v>956</v>
      </c>
      <c r="B851" s="30" t="s">
        <v>1874</v>
      </c>
      <c r="C851" s="36">
        <v>44554</v>
      </c>
      <c r="D851" s="36">
        <v>44559</v>
      </c>
      <c r="E851" s="36">
        <v>44573</v>
      </c>
      <c r="F851" s="36">
        <v>44587</v>
      </c>
      <c r="G851" s="36" t="str">
        <f t="shared" si="101"/>
        <v>Dec</v>
      </c>
      <c r="H851" s="116"/>
      <c r="I851" s="117" t="s">
        <v>1033</v>
      </c>
      <c r="J851" s="17"/>
      <c r="K851" s="97"/>
      <c r="L851" s="37" t="s">
        <v>68</v>
      </c>
      <c r="M851" s="17"/>
      <c r="N851" s="18" t="s">
        <v>68</v>
      </c>
      <c r="O851" s="16"/>
      <c r="P851" s="48"/>
      <c r="Q851" s="160"/>
    </row>
    <row r="852" spans="1:17" ht="30" customHeight="1" x14ac:dyDescent="0.2">
      <c r="A852" s="158" t="s">
        <v>957</v>
      </c>
      <c r="B852" s="30" t="s">
        <v>1875</v>
      </c>
      <c r="C852" s="36">
        <v>44559</v>
      </c>
      <c r="D852" s="36">
        <f>IF(C852="","",WORKDAY(C852,1))</f>
        <v>44560</v>
      </c>
      <c r="E852" s="36">
        <v>44574</v>
      </c>
      <c r="F852" s="36">
        <v>44588</v>
      </c>
      <c r="G852" s="36" t="str">
        <f>IF(ISBLANK(C852),"",TEXT(C852,"mmm"))</f>
        <v>Dec</v>
      </c>
      <c r="H852" s="116">
        <v>44587</v>
      </c>
      <c r="I852" s="117" t="str">
        <f>IF(ISBLANK(H852),"",IF(H852&gt;F852,"No","Yes"))</f>
        <v>Yes</v>
      </c>
      <c r="J852" s="17"/>
      <c r="K852" s="97"/>
      <c r="L852" s="37" t="s">
        <v>72</v>
      </c>
      <c r="M852" s="17"/>
      <c r="N852" s="18" t="s">
        <v>993</v>
      </c>
      <c r="O852" s="16"/>
      <c r="P852" s="48"/>
      <c r="Q852" s="160"/>
    </row>
    <row r="853" spans="1:17" ht="30" customHeight="1" x14ac:dyDescent="0.2">
      <c r="A853" s="158" t="s">
        <v>958</v>
      </c>
      <c r="B853" s="30" t="s">
        <v>1876</v>
      </c>
      <c r="C853" s="36">
        <v>44559</v>
      </c>
      <c r="D853" s="36">
        <f>IF(C853="","",WORKDAY(C853,1))</f>
        <v>44560</v>
      </c>
      <c r="E853" s="36">
        <v>44574</v>
      </c>
      <c r="F853" s="36">
        <v>44588</v>
      </c>
      <c r="G853" s="36" t="str">
        <f>IF(ISBLANK(C853),"",TEXT(C853,"mmm"))</f>
        <v>Dec</v>
      </c>
      <c r="H853" s="116">
        <v>44574</v>
      </c>
      <c r="I853" s="117" t="str">
        <f>IF(ISBLANK(H853),"",IF(H853&gt;F853,"No","Yes"))</f>
        <v>Yes</v>
      </c>
      <c r="J853" s="17"/>
      <c r="K853" s="97"/>
      <c r="L853" s="37" t="s">
        <v>72</v>
      </c>
      <c r="M853" s="17"/>
      <c r="N853" s="18" t="s">
        <v>995</v>
      </c>
      <c r="O853" s="16"/>
      <c r="P853" s="48"/>
      <c r="Q853" s="160"/>
    </row>
    <row r="854" spans="1:17" ht="30" customHeight="1" x14ac:dyDescent="0.2">
      <c r="A854" s="158" t="s">
        <v>959</v>
      </c>
      <c r="B854" s="30" t="s">
        <v>1877</v>
      </c>
      <c r="C854" s="36">
        <v>44560</v>
      </c>
      <c r="D854" s="36">
        <f>IF(C854="","",WORKDAY(C854,1))</f>
        <v>44561</v>
      </c>
      <c r="E854" s="36">
        <v>44575</v>
      </c>
      <c r="F854" s="36">
        <v>44589</v>
      </c>
      <c r="G854" s="36" t="str">
        <f>IF(ISBLANK(C854),"",TEXT(C854,"mmm"))</f>
        <v>Dec</v>
      </c>
      <c r="H854" s="116">
        <v>44572</v>
      </c>
      <c r="I854" s="117" t="str">
        <f>IF(ISBLANK(H854),"",IF(H854&gt;F854,"No","Yes"))</f>
        <v>Yes</v>
      </c>
      <c r="J854" s="17"/>
      <c r="K854" s="97"/>
      <c r="L854" s="37" t="s">
        <v>72</v>
      </c>
      <c r="M854" s="17"/>
      <c r="N854" s="18" t="s">
        <v>993</v>
      </c>
      <c r="O854" s="16"/>
      <c r="P854" s="48"/>
      <c r="Q854" s="160"/>
    </row>
    <row r="855" spans="1:17" ht="30" customHeight="1" x14ac:dyDescent="0.2">
      <c r="A855" s="165" t="s">
        <v>960</v>
      </c>
      <c r="B855" s="144" t="s">
        <v>1878</v>
      </c>
      <c r="C855" s="116">
        <v>44560</v>
      </c>
      <c r="D855" s="116">
        <f>IF(C855="","",WORKDAY(C855,1))</f>
        <v>44561</v>
      </c>
      <c r="E855" s="116">
        <v>44575</v>
      </c>
      <c r="F855" s="116">
        <v>44589</v>
      </c>
      <c r="G855" s="116" t="str">
        <f>IF(ISBLANK(C855),"",TEXT(C855,"mmm"))</f>
        <v>Dec</v>
      </c>
      <c r="H855" s="116">
        <v>44588</v>
      </c>
      <c r="I855" s="117" t="str">
        <f>IF(ISBLANK(H855),"",IF(H855&gt;F855,"No","Yes"))</f>
        <v>Yes</v>
      </c>
      <c r="J855" s="145"/>
      <c r="K855" s="146"/>
      <c r="L855" s="147" t="s">
        <v>72</v>
      </c>
      <c r="M855" s="145"/>
      <c r="N855" s="48" t="s">
        <v>993</v>
      </c>
      <c r="O855" s="16"/>
      <c r="P855" s="48"/>
      <c r="Q855" s="166"/>
    </row>
    <row r="856" spans="1:17" ht="30" customHeight="1" thickBot="1" x14ac:dyDescent="0.25">
      <c r="A856" s="167" t="s">
        <v>961</v>
      </c>
      <c r="B856" s="169" t="s">
        <v>1879</v>
      </c>
      <c r="C856" s="170">
        <v>44560</v>
      </c>
      <c r="D856" s="170">
        <f>IF(C856="","",WORKDAY(C856,1))</f>
        <v>44561</v>
      </c>
      <c r="E856" s="170">
        <v>44575</v>
      </c>
      <c r="F856" s="170">
        <v>44589</v>
      </c>
      <c r="G856" s="170" t="str">
        <f>IF(ISBLANK(C856),"",TEXT(C856,"mmm"))</f>
        <v>Dec</v>
      </c>
      <c r="H856" s="170">
        <v>44572</v>
      </c>
      <c r="I856" s="171" t="str">
        <f>IF(ISBLANK(H856),"",IF(H856&gt;F856,"No","Yes"))</f>
        <v>Yes</v>
      </c>
      <c r="J856" s="172"/>
      <c r="K856" s="173"/>
      <c r="L856" s="174" t="s">
        <v>72</v>
      </c>
      <c r="M856" s="172"/>
      <c r="N856" s="168" t="s">
        <v>993</v>
      </c>
      <c r="O856" s="175"/>
      <c r="P856" s="168"/>
      <c r="Q856" s="176"/>
    </row>
    <row r="857" spans="1:17" ht="30" customHeight="1" x14ac:dyDescent="0.2">
      <c r="H857" s="143"/>
      <c r="P857" s="31"/>
      <c r="Q857" s="31"/>
    </row>
    <row r="858" spans="1:17" ht="30" customHeight="1" x14ac:dyDescent="0.2">
      <c r="P858" s="31"/>
      <c r="Q858" s="31"/>
    </row>
    <row r="859" spans="1:17" ht="30" customHeight="1" x14ac:dyDescent="0.2">
      <c r="P859" s="31"/>
      <c r="Q859" s="31"/>
    </row>
    <row r="860" spans="1:17" ht="30" customHeight="1" x14ac:dyDescent="0.2">
      <c r="P860" s="31"/>
      <c r="Q860" s="31"/>
    </row>
    <row r="861" spans="1:17" ht="30" customHeight="1" x14ac:dyDescent="0.2">
      <c r="P861" s="31"/>
      <c r="Q861" s="31"/>
    </row>
    <row r="862" spans="1:17" ht="30" customHeight="1" x14ac:dyDescent="0.2">
      <c r="P862" s="31"/>
      <c r="Q862" s="31"/>
    </row>
    <row r="863" spans="1:17" ht="30" customHeight="1" x14ac:dyDescent="0.2">
      <c r="P863" s="31"/>
      <c r="Q863" s="31"/>
    </row>
    <row r="864" spans="1:17" ht="30" customHeight="1" x14ac:dyDescent="0.2">
      <c r="P864" s="31"/>
      <c r="Q864" s="31"/>
    </row>
    <row r="865" spans="16:17" ht="30" customHeight="1" x14ac:dyDescent="0.2">
      <c r="P865" s="31"/>
      <c r="Q865" s="31"/>
    </row>
    <row r="866" spans="16:17" ht="30" customHeight="1" x14ac:dyDescent="0.2">
      <c r="P866" s="31"/>
      <c r="Q866" s="31"/>
    </row>
    <row r="867" spans="16:17" ht="30" customHeight="1" x14ac:dyDescent="0.2">
      <c r="P867" s="31"/>
      <c r="Q867" s="31"/>
    </row>
    <row r="868" spans="16:17" ht="30" customHeight="1" x14ac:dyDescent="0.2">
      <c r="P868" s="31"/>
      <c r="Q868" s="31"/>
    </row>
    <row r="869" spans="16:17" ht="30" customHeight="1" x14ac:dyDescent="0.2">
      <c r="P869" s="31"/>
      <c r="Q869" s="31"/>
    </row>
    <row r="870" spans="16:17" ht="30" customHeight="1" x14ac:dyDescent="0.2">
      <c r="P870" s="31"/>
      <c r="Q870" s="31"/>
    </row>
    <row r="871" spans="16:17" ht="30" customHeight="1" x14ac:dyDescent="0.2">
      <c r="P871" s="31"/>
      <c r="Q871" s="31"/>
    </row>
    <row r="872" spans="16:17" ht="30" customHeight="1" x14ac:dyDescent="0.2">
      <c r="P872" s="31"/>
      <c r="Q872" s="31"/>
    </row>
    <row r="873" spans="16:17" ht="30" customHeight="1" x14ac:dyDescent="0.2">
      <c r="P873" s="31"/>
      <c r="Q873" s="31"/>
    </row>
    <row r="874" spans="16:17" ht="30" customHeight="1" x14ac:dyDescent="0.2">
      <c r="P874" s="31"/>
      <c r="Q874" s="31"/>
    </row>
    <row r="875" spans="16:17" ht="30" customHeight="1" x14ac:dyDescent="0.2">
      <c r="P875" s="31"/>
      <c r="Q875" s="31"/>
    </row>
    <row r="876" spans="16:17" ht="30" customHeight="1" x14ac:dyDescent="0.2">
      <c r="P876" s="31"/>
      <c r="Q876" s="31"/>
    </row>
    <row r="877" spans="16:17" ht="30" customHeight="1" x14ac:dyDescent="0.2">
      <c r="P877" s="31"/>
      <c r="Q877" s="31"/>
    </row>
    <row r="878" spans="16:17" ht="30" customHeight="1" x14ac:dyDescent="0.2">
      <c r="P878" s="31"/>
      <c r="Q878" s="31"/>
    </row>
    <row r="879" spans="16:17" ht="30" customHeight="1" x14ac:dyDescent="0.2">
      <c r="P879" s="31"/>
      <c r="Q879" s="31"/>
    </row>
    <row r="880" spans="16:17" ht="30" customHeight="1" x14ac:dyDescent="0.2">
      <c r="P880" s="31"/>
      <c r="Q880" s="31"/>
    </row>
    <row r="881" spans="16:17" ht="30" customHeight="1" x14ac:dyDescent="0.2">
      <c r="P881" s="31"/>
      <c r="Q881" s="31"/>
    </row>
    <row r="882" spans="16:17" ht="30" customHeight="1" x14ac:dyDescent="0.2">
      <c r="P882" s="31"/>
      <c r="Q882" s="31"/>
    </row>
    <row r="883" spans="16:17" ht="30" customHeight="1" x14ac:dyDescent="0.2">
      <c r="P883" s="31"/>
      <c r="Q883" s="31"/>
    </row>
    <row r="884" spans="16:17" ht="30" customHeight="1" x14ac:dyDescent="0.2">
      <c r="P884" s="31"/>
      <c r="Q884" s="31"/>
    </row>
    <row r="885" spans="16:17" ht="30" customHeight="1" x14ac:dyDescent="0.2">
      <c r="P885" s="31"/>
      <c r="Q885" s="31"/>
    </row>
    <row r="886" spans="16:17" ht="30" customHeight="1" x14ac:dyDescent="0.2">
      <c r="P886" s="31"/>
      <c r="Q886" s="31"/>
    </row>
    <row r="887" spans="16:17" ht="30" customHeight="1" x14ac:dyDescent="0.2">
      <c r="P887" s="31"/>
      <c r="Q887" s="31"/>
    </row>
    <row r="888" spans="16:17" ht="30" customHeight="1" x14ac:dyDescent="0.2">
      <c r="P888" s="31"/>
      <c r="Q888" s="31"/>
    </row>
    <row r="889" spans="16:17" ht="30" customHeight="1" x14ac:dyDescent="0.2">
      <c r="P889" s="31"/>
      <c r="Q889" s="31"/>
    </row>
    <row r="890" spans="16:17" ht="30" customHeight="1" x14ac:dyDescent="0.2">
      <c r="P890" s="31"/>
      <c r="Q890" s="31"/>
    </row>
    <row r="891" spans="16:17" ht="30" customHeight="1" x14ac:dyDescent="0.2">
      <c r="P891" s="31"/>
      <c r="Q891" s="31"/>
    </row>
    <row r="892" spans="16:17" ht="30" customHeight="1" x14ac:dyDescent="0.2">
      <c r="P892" s="31"/>
      <c r="Q892" s="31"/>
    </row>
    <row r="893" spans="16:17" ht="30" customHeight="1" x14ac:dyDescent="0.2">
      <c r="P893" s="31"/>
      <c r="Q893" s="31"/>
    </row>
    <row r="894" spans="16:17" ht="30" customHeight="1" x14ac:dyDescent="0.2">
      <c r="P894" s="31"/>
      <c r="Q894" s="31"/>
    </row>
    <row r="895" spans="16:17" ht="30" customHeight="1" x14ac:dyDescent="0.2">
      <c r="P895" s="31"/>
      <c r="Q895" s="31"/>
    </row>
    <row r="896" spans="16:17" ht="30" customHeight="1" x14ac:dyDescent="0.2">
      <c r="P896" s="31"/>
      <c r="Q896" s="31"/>
    </row>
    <row r="897" spans="16:17" ht="30" customHeight="1" x14ac:dyDescent="0.2">
      <c r="P897" s="31"/>
      <c r="Q897" s="31"/>
    </row>
    <row r="898" spans="16:17" ht="30" customHeight="1" x14ac:dyDescent="0.2">
      <c r="P898" s="31"/>
      <c r="Q898" s="31"/>
    </row>
    <row r="899" spans="16:17" ht="30" customHeight="1" x14ac:dyDescent="0.2">
      <c r="P899" s="31"/>
      <c r="Q899" s="31"/>
    </row>
    <row r="900" spans="16:17" ht="30" customHeight="1" x14ac:dyDescent="0.2">
      <c r="P900" s="31"/>
      <c r="Q900" s="31"/>
    </row>
    <row r="901" spans="16:17" ht="30" customHeight="1" x14ac:dyDescent="0.2">
      <c r="P901" s="31"/>
      <c r="Q901" s="31"/>
    </row>
    <row r="902" spans="16:17" x14ac:dyDescent="0.2">
      <c r="P902" s="31"/>
      <c r="Q902" s="31"/>
    </row>
    <row r="903" spans="16:17" x14ac:dyDescent="0.2">
      <c r="P903" s="31"/>
      <c r="Q903" s="31"/>
    </row>
    <row r="904" spans="16:17" x14ac:dyDescent="0.2">
      <c r="P904" s="31"/>
      <c r="Q904" s="31"/>
    </row>
    <row r="905" spans="16:17" x14ac:dyDescent="0.2">
      <c r="P905" s="31"/>
      <c r="Q905" s="31"/>
    </row>
    <row r="906" spans="16:17" x14ac:dyDescent="0.2">
      <c r="P906" s="31"/>
      <c r="Q906" s="31"/>
    </row>
    <row r="907" spans="16:17" x14ac:dyDescent="0.2">
      <c r="P907" s="31"/>
      <c r="Q907" s="31"/>
    </row>
    <row r="908" spans="16:17" x14ac:dyDescent="0.2">
      <c r="P908" s="31"/>
      <c r="Q908" s="31"/>
    </row>
    <row r="909" spans="16:17" x14ac:dyDescent="0.2">
      <c r="P909" s="31"/>
      <c r="Q909" s="31"/>
    </row>
    <row r="910" spans="16:17" x14ac:dyDescent="0.2">
      <c r="P910" s="31"/>
      <c r="Q910" s="31"/>
    </row>
    <row r="911" spans="16:17" x14ac:dyDescent="0.2">
      <c r="P911" s="31"/>
      <c r="Q911" s="31"/>
    </row>
    <row r="912" spans="16:17" x14ac:dyDescent="0.2">
      <c r="P912" s="31"/>
      <c r="Q912" s="31"/>
    </row>
    <row r="913" spans="16:17" x14ac:dyDescent="0.2">
      <c r="P913" s="31"/>
      <c r="Q913" s="31"/>
    </row>
    <row r="914" spans="16:17" x14ac:dyDescent="0.2">
      <c r="P914" s="31"/>
      <c r="Q914" s="31"/>
    </row>
    <row r="915" spans="16:17" x14ac:dyDescent="0.2">
      <c r="P915" s="31"/>
      <c r="Q915" s="31"/>
    </row>
    <row r="916" spans="16:17" x14ac:dyDescent="0.2">
      <c r="P916" s="31"/>
      <c r="Q916" s="31"/>
    </row>
    <row r="917" spans="16:17" x14ac:dyDescent="0.2">
      <c r="P917" s="31"/>
      <c r="Q917" s="31"/>
    </row>
    <row r="918" spans="16:17" x14ac:dyDescent="0.2">
      <c r="P918" s="31"/>
      <c r="Q918" s="31"/>
    </row>
    <row r="919" spans="16:17" x14ac:dyDescent="0.2">
      <c r="P919" s="31"/>
      <c r="Q919" s="31"/>
    </row>
    <row r="920" spans="16:17" x14ac:dyDescent="0.2">
      <c r="P920" s="31"/>
      <c r="Q920" s="31"/>
    </row>
    <row r="921" spans="16:17" x14ac:dyDescent="0.2">
      <c r="P921" s="31"/>
      <c r="Q921" s="31"/>
    </row>
    <row r="922" spans="16:17" x14ac:dyDescent="0.2">
      <c r="P922" s="31"/>
      <c r="Q922" s="31"/>
    </row>
    <row r="923" spans="16:17" x14ac:dyDescent="0.2">
      <c r="P923" s="31"/>
      <c r="Q923" s="31"/>
    </row>
    <row r="924" spans="16:17" x14ac:dyDescent="0.2">
      <c r="P924" s="31"/>
      <c r="Q924" s="31"/>
    </row>
    <row r="925" spans="16:17" x14ac:dyDescent="0.2">
      <c r="P925" s="31"/>
      <c r="Q925" s="31"/>
    </row>
    <row r="926" spans="16:17" x14ac:dyDescent="0.2">
      <c r="P926" s="31"/>
      <c r="Q926" s="31"/>
    </row>
    <row r="927" spans="16:17" x14ac:dyDescent="0.2">
      <c r="P927" s="31"/>
      <c r="Q927" s="31"/>
    </row>
    <row r="928" spans="16:17" x14ac:dyDescent="0.2">
      <c r="P928" s="31"/>
      <c r="Q928" s="31"/>
    </row>
    <row r="929" spans="16:17" x14ac:dyDescent="0.2">
      <c r="P929" s="31"/>
      <c r="Q929" s="31"/>
    </row>
    <row r="930" spans="16:17" x14ac:dyDescent="0.2">
      <c r="P930" s="31"/>
      <c r="Q930" s="31"/>
    </row>
    <row r="931" spans="16:17" x14ac:dyDescent="0.2">
      <c r="P931" s="31"/>
      <c r="Q931" s="31"/>
    </row>
    <row r="932" spans="16:17" x14ac:dyDescent="0.2">
      <c r="P932" s="31"/>
      <c r="Q932" s="31"/>
    </row>
    <row r="933" spans="16:17" x14ac:dyDescent="0.2">
      <c r="P933" s="31"/>
      <c r="Q933" s="31"/>
    </row>
    <row r="934" spans="16:17" x14ac:dyDescent="0.2">
      <c r="P934" s="31"/>
      <c r="Q934" s="31"/>
    </row>
    <row r="935" spans="16:17" x14ac:dyDescent="0.2">
      <c r="P935" s="31"/>
      <c r="Q935" s="31"/>
    </row>
    <row r="936" spans="16:17" x14ac:dyDescent="0.2">
      <c r="P936" s="31"/>
      <c r="Q936" s="31"/>
    </row>
    <row r="937" spans="16:17" x14ac:dyDescent="0.2">
      <c r="P937" s="31"/>
      <c r="Q937" s="31"/>
    </row>
    <row r="938" spans="16:17" x14ac:dyDescent="0.2">
      <c r="P938" s="31"/>
      <c r="Q938" s="31"/>
    </row>
    <row r="939" spans="16:17" x14ac:dyDescent="0.2">
      <c r="P939" s="31"/>
      <c r="Q939" s="31"/>
    </row>
    <row r="940" spans="16:17" x14ac:dyDescent="0.2">
      <c r="P940" s="31"/>
      <c r="Q940" s="31"/>
    </row>
    <row r="941" spans="16:17" x14ac:dyDescent="0.2">
      <c r="P941" s="31"/>
      <c r="Q941" s="31"/>
    </row>
    <row r="942" spans="16:17" x14ac:dyDescent="0.2">
      <c r="P942" s="31"/>
      <c r="Q942" s="31"/>
    </row>
    <row r="943" spans="16:17" x14ac:dyDescent="0.2">
      <c r="P943" s="31"/>
      <c r="Q943" s="31"/>
    </row>
    <row r="944" spans="16:17" x14ac:dyDescent="0.2">
      <c r="P944" s="31"/>
      <c r="Q944" s="31"/>
    </row>
    <row r="945" spans="16:17" x14ac:dyDescent="0.2">
      <c r="P945" s="31"/>
      <c r="Q945" s="31"/>
    </row>
    <row r="946" spans="16:17" x14ac:dyDescent="0.2">
      <c r="P946" s="31"/>
      <c r="Q946" s="31"/>
    </row>
    <row r="947" spans="16:17" x14ac:dyDescent="0.2">
      <c r="P947" s="31"/>
      <c r="Q947" s="31"/>
    </row>
    <row r="948" spans="16:17" x14ac:dyDescent="0.2">
      <c r="P948" s="31"/>
      <c r="Q948" s="31"/>
    </row>
    <row r="949" spans="16:17" x14ac:dyDescent="0.2">
      <c r="P949" s="31"/>
      <c r="Q949" s="31"/>
    </row>
    <row r="950" spans="16:17" x14ac:dyDescent="0.2">
      <c r="P950" s="31"/>
      <c r="Q950" s="31"/>
    </row>
    <row r="951" spans="16:17" x14ac:dyDescent="0.2">
      <c r="P951" s="31"/>
      <c r="Q951" s="31"/>
    </row>
    <row r="952" spans="16:17" x14ac:dyDescent="0.2">
      <c r="P952" s="31"/>
      <c r="Q952" s="31"/>
    </row>
    <row r="953" spans="16:17" x14ac:dyDescent="0.2">
      <c r="P953" s="31"/>
      <c r="Q953" s="31"/>
    </row>
    <row r="954" spans="16:17" x14ac:dyDescent="0.2">
      <c r="P954" s="31"/>
      <c r="Q954" s="31"/>
    </row>
    <row r="955" spans="16:17" x14ac:dyDescent="0.2">
      <c r="P955" s="31"/>
      <c r="Q955" s="31"/>
    </row>
    <row r="956" spans="16:17" x14ac:dyDescent="0.2">
      <c r="P956" s="31"/>
      <c r="Q956" s="31"/>
    </row>
    <row r="957" spans="16:17" x14ac:dyDescent="0.2">
      <c r="P957" s="31"/>
      <c r="Q957" s="31"/>
    </row>
    <row r="958" spans="16:17" x14ac:dyDescent="0.2">
      <c r="P958" s="31"/>
      <c r="Q958" s="31"/>
    </row>
    <row r="959" spans="16:17" x14ac:dyDescent="0.2">
      <c r="P959" s="31"/>
      <c r="Q959" s="31"/>
    </row>
    <row r="960" spans="16:17" x14ac:dyDescent="0.2">
      <c r="P960" s="31"/>
      <c r="Q960" s="31"/>
    </row>
    <row r="961" spans="16:17" x14ac:dyDescent="0.2">
      <c r="P961" s="31"/>
      <c r="Q961" s="31"/>
    </row>
    <row r="962" spans="16:17" x14ac:dyDescent="0.2">
      <c r="P962" s="31"/>
      <c r="Q962" s="31"/>
    </row>
    <row r="963" spans="16:17" x14ac:dyDescent="0.2">
      <c r="P963" s="31"/>
      <c r="Q963" s="31"/>
    </row>
    <row r="964" spans="16:17" x14ac:dyDescent="0.2">
      <c r="P964" s="31"/>
      <c r="Q964" s="31"/>
    </row>
    <row r="965" spans="16:17" x14ac:dyDescent="0.2">
      <c r="P965" s="31"/>
      <c r="Q965" s="31"/>
    </row>
    <row r="966" spans="16:17" x14ac:dyDescent="0.2">
      <c r="P966" s="31"/>
      <c r="Q966" s="31"/>
    </row>
    <row r="967" spans="16:17" x14ac:dyDescent="0.2">
      <c r="P967" s="31"/>
      <c r="Q967" s="31"/>
    </row>
    <row r="968" spans="16:17" x14ac:dyDescent="0.2">
      <c r="P968" s="31"/>
      <c r="Q968" s="31"/>
    </row>
    <row r="969" spans="16:17" x14ac:dyDescent="0.2">
      <c r="P969" s="31"/>
      <c r="Q969" s="31"/>
    </row>
    <row r="970" spans="16:17" x14ac:dyDescent="0.2">
      <c r="P970" s="31"/>
      <c r="Q970" s="31"/>
    </row>
    <row r="971" spans="16:17" x14ac:dyDescent="0.2">
      <c r="P971" s="31"/>
      <c r="Q971" s="31"/>
    </row>
    <row r="972" spans="16:17" x14ac:dyDescent="0.2">
      <c r="P972" s="31"/>
      <c r="Q972" s="31"/>
    </row>
    <row r="973" spans="16:17" x14ac:dyDescent="0.2">
      <c r="P973" s="31"/>
      <c r="Q973" s="31"/>
    </row>
    <row r="974" spans="16:17" x14ac:dyDescent="0.2">
      <c r="P974" s="31"/>
      <c r="Q974" s="31"/>
    </row>
    <row r="975" spans="16:17" x14ac:dyDescent="0.2">
      <c r="P975" s="31"/>
      <c r="Q975" s="31"/>
    </row>
    <row r="976" spans="16:17" x14ac:dyDescent="0.2">
      <c r="P976" s="31"/>
      <c r="Q976" s="31"/>
    </row>
    <row r="977" spans="16:17" x14ac:dyDescent="0.2">
      <c r="P977" s="31"/>
      <c r="Q977" s="31"/>
    </row>
    <row r="978" spans="16:17" x14ac:dyDescent="0.2">
      <c r="P978" s="31"/>
      <c r="Q978" s="31"/>
    </row>
    <row r="979" spans="16:17" x14ac:dyDescent="0.2">
      <c r="P979" s="31"/>
      <c r="Q979" s="31"/>
    </row>
    <row r="980" spans="16:17" x14ac:dyDescent="0.2">
      <c r="P980" s="31"/>
      <c r="Q980" s="31"/>
    </row>
    <row r="981" spans="16:17" x14ac:dyDescent="0.2">
      <c r="P981" s="31"/>
      <c r="Q981" s="31"/>
    </row>
    <row r="982" spans="16:17" x14ac:dyDescent="0.2">
      <c r="P982" s="31"/>
      <c r="Q982" s="31"/>
    </row>
    <row r="983" spans="16:17" x14ac:dyDescent="0.2">
      <c r="P983" s="31"/>
      <c r="Q983" s="31"/>
    </row>
    <row r="984" spans="16:17" x14ac:dyDescent="0.2">
      <c r="P984" s="31"/>
      <c r="Q984" s="31"/>
    </row>
    <row r="985" spans="16:17" x14ac:dyDescent="0.2">
      <c r="P985" s="31"/>
      <c r="Q985" s="31"/>
    </row>
    <row r="986" spans="16:17" x14ac:dyDescent="0.2">
      <c r="P986" s="31"/>
      <c r="Q986" s="31"/>
    </row>
    <row r="987" spans="16:17" x14ac:dyDescent="0.2">
      <c r="P987" s="31"/>
      <c r="Q987" s="31"/>
    </row>
    <row r="988" spans="16:17" x14ac:dyDescent="0.2">
      <c r="P988" s="31"/>
      <c r="Q988" s="31"/>
    </row>
    <row r="989" spans="16:17" x14ac:dyDescent="0.2">
      <c r="P989" s="31"/>
      <c r="Q989" s="31"/>
    </row>
    <row r="990" spans="16:17" x14ac:dyDescent="0.2">
      <c r="P990" s="31"/>
      <c r="Q990" s="31"/>
    </row>
    <row r="991" spans="16:17" x14ac:dyDescent="0.2">
      <c r="P991" s="31"/>
      <c r="Q991" s="31"/>
    </row>
    <row r="992" spans="16:17" x14ac:dyDescent="0.2">
      <c r="P992" s="31"/>
      <c r="Q992" s="31"/>
    </row>
    <row r="993" spans="16:17" x14ac:dyDescent="0.2">
      <c r="P993" s="31"/>
      <c r="Q993" s="31"/>
    </row>
    <row r="994" spans="16:17" x14ac:dyDescent="0.2">
      <c r="P994" s="31"/>
      <c r="Q994" s="31"/>
    </row>
    <row r="995" spans="16:17" x14ac:dyDescent="0.2">
      <c r="P995" s="31"/>
      <c r="Q995" s="31"/>
    </row>
    <row r="996" spans="16:17" x14ac:dyDescent="0.2">
      <c r="P996" s="31"/>
      <c r="Q996" s="31"/>
    </row>
    <row r="997" spans="16:17" x14ac:dyDescent="0.2">
      <c r="P997" s="31"/>
      <c r="Q997" s="31"/>
    </row>
    <row r="998" spans="16:17" x14ac:dyDescent="0.2">
      <c r="P998" s="31"/>
      <c r="Q998" s="31"/>
    </row>
    <row r="999" spans="16:17" x14ac:dyDescent="0.2">
      <c r="P999" s="31"/>
      <c r="Q999" s="31"/>
    </row>
    <row r="1000" spans="16:17" x14ac:dyDescent="0.2">
      <c r="P1000" s="31"/>
      <c r="Q1000" s="31"/>
    </row>
    <row r="1001" spans="16:17" x14ac:dyDescent="0.2">
      <c r="P1001" s="31"/>
      <c r="Q1001" s="31"/>
    </row>
    <row r="1002" spans="16:17" x14ac:dyDescent="0.2">
      <c r="P1002" s="31"/>
      <c r="Q1002" s="31"/>
    </row>
    <row r="1003" spans="16:17" x14ac:dyDescent="0.2">
      <c r="P1003" s="31"/>
      <c r="Q1003" s="31"/>
    </row>
    <row r="1004" spans="16:17" x14ac:dyDescent="0.2">
      <c r="P1004" s="31"/>
      <c r="Q1004" s="31"/>
    </row>
    <row r="1005" spans="16:17" x14ac:dyDescent="0.2">
      <c r="P1005" s="31"/>
      <c r="Q1005" s="31"/>
    </row>
    <row r="1006" spans="16:17" x14ac:dyDescent="0.2">
      <c r="P1006" s="31"/>
      <c r="Q1006" s="31"/>
    </row>
    <row r="1007" spans="16:17" x14ac:dyDescent="0.2">
      <c r="P1007" s="31"/>
      <c r="Q1007" s="31"/>
    </row>
    <row r="1008" spans="16:17" x14ac:dyDescent="0.2">
      <c r="P1008" s="31"/>
      <c r="Q1008" s="31"/>
    </row>
    <row r="1009" spans="16:17" x14ac:dyDescent="0.2">
      <c r="P1009" s="31"/>
      <c r="Q1009" s="31"/>
    </row>
    <row r="1010" spans="16:17" x14ac:dyDescent="0.2">
      <c r="P1010" s="31"/>
      <c r="Q1010" s="31"/>
    </row>
    <row r="1011" spans="16:17" x14ac:dyDescent="0.2">
      <c r="P1011" s="31"/>
      <c r="Q1011" s="31"/>
    </row>
    <row r="1012" spans="16:17" x14ac:dyDescent="0.2">
      <c r="P1012" s="31"/>
      <c r="Q1012" s="31"/>
    </row>
    <row r="1013" spans="16:17" x14ac:dyDescent="0.2">
      <c r="P1013" s="31"/>
      <c r="Q1013" s="31"/>
    </row>
    <row r="1014" spans="16:17" x14ac:dyDescent="0.2">
      <c r="P1014" s="31"/>
      <c r="Q1014" s="31"/>
    </row>
    <row r="1015" spans="16:17" x14ac:dyDescent="0.2">
      <c r="P1015" s="31"/>
      <c r="Q1015" s="31"/>
    </row>
    <row r="1016" spans="16:17" x14ac:dyDescent="0.2">
      <c r="P1016" s="31"/>
      <c r="Q1016" s="31"/>
    </row>
    <row r="1017" spans="16:17" x14ac:dyDescent="0.2">
      <c r="P1017" s="31"/>
      <c r="Q1017" s="31"/>
    </row>
    <row r="1018" spans="16:17" x14ac:dyDescent="0.2">
      <c r="P1018" s="31"/>
      <c r="Q1018" s="31"/>
    </row>
    <row r="1019" spans="16:17" x14ac:dyDescent="0.2">
      <c r="P1019" s="31"/>
      <c r="Q1019" s="31"/>
    </row>
    <row r="1020" spans="16:17" x14ac:dyDescent="0.2">
      <c r="P1020" s="31"/>
      <c r="Q1020" s="31"/>
    </row>
    <row r="1021" spans="16:17" x14ac:dyDescent="0.2">
      <c r="P1021" s="31"/>
      <c r="Q1021" s="31"/>
    </row>
    <row r="1022" spans="16:17" x14ac:dyDescent="0.2">
      <c r="P1022" s="31"/>
      <c r="Q1022" s="31"/>
    </row>
    <row r="1023" spans="16:17" x14ac:dyDescent="0.2">
      <c r="P1023" s="31"/>
      <c r="Q1023" s="31"/>
    </row>
    <row r="1024" spans="16:17" x14ac:dyDescent="0.2">
      <c r="P1024" s="31"/>
      <c r="Q1024" s="31"/>
    </row>
    <row r="1025" spans="16:17" x14ac:dyDescent="0.2">
      <c r="P1025" s="31"/>
      <c r="Q1025" s="31"/>
    </row>
    <row r="1026" spans="16:17" x14ac:dyDescent="0.2">
      <c r="P1026" s="31"/>
      <c r="Q1026" s="31"/>
    </row>
    <row r="1027" spans="16:17" x14ac:dyDescent="0.2">
      <c r="P1027" s="31"/>
      <c r="Q1027" s="31"/>
    </row>
    <row r="1028" spans="16:17" x14ac:dyDescent="0.2">
      <c r="P1028" s="31"/>
      <c r="Q1028" s="31"/>
    </row>
    <row r="1029" spans="16:17" x14ac:dyDescent="0.2">
      <c r="P1029" s="31"/>
      <c r="Q1029" s="31"/>
    </row>
    <row r="1030" spans="16:17" x14ac:dyDescent="0.2">
      <c r="P1030" s="31"/>
      <c r="Q1030" s="31"/>
    </row>
    <row r="1031" spans="16:17" x14ac:dyDescent="0.2">
      <c r="P1031" s="31"/>
      <c r="Q1031" s="31"/>
    </row>
    <row r="1032" spans="16:17" x14ac:dyDescent="0.2">
      <c r="P1032" s="31"/>
      <c r="Q1032" s="31"/>
    </row>
    <row r="1033" spans="16:17" x14ac:dyDescent="0.2">
      <c r="P1033" s="31"/>
      <c r="Q1033" s="31"/>
    </row>
    <row r="1034" spans="16:17" x14ac:dyDescent="0.2">
      <c r="P1034" s="31"/>
      <c r="Q1034" s="31"/>
    </row>
    <row r="1035" spans="16:17" x14ac:dyDescent="0.2">
      <c r="P1035" s="31"/>
      <c r="Q1035" s="31"/>
    </row>
    <row r="1036" spans="16:17" x14ac:dyDescent="0.2">
      <c r="P1036" s="31"/>
      <c r="Q1036" s="31"/>
    </row>
    <row r="1037" spans="16:17" x14ac:dyDescent="0.2">
      <c r="P1037" s="31"/>
      <c r="Q1037" s="31"/>
    </row>
    <row r="1038" spans="16:17" x14ac:dyDescent="0.2">
      <c r="P1038" s="31"/>
      <c r="Q1038" s="31"/>
    </row>
    <row r="1039" spans="16:17" x14ac:dyDescent="0.2">
      <c r="P1039" s="31"/>
      <c r="Q1039" s="31"/>
    </row>
    <row r="1040" spans="16:17" x14ac:dyDescent="0.2">
      <c r="P1040" s="31"/>
      <c r="Q1040" s="31"/>
    </row>
    <row r="1041" spans="16:17" x14ac:dyDescent="0.2">
      <c r="P1041" s="31"/>
      <c r="Q1041" s="31"/>
    </row>
    <row r="1042" spans="16:17" x14ac:dyDescent="0.2">
      <c r="P1042" s="31"/>
      <c r="Q1042" s="31"/>
    </row>
    <row r="1043" spans="16:17" x14ac:dyDescent="0.2">
      <c r="P1043" s="31"/>
      <c r="Q1043" s="31"/>
    </row>
    <row r="1044" spans="16:17" x14ac:dyDescent="0.2">
      <c r="P1044" s="31"/>
      <c r="Q1044" s="31"/>
    </row>
    <row r="1045" spans="16:17" x14ac:dyDescent="0.2">
      <c r="P1045" s="31"/>
      <c r="Q1045" s="31"/>
    </row>
    <row r="1046" spans="16:17" x14ac:dyDescent="0.2">
      <c r="P1046" s="31"/>
      <c r="Q1046" s="31"/>
    </row>
    <row r="1047" spans="16:17" x14ac:dyDescent="0.2">
      <c r="P1047" s="31"/>
      <c r="Q1047" s="31"/>
    </row>
    <row r="1048" spans="16:17" x14ac:dyDescent="0.2">
      <c r="P1048" s="31"/>
      <c r="Q1048" s="31"/>
    </row>
    <row r="1049" spans="16:17" x14ac:dyDescent="0.2">
      <c r="P1049" s="31"/>
      <c r="Q1049" s="31"/>
    </row>
    <row r="1050" spans="16:17" x14ac:dyDescent="0.2">
      <c r="P1050" s="31"/>
      <c r="Q1050" s="31"/>
    </row>
    <row r="1051" spans="16:17" x14ac:dyDescent="0.2">
      <c r="P1051" s="31"/>
      <c r="Q1051" s="31"/>
    </row>
    <row r="1052" spans="16:17" x14ac:dyDescent="0.2">
      <c r="P1052" s="31"/>
      <c r="Q1052" s="31"/>
    </row>
    <row r="1053" spans="16:17" x14ac:dyDescent="0.2">
      <c r="P1053" s="31"/>
      <c r="Q1053" s="31"/>
    </row>
    <row r="1054" spans="16:17" x14ac:dyDescent="0.2">
      <c r="P1054" s="31"/>
      <c r="Q1054" s="31"/>
    </row>
    <row r="1055" spans="16:17" x14ac:dyDescent="0.2">
      <c r="P1055" s="31"/>
      <c r="Q1055" s="31"/>
    </row>
    <row r="1056" spans="16:17" x14ac:dyDescent="0.2">
      <c r="P1056" s="31"/>
      <c r="Q1056" s="31"/>
    </row>
    <row r="1057" spans="16:17" x14ac:dyDescent="0.2">
      <c r="P1057" s="31"/>
      <c r="Q1057" s="31"/>
    </row>
    <row r="1058" spans="16:17" x14ac:dyDescent="0.2">
      <c r="P1058" s="31"/>
      <c r="Q1058" s="31"/>
    </row>
    <row r="1059" spans="16:17" x14ac:dyDescent="0.2">
      <c r="P1059" s="31"/>
      <c r="Q1059" s="31"/>
    </row>
    <row r="1060" spans="16:17" x14ac:dyDescent="0.2">
      <c r="P1060" s="31"/>
      <c r="Q1060" s="31"/>
    </row>
    <row r="1061" spans="16:17" x14ac:dyDescent="0.2">
      <c r="P1061" s="31"/>
      <c r="Q1061" s="31"/>
    </row>
    <row r="1062" spans="16:17" x14ac:dyDescent="0.2">
      <c r="P1062" s="31"/>
      <c r="Q1062" s="31"/>
    </row>
    <row r="1063" spans="16:17" x14ac:dyDescent="0.2">
      <c r="P1063" s="31"/>
      <c r="Q1063" s="31"/>
    </row>
    <row r="1064" spans="16:17" x14ac:dyDescent="0.2">
      <c r="P1064" s="31"/>
      <c r="Q1064" s="31"/>
    </row>
    <row r="1065" spans="16:17" x14ac:dyDescent="0.2">
      <c r="P1065" s="31"/>
      <c r="Q1065" s="31"/>
    </row>
    <row r="1066" spans="16:17" x14ac:dyDescent="0.2">
      <c r="P1066" s="31"/>
      <c r="Q1066" s="31"/>
    </row>
    <row r="1067" spans="16:17" x14ac:dyDescent="0.2">
      <c r="P1067" s="31"/>
      <c r="Q1067" s="31"/>
    </row>
    <row r="1068" spans="16:17" x14ac:dyDescent="0.2">
      <c r="P1068" s="31"/>
      <c r="Q1068" s="31"/>
    </row>
    <row r="1069" spans="16:17" x14ac:dyDescent="0.2">
      <c r="P1069" s="31"/>
      <c r="Q1069" s="31"/>
    </row>
    <row r="1070" spans="16:17" x14ac:dyDescent="0.2">
      <c r="P1070" s="31"/>
      <c r="Q1070" s="31"/>
    </row>
    <row r="1071" spans="16:17" x14ac:dyDescent="0.2">
      <c r="P1071" s="31"/>
      <c r="Q1071" s="31"/>
    </row>
    <row r="1072" spans="16:17" x14ac:dyDescent="0.2">
      <c r="P1072" s="31"/>
      <c r="Q1072" s="31"/>
    </row>
    <row r="1073" spans="16:17" x14ac:dyDescent="0.2">
      <c r="P1073" s="31"/>
      <c r="Q1073" s="31"/>
    </row>
    <row r="1074" spans="16:17" x14ac:dyDescent="0.2">
      <c r="P1074" s="31"/>
      <c r="Q1074" s="31"/>
    </row>
    <row r="1075" spans="16:17" x14ac:dyDescent="0.2">
      <c r="P1075" s="31"/>
      <c r="Q1075" s="31"/>
    </row>
    <row r="1076" spans="16:17" x14ac:dyDescent="0.2">
      <c r="P1076" s="31"/>
      <c r="Q1076" s="31"/>
    </row>
    <row r="1077" spans="16:17" x14ac:dyDescent="0.2">
      <c r="P1077" s="31"/>
      <c r="Q1077" s="31"/>
    </row>
    <row r="1078" spans="16:17" x14ac:dyDescent="0.2">
      <c r="P1078" s="31"/>
      <c r="Q1078" s="31"/>
    </row>
    <row r="1079" spans="16:17" x14ac:dyDescent="0.2">
      <c r="P1079" s="31"/>
      <c r="Q1079" s="31"/>
    </row>
    <row r="1080" spans="16:17" x14ac:dyDescent="0.2">
      <c r="P1080" s="31"/>
      <c r="Q1080" s="31"/>
    </row>
    <row r="1081" spans="16:17" x14ac:dyDescent="0.2">
      <c r="P1081" s="31"/>
      <c r="Q1081" s="31"/>
    </row>
    <row r="1082" spans="16:17" x14ac:dyDescent="0.2">
      <c r="P1082" s="31"/>
      <c r="Q1082" s="31"/>
    </row>
    <row r="1083" spans="16:17" x14ac:dyDescent="0.2">
      <c r="P1083" s="31"/>
      <c r="Q1083" s="31"/>
    </row>
    <row r="1084" spans="16:17" x14ac:dyDescent="0.2">
      <c r="P1084" s="31"/>
      <c r="Q1084" s="31"/>
    </row>
    <row r="1085" spans="16:17" x14ac:dyDescent="0.2">
      <c r="P1085" s="31"/>
      <c r="Q1085" s="31"/>
    </row>
    <row r="1086" spans="16:17" x14ac:dyDescent="0.2">
      <c r="P1086" s="31"/>
      <c r="Q1086" s="31"/>
    </row>
    <row r="1087" spans="16:17" x14ac:dyDescent="0.2">
      <c r="P1087" s="31"/>
      <c r="Q1087" s="31"/>
    </row>
    <row r="1088" spans="16:17" x14ac:dyDescent="0.2">
      <c r="P1088" s="31"/>
      <c r="Q1088" s="31"/>
    </row>
    <row r="1089" spans="16:17" x14ac:dyDescent="0.2">
      <c r="P1089" s="31"/>
      <c r="Q1089" s="31"/>
    </row>
    <row r="1090" spans="16:17" x14ac:dyDescent="0.2">
      <c r="P1090" s="31"/>
      <c r="Q1090" s="31"/>
    </row>
    <row r="1091" spans="16:17" x14ac:dyDescent="0.2">
      <c r="P1091" s="31"/>
      <c r="Q1091" s="31"/>
    </row>
    <row r="1092" spans="16:17" x14ac:dyDescent="0.2">
      <c r="P1092" s="31"/>
      <c r="Q1092" s="31"/>
    </row>
    <row r="1093" spans="16:17" x14ac:dyDescent="0.2">
      <c r="P1093" s="31"/>
      <c r="Q1093" s="31"/>
    </row>
    <row r="1094" spans="16:17" x14ac:dyDescent="0.2">
      <c r="P1094" s="31"/>
      <c r="Q1094" s="31"/>
    </row>
    <row r="1095" spans="16:17" x14ac:dyDescent="0.2">
      <c r="P1095" s="31"/>
      <c r="Q1095" s="31"/>
    </row>
    <row r="1096" spans="16:17" x14ac:dyDescent="0.2">
      <c r="P1096" s="31"/>
      <c r="Q1096" s="31"/>
    </row>
    <row r="1097" spans="16:17" x14ac:dyDescent="0.2">
      <c r="P1097" s="31"/>
      <c r="Q1097" s="31"/>
    </row>
    <row r="1098" spans="16:17" x14ac:dyDescent="0.2">
      <c r="P1098" s="31"/>
      <c r="Q1098" s="31"/>
    </row>
    <row r="1099" spans="16:17" x14ac:dyDescent="0.2">
      <c r="P1099" s="31"/>
      <c r="Q1099" s="31"/>
    </row>
    <row r="1100" spans="16:17" x14ac:dyDescent="0.2">
      <c r="P1100" s="31"/>
      <c r="Q1100" s="31"/>
    </row>
    <row r="1101" spans="16:17" x14ac:dyDescent="0.2">
      <c r="P1101" s="31"/>
      <c r="Q1101" s="31"/>
    </row>
    <row r="1102" spans="16:17" x14ac:dyDescent="0.2">
      <c r="P1102" s="31"/>
      <c r="Q1102" s="31"/>
    </row>
    <row r="1103" spans="16:17" x14ac:dyDescent="0.2">
      <c r="P1103" s="31"/>
      <c r="Q1103" s="31"/>
    </row>
    <row r="1104" spans="16:17" x14ac:dyDescent="0.2">
      <c r="P1104" s="31"/>
      <c r="Q1104" s="31"/>
    </row>
    <row r="1105" spans="16:17" x14ac:dyDescent="0.2">
      <c r="P1105" s="31"/>
      <c r="Q1105" s="31"/>
    </row>
    <row r="1106" spans="16:17" x14ac:dyDescent="0.2">
      <c r="P1106" s="31"/>
      <c r="Q1106" s="31"/>
    </row>
    <row r="1107" spans="16:17" x14ac:dyDescent="0.2">
      <c r="P1107" s="31"/>
      <c r="Q1107" s="31"/>
    </row>
    <row r="1108" spans="16:17" x14ac:dyDescent="0.2">
      <c r="P1108" s="31"/>
      <c r="Q1108" s="31"/>
    </row>
    <row r="1109" spans="16:17" x14ac:dyDescent="0.2">
      <c r="P1109" s="31"/>
      <c r="Q1109" s="31"/>
    </row>
    <row r="1110" spans="16:17" x14ac:dyDescent="0.2">
      <c r="P1110" s="31"/>
      <c r="Q1110" s="31"/>
    </row>
    <row r="1111" spans="16:17" x14ac:dyDescent="0.2">
      <c r="P1111" s="31"/>
      <c r="Q1111" s="31"/>
    </row>
    <row r="1112" spans="16:17" x14ac:dyDescent="0.2">
      <c r="P1112" s="31"/>
      <c r="Q1112" s="31"/>
    </row>
    <row r="1113" spans="16:17" x14ac:dyDescent="0.2">
      <c r="P1113" s="31"/>
      <c r="Q1113" s="31"/>
    </row>
    <row r="1114" spans="16:17" x14ac:dyDescent="0.2">
      <c r="P1114" s="31"/>
      <c r="Q1114" s="31"/>
    </row>
    <row r="1115" spans="16:17" x14ac:dyDescent="0.2">
      <c r="P1115" s="31"/>
      <c r="Q1115" s="31"/>
    </row>
    <row r="1116" spans="16:17" x14ac:dyDescent="0.2">
      <c r="P1116" s="31"/>
      <c r="Q1116" s="31"/>
    </row>
    <row r="1117" spans="16:17" x14ac:dyDescent="0.2">
      <c r="P1117" s="31"/>
      <c r="Q1117" s="31"/>
    </row>
    <row r="1118" spans="16:17" x14ac:dyDescent="0.2">
      <c r="P1118" s="31"/>
      <c r="Q1118" s="31"/>
    </row>
    <row r="1119" spans="16:17" x14ac:dyDescent="0.2">
      <c r="P1119" s="31"/>
      <c r="Q1119" s="31"/>
    </row>
    <row r="1120" spans="16:17" x14ac:dyDescent="0.2">
      <c r="P1120" s="31"/>
      <c r="Q1120" s="31"/>
    </row>
    <row r="1121" spans="16:17" x14ac:dyDescent="0.2">
      <c r="P1121" s="31"/>
      <c r="Q1121" s="31"/>
    </row>
    <row r="1122" spans="16:17" x14ac:dyDescent="0.2">
      <c r="P1122" s="31"/>
      <c r="Q1122" s="31"/>
    </row>
    <row r="1123" spans="16:17" x14ac:dyDescent="0.2">
      <c r="P1123" s="31"/>
      <c r="Q1123" s="31"/>
    </row>
    <row r="1124" spans="16:17" x14ac:dyDescent="0.2">
      <c r="P1124" s="31"/>
      <c r="Q1124" s="31"/>
    </row>
    <row r="1125" spans="16:17" x14ac:dyDescent="0.2">
      <c r="P1125" s="31"/>
      <c r="Q1125" s="31"/>
    </row>
    <row r="1126" spans="16:17" x14ac:dyDescent="0.2">
      <c r="P1126" s="31"/>
      <c r="Q1126" s="31"/>
    </row>
    <row r="1127" spans="16:17" x14ac:dyDescent="0.2">
      <c r="P1127" s="31"/>
      <c r="Q1127" s="31"/>
    </row>
    <row r="1128" spans="16:17" x14ac:dyDescent="0.2">
      <c r="P1128" s="31"/>
      <c r="Q1128" s="31"/>
    </row>
    <row r="1129" spans="16:17" x14ac:dyDescent="0.2">
      <c r="P1129" s="31"/>
      <c r="Q1129" s="31"/>
    </row>
    <row r="1130" spans="16:17" x14ac:dyDescent="0.2">
      <c r="P1130" s="31"/>
      <c r="Q1130" s="31"/>
    </row>
    <row r="1131" spans="16:17" x14ac:dyDescent="0.2">
      <c r="P1131" s="31"/>
      <c r="Q1131" s="31"/>
    </row>
    <row r="1132" spans="16:17" x14ac:dyDescent="0.2">
      <c r="P1132" s="31"/>
      <c r="Q1132" s="31"/>
    </row>
    <row r="1133" spans="16:17" x14ac:dyDescent="0.2">
      <c r="P1133" s="31"/>
      <c r="Q1133" s="31"/>
    </row>
    <row r="1134" spans="16:17" x14ac:dyDescent="0.2">
      <c r="P1134" s="31"/>
      <c r="Q1134" s="31"/>
    </row>
    <row r="1135" spans="16:17" x14ac:dyDescent="0.2">
      <c r="P1135" s="31"/>
      <c r="Q1135" s="31"/>
    </row>
    <row r="1136" spans="16:17" x14ac:dyDescent="0.2">
      <c r="P1136" s="31"/>
      <c r="Q1136" s="31"/>
    </row>
    <row r="1137" spans="16:17" x14ac:dyDescent="0.2">
      <c r="P1137" s="31"/>
      <c r="Q1137" s="31"/>
    </row>
    <row r="1138" spans="16:17" x14ac:dyDescent="0.2">
      <c r="P1138" s="31"/>
      <c r="Q1138" s="31"/>
    </row>
    <row r="1139" spans="16:17" x14ac:dyDescent="0.2">
      <c r="P1139" s="31"/>
      <c r="Q1139" s="31"/>
    </row>
    <row r="1140" spans="16:17" x14ac:dyDescent="0.2">
      <c r="P1140" s="31"/>
      <c r="Q1140" s="31"/>
    </row>
    <row r="1141" spans="16:17" x14ac:dyDescent="0.2">
      <c r="P1141" s="31"/>
      <c r="Q1141" s="31"/>
    </row>
    <row r="1142" spans="16:17" x14ac:dyDescent="0.2">
      <c r="P1142" s="31"/>
      <c r="Q1142" s="31"/>
    </row>
    <row r="1143" spans="16:17" x14ac:dyDescent="0.2">
      <c r="P1143" s="31"/>
      <c r="Q1143" s="31"/>
    </row>
    <row r="1144" spans="16:17" x14ac:dyDescent="0.2">
      <c r="P1144" s="31"/>
      <c r="Q1144" s="31"/>
    </row>
    <row r="1145" spans="16:17" x14ac:dyDescent="0.2">
      <c r="P1145" s="31"/>
      <c r="Q1145" s="31"/>
    </row>
    <row r="1146" spans="16:17" x14ac:dyDescent="0.2">
      <c r="P1146" s="31"/>
      <c r="Q1146" s="31"/>
    </row>
    <row r="1147" spans="16:17" x14ac:dyDescent="0.2">
      <c r="P1147" s="31"/>
      <c r="Q1147" s="31"/>
    </row>
    <row r="1148" spans="16:17" x14ac:dyDescent="0.2">
      <c r="P1148" s="31"/>
      <c r="Q1148" s="31"/>
    </row>
    <row r="1149" spans="16:17" x14ac:dyDescent="0.2">
      <c r="P1149" s="31"/>
      <c r="Q1149" s="31"/>
    </row>
    <row r="1150" spans="16:17" x14ac:dyDescent="0.2">
      <c r="P1150" s="31"/>
      <c r="Q1150" s="31"/>
    </row>
    <row r="1151" spans="16:17" x14ac:dyDescent="0.2">
      <c r="P1151" s="31"/>
      <c r="Q1151" s="31"/>
    </row>
    <row r="1152" spans="16:17" x14ac:dyDescent="0.2">
      <c r="P1152" s="31"/>
      <c r="Q1152" s="31"/>
    </row>
    <row r="1153" spans="16:17" x14ac:dyDescent="0.2">
      <c r="P1153" s="31"/>
      <c r="Q1153" s="31"/>
    </row>
    <row r="1154" spans="16:17" x14ac:dyDescent="0.2">
      <c r="P1154" s="31"/>
      <c r="Q1154" s="31"/>
    </row>
    <row r="1155" spans="16:17" x14ac:dyDescent="0.2">
      <c r="P1155" s="31"/>
      <c r="Q1155" s="31"/>
    </row>
    <row r="1156" spans="16:17" x14ac:dyDescent="0.2">
      <c r="P1156" s="31"/>
      <c r="Q1156" s="31"/>
    </row>
    <row r="1157" spans="16:17" x14ac:dyDescent="0.2">
      <c r="P1157" s="31"/>
      <c r="Q1157" s="31"/>
    </row>
    <row r="1158" spans="16:17" x14ac:dyDescent="0.2">
      <c r="P1158" s="31"/>
      <c r="Q1158" s="31"/>
    </row>
    <row r="1159" spans="16:17" x14ac:dyDescent="0.2">
      <c r="P1159" s="31"/>
      <c r="Q1159" s="31"/>
    </row>
    <row r="1160" spans="16:17" x14ac:dyDescent="0.2">
      <c r="P1160" s="31"/>
      <c r="Q1160" s="31"/>
    </row>
    <row r="1161" spans="16:17" x14ac:dyDescent="0.2">
      <c r="P1161" s="31"/>
      <c r="Q1161" s="31"/>
    </row>
    <row r="1162" spans="16:17" x14ac:dyDescent="0.2">
      <c r="P1162" s="31"/>
      <c r="Q1162" s="31"/>
    </row>
    <row r="1163" spans="16:17" x14ac:dyDescent="0.2">
      <c r="P1163" s="31"/>
      <c r="Q1163" s="31"/>
    </row>
    <row r="1164" spans="16:17" x14ac:dyDescent="0.2">
      <c r="P1164" s="31"/>
      <c r="Q1164" s="31"/>
    </row>
    <row r="1165" spans="16:17" x14ac:dyDescent="0.2">
      <c r="P1165" s="31"/>
      <c r="Q1165" s="31"/>
    </row>
    <row r="1166" spans="16:17" x14ac:dyDescent="0.2">
      <c r="P1166" s="31"/>
      <c r="Q1166" s="31"/>
    </row>
    <row r="1167" spans="16:17" x14ac:dyDescent="0.2">
      <c r="P1167" s="31"/>
      <c r="Q1167" s="31"/>
    </row>
    <row r="1168" spans="16:17" x14ac:dyDescent="0.2">
      <c r="P1168" s="31"/>
      <c r="Q1168" s="31"/>
    </row>
    <row r="1169" spans="16:17" x14ac:dyDescent="0.2">
      <c r="P1169" s="31"/>
      <c r="Q1169" s="31"/>
    </row>
    <row r="1170" spans="16:17" x14ac:dyDescent="0.2">
      <c r="P1170" s="31"/>
      <c r="Q1170" s="31"/>
    </row>
    <row r="1171" spans="16:17" x14ac:dyDescent="0.2">
      <c r="P1171" s="31"/>
      <c r="Q1171" s="31"/>
    </row>
    <row r="1172" spans="16:17" x14ac:dyDescent="0.2">
      <c r="P1172" s="31"/>
      <c r="Q1172" s="31"/>
    </row>
    <row r="1173" spans="16:17" x14ac:dyDescent="0.2">
      <c r="P1173" s="31"/>
      <c r="Q1173" s="31"/>
    </row>
    <row r="1174" spans="16:17" x14ac:dyDescent="0.2">
      <c r="P1174" s="31"/>
      <c r="Q1174" s="31"/>
    </row>
    <row r="1175" spans="16:17" x14ac:dyDescent="0.2">
      <c r="P1175" s="31"/>
      <c r="Q1175" s="31"/>
    </row>
    <row r="1176" spans="16:17" x14ac:dyDescent="0.2">
      <c r="P1176" s="31"/>
      <c r="Q1176" s="31"/>
    </row>
    <row r="1177" spans="16:17" x14ac:dyDescent="0.2">
      <c r="P1177" s="31"/>
      <c r="Q1177" s="31"/>
    </row>
    <row r="1178" spans="16:17" x14ac:dyDescent="0.2">
      <c r="P1178" s="31"/>
      <c r="Q1178" s="31"/>
    </row>
    <row r="1179" spans="16:17" x14ac:dyDescent="0.2">
      <c r="P1179" s="31"/>
      <c r="Q1179" s="31"/>
    </row>
    <row r="1180" spans="16:17" x14ac:dyDescent="0.2">
      <c r="P1180" s="31"/>
      <c r="Q1180" s="31"/>
    </row>
    <row r="1181" spans="16:17" x14ac:dyDescent="0.2">
      <c r="P1181" s="31"/>
      <c r="Q1181" s="31"/>
    </row>
    <row r="1182" spans="16:17" x14ac:dyDescent="0.2">
      <c r="P1182" s="31"/>
      <c r="Q1182" s="31"/>
    </row>
    <row r="1183" spans="16:17" x14ac:dyDescent="0.2">
      <c r="P1183" s="31"/>
      <c r="Q1183" s="31"/>
    </row>
    <row r="1184" spans="16:17" x14ac:dyDescent="0.2">
      <c r="P1184" s="31"/>
      <c r="Q1184" s="31"/>
    </row>
    <row r="1185" spans="16:17" x14ac:dyDescent="0.2">
      <c r="P1185" s="31"/>
      <c r="Q1185" s="31"/>
    </row>
    <row r="1186" spans="16:17" x14ac:dyDescent="0.2">
      <c r="P1186" s="31"/>
      <c r="Q1186" s="31"/>
    </row>
    <row r="1187" spans="16:17" x14ac:dyDescent="0.2">
      <c r="P1187" s="31"/>
      <c r="Q1187" s="31"/>
    </row>
    <row r="1188" spans="16:17" x14ac:dyDescent="0.2">
      <c r="P1188" s="31"/>
      <c r="Q1188" s="31"/>
    </row>
    <row r="1189" spans="16:17" x14ac:dyDescent="0.2">
      <c r="P1189" s="31"/>
      <c r="Q1189" s="31"/>
    </row>
    <row r="1190" spans="16:17" x14ac:dyDescent="0.2">
      <c r="P1190" s="31"/>
      <c r="Q1190" s="31"/>
    </row>
    <row r="1191" spans="16:17" x14ac:dyDescent="0.2">
      <c r="P1191" s="31"/>
      <c r="Q1191" s="31"/>
    </row>
    <row r="1192" spans="16:17" x14ac:dyDescent="0.2">
      <c r="P1192" s="31"/>
      <c r="Q1192" s="31"/>
    </row>
    <row r="1193" spans="16:17" x14ac:dyDescent="0.2">
      <c r="P1193" s="31"/>
      <c r="Q1193" s="31"/>
    </row>
    <row r="1194" spans="16:17" x14ac:dyDescent="0.2">
      <c r="P1194" s="31"/>
      <c r="Q1194" s="31"/>
    </row>
    <row r="1195" spans="16:17" x14ac:dyDescent="0.2">
      <c r="P1195" s="31"/>
      <c r="Q1195" s="31"/>
    </row>
    <row r="1196" spans="16:17" x14ac:dyDescent="0.2">
      <c r="P1196" s="31"/>
      <c r="Q1196" s="31"/>
    </row>
    <row r="1197" spans="16:17" x14ac:dyDescent="0.2">
      <c r="P1197" s="31"/>
      <c r="Q1197" s="31"/>
    </row>
    <row r="1198" spans="16:17" x14ac:dyDescent="0.2">
      <c r="P1198" s="31"/>
      <c r="Q1198" s="31"/>
    </row>
    <row r="1199" spans="16:17" x14ac:dyDescent="0.2">
      <c r="P1199" s="31"/>
      <c r="Q1199" s="31"/>
    </row>
    <row r="1200" spans="16:17" x14ac:dyDescent="0.2">
      <c r="P1200" s="31"/>
      <c r="Q1200" s="31"/>
    </row>
    <row r="1201" spans="16:17" x14ac:dyDescent="0.2">
      <c r="P1201" s="31"/>
      <c r="Q1201" s="31"/>
    </row>
    <row r="1202" spans="16:17" x14ac:dyDescent="0.2">
      <c r="P1202" s="31"/>
      <c r="Q1202" s="31"/>
    </row>
    <row r="1203" spans="16:17" x14ac:dyDescent="0.2">
      <c r="P1203" s="31"/>
      <c r="Q1203" s="31"/>
    </row>
    <row r="1204" spans="16:17" x14ac:dyDescent="0.2">
      <c r="P1204" s="31"/>
      <c r="Q1204" s="31"/>
    </row>
    <row r="1205" spans="16:17" x14ac:dyDescent="0.2">
      <c r="P1205" s="31"/>
      <c r="Q1205" s="31"/>
    </row>
    <row r="1206" spans="16:17" x14ac:dyDescent="0.2">
      <c r="P1206" s="31"/>
      <c r="Q1206" s="31"/>
    </row>
    <row r="1207" spans="16:17" x14ac:dyDescent="0.2">
      <c r="P1207" s="31"/>
      <c r="Q1207" s="31"/>
    </row>
    <row r="1208" spans="16:17" x14ac:dyDescent="0.2">
      <c r="P1208" s="31"/>
      <c r="Q1208" s="31"/>
    </row>
    <row r="1209" spans="16:17" x14ac:dyDescent="0.2">
      <c r="P1209" s="31"/>
      <c r="Q1209" s="31"/>
    </row>
    <row r="1210" spans="16:17" x14ac:dyDescent="0.2">
      <c r="P1210" s="31"/>
      <c r="Q1210" s="31"/>
    </row>
    <row r="1211" spans="16:17" x14ac:dyDescent="0.2">
      <c r="P1211" s="31"/>
      <c r="Q1211" s="31"/>
    </row>
    <row r="1212" spans="16:17" x14ac:dyDescent="0.2">
      <c r="P1212" s="31"/>
      <c r="Q1212" s="31"/>
    </row>
    <row r="1213" spans="16:17" x14ac:dyDescent="0.2">
      <c r="P1213" s="31"/>
      <c r="Q1213" s="31"/>
    </row>
    <row r="1214" spans="16:17" x14ac:dyDescent="0.2">
      <c r="P1214" s="31"/>
      <c r="Q1214" s="31"/>
    </row>
    <row r="1215" spans="16:17" x14ac:dyDescent="0.2">
      <c r="P1215" s="31"/>
      <c r="Q1215" s="31"/>
    </row>
    <row r="1216" spans="16:17" x14ac:dyDescent="0.2">
      <c r="P1216" s="31"/>
      <c r="Q1216" s="31"/>
    </row>
    <row r="1217" spans="16:17" x14ac:dyDescent="0.2">
      <c r="P1217" s="31"/>
      <c r="Q1217" s="31"/>
    </row>
    <row r="1218" spans="16:17" x14ac:dyDescent="0.2">
      <c r="P1218" s="31"/>
      <c r="Q1218" s="31"/>
    </row>
    <row r="1219" spans="16:17" x14ac:dyDescent="0.2">
      <c r="P1219" s="31"/>
      <c r="Q1219" s="31"/>
    </row>
    <row r="1220" spans="16:17" x14ac:dyDescent="0.2">
      <c r="P1220" s="31"/>
      <c r="Q1220" s="31"/>
    </row>
    <row r="1221" spans="16:17" x14ac:dyDescent="0.2">
      <c r="P1221" s="31"/>
      <c r="Q1221" s="31"/>
    </row>
    <row r="1222" spans="16:17" x14ac:dyDescent="0.2">
      <c r="P1222" s="31"/>
      <c r="Q1222" s="31"/>
    </row>
    <row r="1223" spans="16:17" x14ac:dyDescent="0.2">
      <c r="P1223" s="31"/>
      <c r="Q1223" s="31"/>
    </row>
    <row r="1224" spans="16:17" x14ac:dyDescent="0.2">
      <c r="P1224" s="31"/>
      <c r="Q1224" s="31"/>
    </row>
    <row r="1225" spans="16:17" x14ac:dyDescent="0.2">
      <c r="P1225" s="31"/>
      <c r="Q1225" s="31"/>
    </row>
    <row r="1226" spans="16:17" x14ac:dyDescent="0.2">
      <c r="P1226" s="31"/>
      <c r="Q1226" s="31"/>
    </row>
    <row r="1227" spans="16:17" x14ac:dyDescent="0.2">
      <c r="P1227" s="31"/>
      <c r="Q1227" s="31"/>
    </row>
    <row r="1228" spans="16:17" x14ac:dyDescent="0.2">
      <c r="P1228" s="31"/>
      <c r="Q1228" s="31"/>
    </row>
    <row r="1229" spans="16:17" x14ac:dyDescent="0.2">
      <c r="P1229" s="31"/>
      <c r="Q1229" s="31"/>
    </row>
    <row r="1230" spans="16:17" x14ac:dyDescent="0.2">
      <c r="P1230" s="31"/>
      <c r="Q1230" s="31"/>
    </row>
    <row r="1231" spans="16:17" x14ac:dyDescent="0.2">
      <c r="P1231" s="31"/>
      <c r="Q1231" s="31"/>
    </row>
    <row r="1232" spans="16:17" x14ac:dyDescent="0.2">
      <c r="P1232" s="31"/>
      <c r="Q1232" s="31"/>
    </row>
    <row r="1233" spans="16:17" x14ac:dyDescent="0.2">
      <c r="P1233" s="31"/>
      <c r="Q1233" s="31"/>
    </row>
    <row r="1234" spans="16:17" x14ac:dyDescent="0.2">
      <c r="P1234" s="31"/>
      <c r="Q1234" s="31"/>
    </row>
    <row r="1235" spans="16:17" x14ac:dyDescent="0.2">
      <c r="P1235" s="31"/>
      <c r="Q1235" s="31"/>
    </row>
    <row r="1236" spans="16:17" x14ac:dyDescent="0.2">
      <c r="P1236" s="31"/>
      <c r="Q1236" s="31"/>
    </row>
    <row r="1237" spans="16:17" x14ac:dyDescent="0.2">
      <c r="P1237" s="31"/>
      <c r="Q1237" s="31"/>
    </row>
    <row r="1238" spans="16:17" x14ac:dyDescent="0.2">
      <c r="P1238" s="31"/>
      <c r="Q1238" s="31"/>
    </row>
    <row r="1239" spans="16:17" x14ac:dyDescent="0.2">
      <c r="P1239" s="31"/>
      <c r="Q1239" s="31"/>
    </row>
    <row r="1240" spans="16:17" x14ac:dyDescent="0.2">
      <c r="P1240" s="31"/>
      <c r="Q1240" s="31"/>
    </row>
    <row r="1241" spans="16:17" x14ac:dyDescent="0.2">
      <c r="P1241" s="31"/>
      <c r="Q1241" s="31"/>
    </row>
    <row r="1242" spans="16:17" x14ac:dyDescent="0.2">
      <c r="P1242" s="31"/>
      <c r="Q1242" s="31"/>
    </row>
    <row r="1243" spans="16:17" x14ac:dyDescent="0.2">
      <c r="P1243" s="31"/>
      <c r="Q1243" s="31"/>
    </row>
    <row r="1244" spans="16:17" x14ac:dyDescent="0.2">
      <c r="P1244" s="31"/>
      <c r="Q1244" s="31"/>
    </row>
    <row r="1245" spans="16:17" x14ac:dyDescent="0.2">
      <c r="P1245" s="31"/>
      <c r="Q1245" s="31"/>
    </row>
    <row r="1246" spans="16:17" x14ac:dyDescent="0.2">
      <c r="P1246" s="31"/>
      <c r="Q1246" s="31"/>
    </row>
    <row r="1247" spans="16:17" x14ac:dyDescent="0.2">
      <c r="P1247" s="31"/>
      <c r="Q1247" s="31"/>
    </row>
    <row r="1248" spans="16:17" x14ac:dyDescent="0.2">
      <c r="P1248" s="31"/>
      <c r="Q1248" s="31"/>
    </row>
    <row r="1249" spans="16:17" x14ac:dyDescent="0.2">
      <c r="P1249" s="31"/>
      <c r="Q1249" s="31"/>
    </row>
    <row r="1250" spans="16:17" x14ac:dyDescent="0.2">
      <c r="P1250" s="31"/>
      <c r="Q1250" s="31"/>
    </row>
    <row r="1251" spans="16:17" x14ac:dyDescent="0.2">
      <c r="P1251" s="31"/>
      <c r="Q1251" s="31"/>
    </row>
    <row r="1252" spans="16:17" x14ac:dyDescent="0.2">
      <c r="P1252" s="31"/>
      <c r="Q1252" s="31"/>
    </row>
    <row r="1253" spans="16:17" x14ac:dyDescent="0.2">
      <c r="P1253" s="31"/>
      <c r="Q1253" s="31"/>
    </row>
    <row r="1254" spans="16:17" x14ac:dyDescent="0.2">
      <c r="P1254" s="31"/>
      <c r="Q1254" s="31"/>
    </row>
    <row r="1255" spans="16:17" x14ac:dyDescent="0.2">
      <c r="P1255" s="31"/>
      <c r="Q1255" s="31"/>
    </row>
    <row r="1256" spans="16:17" x14ac:dyDescent="0.2">
      <c r="P1256" s="31"/>
      <c r="Q1256" s="31"/>
    </row>
    <row r="1257" spans="16:17" x14ac:dyDescent="0.2">
      <c r="P1257" s="31"/>
      <c r="Q1257" s="31"/>
    </row>
    <row r="1258" spans="16:17" x14ac:dyDescent="0.2">
      <c r="P1258" s="31"/>
      <c r="Q1258" s="31"/>
    </row>
    <row r="1259" spans="16:17" x14ac:dyDescent="0.2">
      <c r="P1259" s="31"/>
      <c r="Q1259" s="31"/>
    </row>
    <row r="1260" spans="16:17" x14ac:dyDescent="0.2">
      <c r="P1260" s="31"/>
      <c r="Q1260" s="31"/>
    </row>
    <row r="1261" spans="16:17" x14ac:dyDescent="0.2">
      <c r="P1261" s="31"/>
      <c r="Q1261" s="31"/>
    </row>
    <row r="1262" spans="16:17" x14ac:dyDescent="0.2">
      <c r="P1262" s="31"/>
      <c r="Q1262" s="31"/>
    </row>
    <row r="1263" spans="16:17" x14ac:dyDescent="0.2">
      <c r="P1263" s="31"/>
      <c r="Q1263" s="31"/>
    </row>
    <row r="1264" spans="16:17" x14ac:dyDescent="0.2">
      <c r="P1264" s="31"/>
      <c r="Q1264" s="31"/>
    </row>
    <row r="1265" spans="16:17" x14ac:dyDescent="0.2">
      <c r="P1265" s="31"/>
      <c r="Q1265" s="31"/>
    </row>
    <row r="1266" spans="16:17" x14ac:dyDescent="0.2">
      <c r="P1266" s="31"/>
      <c r="Q1266" s="31"/>
    </row>
    <row r="1267" spans="16:17" x14ac:dyDescent="0.2">
      <c r="P1267" s="31"/>
      <c r="Q1267" s="31"/>
    </row>
    <row r="1268" spans="16:17" x14ac:dyDescent="0.2">
      <c r="P1268" s="31"/>
      <c r="Q1268" s="31"/>
    </row>
    <row r="1269" spans="16:17" x14ac:dyDescent="0.2">
      <c r="P1269" s="31"/>
      <c r="Q1269" s="31"/>
    </row>
    <row r="1270" spans="16:17" x14ac:dyDescent="0.2">
      <c r="P1270" s="31"/>
      <c r="Q1270" s="31"/>
    </row>
    <row r="1271" spans="16:17" x14ac:dyDescent="0.2">
      <c r="P1271" s="31"/>
      <c r="Q1271" s="31"/>
    </row>
    <row r="1272" spans="16:17" x14ac:dyDescent="0.2">
      <c r="P1272" s="31"/>
      <c r="Q1272" s="31"/>
    </row>
    <row r="1273" spans="16:17" x14ac:dyDescent="0.2">
      <c r="P1273" s="31"/>
      <c r="Q1273" s="31"/>
    </row>
    <row r="1274" spans="16:17" x14ac:dyDescent="0.2">
      <c r="P1274" s="31"/>
      <c r="Q1274" s="31"/>
    </row>
    <row r="1275" spans="16:17" x14ac:dyDescent="0.2">
      <c r="P1275" s="31"/>
      <c r="Q1275" s="31"/>
    </row>
    <row r="1276" spans="16:17" x14ac:dyDescent="0.2">
      <c r="P1276" s="31"/>
      <c r="Q1276" s="31"/>
    </row>
    <row r="1277" spans="16:17" x14ac:dyDescent="0.2">
      <c r="P1277" s="31"/>
      <c r="Q1277" s="31"/>
    </row>
    <row r="1278" spans="16:17" x14ac:dyDescent="0.2">
      <c r="P1278" s="31"/>
      <c r="Q1278" s="31"/>
    </row>
    <row r="1279" spans="16:17" x14ac:dyDescent="0.2">
      <c r="P1279" s="31"/>
      <c r="Q1279" s="31"/>
    </row>
    <row r="1280" spans="16:17" x14ac:dyDescent="0.2">
      <c r="P1280" s="31"/>
      <c r="Q1280" s="31"/>
    </row>
    <row r="1281" spans="16:17" x14ac:dyDescent="0.2">
      <c r="P1281" s="31"/>
      <c r="Q1281" s="31"/>
    </row>
    <row r="1282" spans="16:17" x14ac:dyDescent="0.2">
      <c r="P1282" s="31"/>
      <c r="Q1282" s="31"/>
    </row>
    <row r="1283" spans="16:17" x14ac:dyDescent="0.2">
      <c r="P1283" s="31"/>
      <c r="Q1283" s="31"/>
    </row>
    <row r="1284" spans="16:17" x14ac:dyDescent="0.2">
      <c r="P1284" s="31"/>
      <c r="Q1284" s="31"/>
    </row>
    <row r="1285" spans="16:17" x14ac:dyDescent="0.2">
      <c r="P1285" s="31"/>
      <c r="Q1285" s="31"/>
    </row>
    <row r="1286" spans="16:17" x14ac:dyDescent="0.2">
      <c r="P1286" s="31"/>
      <c r="Q1286" s="31"/>
    </row>
    <row r="1287" spans="16:17" x14ac:dyDescent="0.2">
      <c r="P1287" s="31"/>
      <c r="Q1287" s="31"/>
    </row>
    <row r="1288" spans="16:17" x14ac:dyDescent="0.2">
      <c r="P1288" s="31"/>
      <c r="Q1288" s="31"/>
    </row>
    <row r="1289" spans="16:17" x14ac:dyDescent="0.2">
      <c r="P1289" s="31"/>
      <c r="Q1289" s="31"/>
    </row>
    <row r="1290" spans="16:17" x14ac:dyDescent="0.2">
      <c r="P1290" s="31"/>
      <c r="Q1290" s="31"/>
    </row>
    <row r="1291" spans="16:17" x14ac:dyDescent="0.2">
      <c r="P1291" s="31"/>
      <c r="Q1291" s="31"/>
    </row>
    <row r="1292" spans="16:17" x14ac:dyDescent="0.2">
      <c r="P1292" s="31"/>
      <c r="Q1292" s="31"/>
    </row>
    <row r="1293" spans="16:17" x14ac:dyDescent="0.2">
      <c r="P1293" s="31"/>
      <c r="Q1293" s="31"/>
    </row>
    <row r="1294" spans="16:17" x14ac:dyDescent="0.2">
      <c r="P1294" s="31"/>
      <c r="Q1294" s="31"/>
    </row>
    <row r="1295" spans="16:17" x14ac:dyDescent="0.2">
      <c r="P1295" s="31"/>
      <c r="Q1295" s="31"/>
    </row>
    <row r="1296" spans="16:17" x14ac:dyDescent="0.2">
      <c r="P1296" s="31"/>
      <c r="Q1296" s="31"/>
    </row>
    <row r="1297" spans="16:17" x14ac:dyDescent="0.2">
      <c r="P1297" s="31"/>
      <c r="Q1297" s="31"/>
    </row>
    <row r="1298" spans="16:17" x14ac:dyDescent="0.2">
      <c r="P1298" s="31"/>
      <c r="Q1298" s="31"/>
    </row>
    <row r="1299" spans="16:17" x14ac:dyDescent="0.2">
      <c r="P1299" s="31"/>
      <c r="Q1299" s="31"/>
    </row>
    <row r="1300" spans="16:17" x14ac:dyDescent="0.2">
      <c r="P1300" s="31"/>
      <c r="Q1300" s="31"/>
    </row>
    <row r="1301" spans="16:17" x14ac:dyDescent="0.2">
      <c r="P1301" s="31"/>
      <c r="Q1301" s="31"/>
    </row>
    <row r="1302" spans="16:17" x14ac:dyDescent="0.2">
      <c r="P1302" s="31"/>
      <c r="Q1302" s="31"/>
    </row>
    <row r="1303" spans="16:17" x14ac:dyDescent="0.2">
      <c r="P1303" s="31"/>
      <c r="Q1303" s="31"/>
    </row>
    <row r="1304" spans="16:17" x14ac:dyDescent="0.2">
      <c r="P1304" s="31"/>
      <c r="Q1304" s="31"/>
    </row>
    <row r="1305" spans="16:17" x14ac:dyDescent="0.2">
      <c r="P1305" s="31"/>
      <c r="Q1305" s="31"/>
    </row>
    <row r="1306" spans="16:17" x14ac:dyDescent="0.2">
      <c r="P1306" s="31"/>
      <c r="Q1306" s="31"/>
    </row>
    <row r="1307" spans="16:17" x14ac:dyDescent="0.2">
      <c r="P1307" s="31"/>
      <c r="Q1307" s="31"/>
    </row>
    <row r="1308" spans="16:17" x14ac:dyDescent="0.2">
      <c r="P1308" s="31"/>
      <c r="Q1308" s="31"/>
    </row>
    <row r="1309" spans="16:17" x14ac:dyDescent="0.2">
      <c r="P1309" s="31"/>
      <c r="Q1309" s="31"/>
    </row>
    <row r="1310" spans="16:17" x14ac:dyDescent="0.2">
      <c r="P1310" s="31"/>
      <c r="Q1310" s="31"/>
    </row>
    <row r="1311" spans="16:17" x14ac:dyDescent="0.2">
      <c r="P1311" s="31"/>
      <c r="Q1311" s="31"/>
    </row>
    <row r="1312" spans="16:17" x14ac:dyDescent="0.2">
      <c r="P1312" s="31"/>
      <c r="Q1312" s="31"/>
    </row>
    <row r="1313" spans="16:17" x14ac:dyDescent="0.2">
      <c r="P1313" s="31"/>
      <c r="Q1313" s="31"/>
    </row>
    <row r="1314" spans="16:17" x14ac:dyDescent="0.2">
      <c r="P1314" s="31"/>
      <c r="Q1314" s="31"/>
    </row>
    <row r="1315" spans="16:17" x14ac:dyDescent="0.2">
      <c r="P1315" s="31"/>
      <c r="Q1315" s="31"/>
    </row>
    <row r="1316" spans="16:17" x14ac:dyDescent="0.2">
      <c r="P1316" s="31"/>
      <c r="Q1316" s="31"/>
    </row>
    <row r="1317" spans="16:17" x14ac:dyDescent="0.2">
      <c r="P1317" s="31"/>
      <c r="Q1317" s="31"/>
    </row>
    <row r="1318" spans="16:17" x14ac:dyDescent="0.2">
      <c r="P1318" s="31"/>
      <c r="Q1318" s="31"/>
    </row>
    <row r="1319" spans="16:17" x14ac:dyDescent="0.2">
      <c r="P1319" s="31"/>
      <c r="Q1319" s="31"/>
    </row>
    <row r="1320" spans="16:17" x14ac:dyDescent="0.2">
      <c r="P1320" s="31"/>
      <c r="Q1320" s="31"/>
    </row>
    <row r="1321" spans="16:17" x14ac:dyDescent="0.2">
      <c r="P1321" s="31"/>
      <c r="Q1321" s="31"/>
    </row>
    <row r="1322" spans="16:17" x14ac:dyDescent="0.2">
      <c r="P1322" s="31"/>
      <c r="Q1322" s="31"/>
    </row>
    <row r="1323" spans="16:17" x14ac:dyDescent="0.2">
      <c r="P1323" s="31"/>
      <c r="Q1323" s="31"/>
    </row>
    <row r="1324" spans="16:17" x14ac:dyDescent="0.2">
      <c r="P1324" s="31"/>
      <c r="Q1324" s="31"/>
    </row>
    <row r="1325" spans="16:17" x14ac:dyDescent="0.2">
      <c r="P1325" s="31"/>
      <c r="Q1325" s="31"/>
    </row>
    <row r="1326" spans="16:17" x14ac:dyDescent="0.2">
      <c r="P1326" s="31"/>
      <c r="Q1326" s="31"/>
    </row>
    <row r="1327" spans="16:17" x14ac:dyDescent="0.2">
      <c r="P1327" s="31"/>
      <c r="Q1327" s="31"/>
    </row>
    <row r="1328" spans="16:17" x14ac:dyDescent="0.2">
      <c r="P1328" s="31"/>
      <c r="Q1328" s="31"/>
    </row>
    <row r="1329" spans="16:17" x14ac:dyDescent="0.2">
      <c r="P1329" s="31"/>
      <c r="Q1329" s="31"/>
    </row>
    <row r="1330" spans="16:17" x14ac:dyDescent="0.2">
      <c r="P1330" s="31"/>
      <c r="Q1330" s="31"/>
    </row>
    <row r="1331" spans="16:17" x14ac:dyDescent="0.2">
      <c r="P1331" s="31"/>
      <c r="Q1331" s="31"/>
    </row>
    <row r="1332" spans="16:17" x14ac:dyDescent="0.2">
      <c r="P1332" s="31"/>
      <c r="Q1332" s="31"/>
    </row>
    <row r="1333" spans="16:17" x14ac:dyDescent="0.2">
      <c r="P1333" s="31"/>
      <c r="Q1333" s="31"/>
    </row>
    <row r="1334" spans="16:17" x14ac:dyDescent="0.2">
      <c r="P1334" s="31"/>
      <c r="Q1334" s="31"/>
    </row>
    <row r="1335" spans="16:17" x14ac:dyDescent="0.2">
      <c r="P1335" s="31"/>
      <c r="Q1335" s="31"/>
    </row>
    <row r="1336" spans="16:17" x14ac:dyDescent="0.2">
      <c r="P1336" s="31"/>
      <c r="Q1336" s="31"/>
    </row>
    <row r="1337" spans="16:17" x14ac:dyDescent="0.2">
      <c r="P1337" s="31"/>
      <c r="Q1337" s="31"/>
    </row>
    <row r="1338" spans="16:17" x14ac:dyDescent="0.2">
      <c r="P1338" s="31"/>
      <c r="Q1338" s="31"/>
    </row>
    <row r="1339" spans="16:17" x14ac:dyDescent="0.2">
      <c r="P1339" s="31"/>
      <c r="Q1339" s="31"/>
    </row>
    <row r="1340" spans="16:17" x14ac:dyDescent="0.2">
      <c r="P1340" s="31"/>
      <c r="Q1340" s="31"/>
    </row>
    <row r="1341" spans="16:17" x14ac:dyDescent="0.2">
      <c r="P1341" s="31"/>
      <c r="Q1341" s="31"/>
    </row>
    <row r="1342" spans="16:17" x14ac:dyDescent="0.2">
      <c r="P1342" s="31"/>
      <c r="Q1342" s="31"/>
    </row>
    <row r="1343" spans="16:17" x14ac:dyDescent="0.2">
      <c r="P1343" s="31"/>
      <c r="Q1343" s="31"/>
    </row>
    <row r="1344" spans="16:17" x14ac:dyDescent="0.2">
      <c r="P1344" s="31"/>
      <c r="Q1344" s="31"/>
    </row>
    <row r="1345" spans="16:17" x14ac:dyDescent="0.2">
      <c r="P1345" s="31"/>
      <c r="Q1345" s="31"/>
    </row>
    <row r="1346" spans="16:17" x14ac:dyDescent="0.2">
      <c r="P1346" s="31"/>
      <c r="Q1346" s="31"/>
    </row>
    <row r="1347" spans="16:17" x14ac:dyDescent="0.2">
      <c r="P1347" s="31"/>
      <c r="Q1347" s="31"/>
    </row>
    <row r="1348" spans="16:17" x14ac:dyDescent="0.2">
      <c r="P1348" s="31"/>
      <c r="Q1348" s="31"/>
    </row>
    <row r="1349" spans="16:17" x14ac:dyDescent="0.2">
      <c r="P1349" s="31"/>
      <c r="Q1349" s="31"/>
    </row>
    <row r="1350" spans="16:17" x14ac:dyDescent="0.2">
      <c r="P1350" s="31"/>
      <c r="Q1350" s="31"/>
    </row>
    <row r="1351" spans="16:17" x14ac:dyDescent="0.2">
      <c r="P1351" s="31"/>
      <c r="Q1351" s="31"/>
    </row>
    <row r="1352" spans="16:17" x14ac:dyDescent="0.2">
      <c r="P1352" s="31"/>
      <c r="Q1352" s="31"/>
    </row>
    <row r="1353" spans="16:17" x14ac:dyDescent="0.2">
      <c r="P1353" s="31"/>
      <c r="Q1353" s="31"/>
    </row>
    <row r="1354" spans="16:17" x14ac:dyDescent="0.2">
      <c r="P1354" s="31"/>
      <c r="Q1354" s="31"/>
    </row>
    <row r="1355" spans="16:17" x14ac:dyDescent="0.2">
      <c r="P1355" s="31"/>
      <c r="Q1355" s="31"/>
    </row>
    <row r="1356" spans="16:17" x14ac:dyDescent="0.2">
      <c r="P1356" s="31"/>
      <c r="Q1356" s="31"/>
    </row>
    <row r="1357" spans="16:17" x14ac:dyDescent="0.2">
      <c r="P1357" s="31"/>
      <c r="Q1357" s="31"/>
    </row>
    <row r="1358" spans="16:17" x14ac:dyDescent="0.2">
      <c r="P1358" s="31"/>
      <c r="Q1358" s="31"/>
    </row>
    <row r="1359" spans="16:17" x14ac:dyDescent="0.2">
      <c r="P1359" s="31"/>
      <c r="Q1359" s="31"/>
    </row>
    <row r="1360" spans="16:17" x14ac:dyDescent="0.2">
      <c r="P1360" s="31"/>
      <c r="Q1360" s="31"/>
    </row>
    <row r="1361" spans="16:17" x14ac:dyDescent="0.2">
      <c r="P1361" s="31"/>
      <c r="Q1361" s="31"/>
    </row>
    <row r="1362" spans="16:17" x14ac:dyDescent="0.2">
      <c r="P1362" s="31"/>
      <c r="Q1362" s="31"/>
    </row>
    <row r="1363" spans="16:17" x14ac:dyDescent="0.2">
      <c r="P1363" s="31"/>
      <c r="Q1363" s="31"/>
    </row>
    <row r="1364" spans="16:17" x14ac:dyDescent="0.2">
      <c r="P1364" s="31"/>
      <c r="Q1364" s="31"/>
    </row>
    <row r="1365" spans="16:17" x14ac:dyDescent="0.2">
      <c r="P1365" s="31"/>
      <c r="Q1365" s="31"/>
    </row>
    <row r="1366" spans="16:17" x14ac:dyDescent="0.2">
      <c r="P1366" s="31"/>
      <c r="Q1366" s="31"/>
    </row>
    <row r="1367" spans="16:17" x14ac:dyDescent="0.2">
      <c r="P1367" s="31"/>
      <c r="Q1367" s="31"/>
    </row>
    <row r="1368" spans="16:17" x14ac:dyDescent="0.2">
      <c r="P1368" s="31"/>
      <c r="Q1368" s="31"/>
    </row>
    <row r="1369" spans="16:17" x14ac:dyDescent="0.2">
      <c r="P1369" s="31"/>
      <c r="Q1369" s="31"/>
    </row>
    <row r="1370" spans="16:17" x14ac:dyDescent="0.2">
      <c r="P1370" s="31"/>
      <c r="Q1370" s="31"/>
    </row>
    <row r="1371" spans="16:17" x14ac:dyDescent="0.2">
      <c r="P1371" s="31"/>
      <c r="Q1371" s="31"/>
    </row>
    <row r="1372" spans="16:17" x14ac:dyDescent="0.2">
      <c r="P1372" s="31"/>
      <c r="Q1372" s="31"/>
    </row>
    <row r="1373" spans="16:17" x14ac:dyDescent="0.2">
      <c r="P1373" s="31"/>
      <c r="Q1373" s="31"/>
    </row>
    <row r="1374" spans="16:17" x14ac:dyDescent="0.2">
      <c r="P1374" s="31"/>
      <c r="Q1374" s="31"/>
    </row>
    <row r="1375" spans="16:17" x14ac:dyDescent="0.2">
      <c r="P1375" s="31"/>
      <c r="Q1375" s="31"/>
    </row>
    <row r="1376" spans="16:17" x14ac:dyDescent="0.2">
      <c r="P1376" s="31"/>
      <c r="Q1376" s="31"/>
    </row>
    <row r="1377" spans="16:17" x14ac:dyDescent="0.2">
      <c r="P1377" s="31"/>
      <c r="Q1377" s="31"/>
    </row>
    <row r="1378" spans="16:17" x14ac:dyDescent="0.2">
      <c r="P1378" s="31"/>
      <c r="Q1378" s="31"/>
    </row>
    <row r="1379" spans="16:17" x14ac:dyDescent="0.2">
      <c r="P1379" s="31"/>
      <c r="Q1379" s="31"/>
    </row>
    <row r="1380" spans="16:17" x14ac:dyDescent="0.2">
      <c r="P1380" s="31"/>
      <c r="Q1380" s="31"/>
    </row>
    <row r="1381" spans="16:17" x14ac:dyDescent="0.2">
      <c r="P1381" s="31"/>
      <c r="Q1381" s="31"/>
    </row>
    <row r="1382" spans="16:17" x14ac:dyDescent="0.2">
      <c r="P1382" s="31"/>
      <c r="Q1382" s="31"/>
    </row>
    <row r="1383" spans="16:17" x14ac:dyDescent="0.2">
      <c r="P1383" s="31"/>
      <c r="Q1383" s="31"/>
    </row>
    <row r="1384" spans="16:17" x14ac:dyDescent="0.2">
      <c r="P1384" s="31"/>
      <c r="Q1384" s="31"/>
    </row>
    <row r="1385" spans="16:17" x14ac:dyDescent="0.2">
      <c r="P1385" s="31"/>
      <c r="Q1385" s="31"/>
    </row>
    <row r="1386" spans="16:17" x14ac:dyDescent="0.2">
      <c r="P1386" s="31"/>
      <c r="Q1386" s="31"/>
    </row>
    <row r="1387" spans="16:17" x14ac:dyDescent="0.2">
      <c r="P1387" s="31"/>
      <c r="Q1387" s="31"/>
    </row>
    <row r="1388" spans="16:17" x14ac:dyDescent="0.2">
      <c r="P1388" s="31"/>
      <c r="Q1388" s="31"/>
    </row>
    <row r="1389" spans="16:17" x14ac:dyDescent="0.2">
      <c r="P1389" s="31"/>
      <c r="Q1389" s="31"/>
    </row>
    <row r="1390" spans="16:17" x14ac:dyDescent="0.2">
      <c r="P1390" s="31"/>
      <c r="Q1390" s="31"/>
    </row>
    <row r="1391" spans="16:17" x14ac:dyDescent="0.2">
      <c r="P1391" s="31"/>
      <c r="Q1391" s="31"/>
    </row>
    <row r="1392" spans="16:17" x14ac:dyDescent="0.2">
      <c r="P1392" s="31"/>
      <c r="Q1392" s="31"/>
    </row>
    <row r="1393" spans="16:17" x14ac:dyDescent="0.2">
      <c r="P1393" s="31"/>
      <c r="Q1393" s="31"/>
    </row>
    <row r="1394" spans="16:17" x14ac:dyDescent="0.2">
      <c r="P1394" s="31"/>
      <c r="Q1394" s="31"/>
    </row>
    <row r="1395" spans="16:17" x14ac:dyDescent="0.2">
      <c r="P1395" s="31"/>
      <c r="Q1395" s="31"/>
    </row>
    <row r="1396" spans="16:17" x14ac:dyDescent="0.2">
      <c r="P1396" s="31"/>
      <c r="Q1396" s="31"/>
    </row>
    <row r="1397" spans="16:17" x14ac:dyDescent="0.2">
      <c r="P1397" s="31"/>
      <c r="Q1397" s="31"/>
    </row>
    <row r="1398" spans="16:17" x14ac:dyDescent="0.2">
      <c r="P1398" s="31"/>
      <c r="Q1398" s="31"/>
    </row>
    <row r="1399" spans="16:17" x14ac:dyDescent="0.2">
      <c r="P1399" s="31"/>
      <c r="Q1399" s="31"/>
    </row>
    <row r="1400" spans="16:17" x14ac:dyDescent="0.2">
      <c r="P1400" s="31"/>
      <c r="Q1400" s="31"/>
    </row>
    <row r="1401" spans="16:17" x14ac:dyDescent="0.2">
      <c r="P1401" s="31"/>
      <c r="Q1401" s="31"/>
    </row>
    <row r="1402" spans="16:17" x14ac:dyDescent="0.2">
      <c r="P1402" s="31"/>
      <c r="Q1402" s="31"/>
    </row>
    <row r="1403" spans="16:17" x14ac:dyDescent="0.2">
      <c r="P1403" s="31"/>
      <c r="Q1403" s="31"/>
    </row>
    <row r="1404" spans="16:17" x14ac:dyDescent="0.2">
      <c r="P1404" s="31"/>
      <c r="Q1404" s="31"/>
    </row>
    <row r="1405" spans="16:17" x14ac:dyDescent="0.2">
      <c r="P1405" s="31"/>
      <c r="Q1405" s="31"/>
    </row>
    <row r="1406" spans="16:17" x14ac:dyDescent="0.2">
      <c r="P1406" s="31"/>
      <c r="Q1406" s="31"/>
    </row>
    <row r="1407" spans="16:17" x14ac:dyDescent="0.2">
      <c r="P1407" s="31"/>
      <c r="Q1407" s="31"/>
    </row>
    <row r="1408" spans="16:17" x14ac:dyDescent="0.2">
      <c r="P1408" s="31"/>
      <c r="Q1408" s="31"/>
    </row>
    <row r="1409" spans="16:17" x14ac:dyDescent="0.2">
      <c r="P1409" s="31"/>
      <c r="Q1409" s="31"/>
    </row>
    <row r="1410" spans="16:17" x14ac:dyDescent="0.2">
      <c r="P1410" s="31"/>
      <c r="Q1410" s="31"/>
    </row>
    <row r="1411" spans="16:17" x14ac:dyDescent="0.2">
      <c r="P1411" s="31"/>
      <c r="Q1411" s="31"/>
    </row>
    <row r="1412" spans="16:17" x14ac:dyDescent="0.2">
      <c r="P1412" s="31"/>
      <c r="Q1412" s="31"/>
    </row>
    <row r="1413" spans="16:17" x14ac:dyDescent="0.2">
      <c r="P1413" s="31"/>
      <c r="Q1413" s="31"/>
    </row>
    <row r="1414" spans="16:17" x14ac:dyDescent="0.2">
      <c r="P1414" s="31"/>
      <c r="Q1414" s="31"/>
    </row>
    <row r="1415" spans="16:17" x14ac:dyDescent="0.2">
      <c r="P1415" s="31"/>
      <c r="Q1415" s="31"/>
    </row>
    <row r="1416" spans="16:17" x14ac:dyDescent="0.2">
      <c r="P1416" s="31"/>
      <c r="Q1416" s="31"/>
    </row>
    <row r="1417" spans="16:17" x14ac:dyDescent="0.2">
      <c r="P1417" s="31"/>
      <c r="Q1417" s="31"/>
    </row>
    <row r="1418" spans="16:17" x14ac:dyDescent="0.2">
      <c r="P1418" s="31"/>
      <c r="Q1418" s="31"/>
    </row>
    <row r="1419" spans="16:17" x14ac:dyDescent="0.2">
      <c r="P1419" s="31"/>
      <c r="Q1419" s="31"/>
    </row>
    <row r="1420" spans="16:17" x14ac:dyDescent="0.2">
      <c r="P1420" s="31"/>
      <c r="Q1420" s="31"/>
    </row>
    <row r="1421" spans="16:17" x14ac:dyDescent="0.2">
      <c r="P1421" s="31"/>
      <c r="Q1421" s="31"/>
    </row>
    <row r="1422" spans="16:17" x14ac:dyDescent="0.2">
      <c r="P1422" s="31"/>
      <c r="Q1422" s="31"/>
    </row>
    <row r="1423" spans="16:17" x14ac:dyDescent="0.2">
      <c r="P1423" s="31"/>
      <c r="Q1423" s="31"/>
    </row>
    <row r="1424" spans="16:17" x14ac:dyDescent="0.2">
      <c r="P1424" s="31"/>
      <c r="Q1424" s="31"/>
    </row>
    <row r="1425" spans="16:17" x14ac:dyDescent="0.2">
      <c r="P1425" s="31"/>
      <c r="Q1425" s="31"/>
    </row>
    <row r="1426" spans="16:17" x14ac:dyDescent="0.2">
      <c r="P1426" s="31"/>
      <c r="Q1426" s="31"/>
    </row>
    <row r="1427" spans="16:17" x14ac:dyDescent="0.2">
      <c r="P1427" s="31"/>
      <c r="Q1427" s="31"/>
    </row>
    <row r="1428" spans="16:17" x14ac:dyDescent="0.2">
      <c r="P1428" s="31"/>
      <c r="Q1428" s="31"/>
    </row>
    <row r="1429" spans="16:17" x14ac:dyDescent="0.2">
      <c r="P1429" s="31"/>
      <c r="Q1429" s="31"/>
    </row>
    <row r="1430" spans="16:17" x14ac:dyDescent="0.2">
      <c r="P1430" s="31"/>
      <c r="Q1430" s="31"/>
    </row>
    <row r="1431" spans="16:17" x14ac:dyDescent="0.2">
      <c r="P1431" s="31"/>
      <c r="Q1431" s="31"/>
    </row>
    <row r="1432" spans="16:17" x14ac:dyDescent="0.2">
      <c r="P1432" s="31"/>
      <c r="Q1432" s="31"/>
    </row>
    <row r="1433" spans="16:17" x14ac:dyDescent="0.2">
      <c r="P1433" s="31"/>
      <c r="Q1433" s="31"/>
    </row>
    <row r="1434" spans="16:17" x14ac:dyDescent="0.2">
      <c r="P1434" s="31"/>
      <c r="Q1434" s="31"/>
    </row>
    <row r="1435" spans="16:17" x14ac:dyDescent="0.2">
      <c r="P1435" s="31"/>
      <c r="Q1435" s="31"/>
    </row>
    <row r="1436" spans="16:17" x14ac:dyDescent="0.2">
      <c r="P1436" s="31"/>
      <c r="Q1436" s="31"/>
    </row>
    <row r="1437" spans="16:17" x14ac:dyDescent="0.2">
      <c r="P1437" s="31"/>
      <c r="Q1437" s="31"/>
    </row>
    <row r="1438" spans="16:17" x14ac:dyDescent="0.2">
      <c r="P1438" s="31"/>
      <c r="Q1438" s="31"/>
    </row>
    <row r="1439" spans="16:17" x14ac:dyDescent="0.2">
      <c r="P1439" s="31"/>
      <c r="Q1439" s="31"/>
    </row>
    <row r="1440" spans="16:17" x14ac:dyDescent="0.2">
      <c r="P1440" s="31"/>
      <c r="Q1440" s="31"/>
    </row>
    <row r="1441" spans="16:17" x14ac:dyDescent="0.2">
      <c r="P1441" s="31"/>
      <c r="Q1441" s="31"/>
    </row>
    <row r="1442" spans="16:17" x14ac:dyDescent="0.2">
      <c r="P1442" s="31"/>
      <c r="Q1442" s="31"/>
    </row>
    <row r="1443" spans="16:17" x14ac:dyDescent="0.2">
      <c r="P1443" s="31"/>
      <c r="Q1443" s="31"/>
    </row>
    <row r="1444" spans="16:17" x14ac:dyDescent="0.2">
      <c r="P1444" s="31"/>
      <c r="Q1444" s="31"/>
    </row>
    <row r="1445" spans="16:17" x14ac:dyDescent="0.2">
      <c r="P1445" s="31"/>
      <c r="Q1445" s="31"/>
    </row>
    <row r="1446" spans="16:17" x14ac:dyDescent="0.2">
      <c r="P1446" s="31"/>
      <c r="Q1446" s="31"/>
    </row>
    <row r="1447" spans="16:17" x14ac:dyDescent="0.2">
      <c r="P1447" s="31"/>
      <c r="Q1447" s="31"/>
    </row>
    <row r="1448" spans="16:17" x14ac:dyDescent="0.2">
      <c r="P1448" s="31"/>
      <c r="Q1448" s="31"/>
    </row>
    <row r="1449" spans="16:17" x14ac:dyDescent="0.2">
      <c r="P1449" s="31"/>
      <c r="Q1449" s="31"/>
    </row>
    <row r="1450" spans="16:17" x14ac:dyDescent="0.2">
      <c r="P1450" s="31"/>
      <c r="Q1450" s="31"/>
    </row>
    <row r="1451" spans="16:17" x14ac:dyDescent="0.2">
      <c r="P1451" s="31"/>
      <c r="Q1451" s="31"/>
    </row>
    <row r="1452" spans="16:17" x14ac:dyDescent="0.2">
      <c r="P1452" s="31"/>
      <c r="Q1452" s="31"/>
    </row>
    <row r="1453" spans="16:17" x14ac:dyDescent="0.2">
      <c r="P1453" s="31"/>
      <c r="Q1453" s="31"/>
    </row>
    <row r="1454" spans="16:17" x14ac:dyDescent="0.2">
      <c r="P1454" s="31"/>
      <c r="Q1454" s="31"/>
    </row>
    <row r="1455" spans="16:17" x14ac:dyDescent="0.2">
      <c r="P1455" s="31"/>
      <c r="Q1455" s="31"/>
    </row>
    <row r="1456" spans="16:17" x14ac:dyDescent="0.2">
      <c r="P1456" s="31"/>
      <c r="Q1456" s="31"/>
    </row>
    <row r="1457" spans="16:17" x14ac:dyDescent="0.2">
      <c r="P1457" s="31"/>
      <c r="Q1457" s="31"/>
    </row>
    <row r="1458" spans="16:17" x14ac:dyDescent="0.2">
      <c r="P1458" s="31"/>
      <c r="Q1458" s="31"/>
    </row>
    <row r="1459" spans="16:17" x14ac:dyDescent="0.2">
      <c r="P1459" s="31"/>
      <c r="Q1459" s="31"/>
    </row>
    <row r="1460" spans="16:17" x14ac:dyDescent="0.2">
      <c r="P1460" s="31"/>
      <c r="Q1460" s="31"/>
    </row>
    <row r="1461" spans="16:17" x14ac:dyDescent="0.2">
      <c r="P1461" s="31"/>
      <c r="Q1461" s="31"/>
    </row>
    <row r="1462" spans="16:17" x14ac:dyDescent="0.2">
      <c r="P1462" s="31"/>
      <c r="Q1462" s="31"/>
    </row>
    <row r="1463" spans="16:17" x14ac:dyDescent="0.2">
      <c r="P1463" s="31"/>
      <c r="Q1463" s="31"/>
    </row>
    <row r="1464" spans="16:17" x14ac:dyDescent="0.2">
      <c r="P1464" s="31"/>
      <c r="Q1464" s="31"/>
    </row>
    <row r="1465" spans="16:17" x14ac:dyDescent="0.2">
      <c r="P1465" s="31"/>
      <c r="Q1465" s="31"/>
    </row>
    <row r="1466" spans="16:17" x14ac:dyDescent="0.2">
      <c r="P1466" s="31"/>
      <c r="Q1466" s="31"/>
    </row>
    <row r="1467" spans="16:17" x14ac:dyDescent="0.2">
      <c r="P1467" s="31"/>
      <c r="Q1467" s="31"/>
    </row>
    <row r="1468" spans="16:17" x14ac:dyDescent="0.2">
      <c r="P1468" s="31"/>
      <c r="Q1468" s="31"/>
    </row>
    <row r="1469" spans="16:17" x14ac:dyDescent="0.2">
      <c r="P1469" s="31"/>
      <c r="Q1469" s="31"/>
    </row>
    <row r="1470" spans="16:17" x14ac:dyDescent="0.2">
      <c r="P1470" s="31"/>
      <c r="Q1470" s="31"/>
    </row>
    <row r="1471" spans="16:17" x14ac:dyDescent="0.2">
      <c r="P1471" s="31"/>
      <c r="Q1471" s="31"/>
    </row>
    <row r="1472" spans="16:17" x14ac:dyDescent="0.2">
      <c r="P1472" s="31"/>
      <c r="Q1472" s="31"/>
    </row>
    <row r="1473" spans="16:17" x14ac:dyDescent="0.2">
      <c r="P1473" s="31"/>
      <c r="Q1473" s="31"/>
    </row>
    <row r="1474" spans="16:17" x14ac:dyDescent="0.2">
      <c r="P1474" s="31"/>
      <c r="Q1474" s="31"/>
    </row>
    <row r="1475" spans="16:17" x14ac:dyDescent="0.2">
      <c r="P1475" s="31"/>
      <c r="Q1475" s="31"/>
    </row>
    <row r="1476" spans="16:17" x14ac:dyDescent="0.2">
      <c r="P1476" s="31"/>
      <c r="Q1476" s="31"/>
    </row>
    <row r="1477" spans="16:17" x14ac:dyDescent="0.2">
      <c r="P1477" s="31"/>
      <c r="Q1477" s="31"/>
    </row>
    <row r="1478" spans="16:17" x14ac:dyDescent="0.2">
      <c r="P1478" s="31"/>
      <c r="Q1478" s="31"/>
    </row>
    <row r="1479" spans="16:17" x14ac:dyDescent="0.2">
      <c r="P1479" s="31"/>
      <c r="Q1479" s="31"/>
    </row>
    <row r="1480" spans="16:17" x14ac:dyDescent="0.2">
      <c r="P1480" s="31"/>
      <c r="Q1480" s="31"/>
    </row>
    <row r="1481" spans="16:17" x14ac:dyDescent="0.2">
      <c r="P1481" s="31"/>
      <c r="Q1481" s="31"/>
    </row>
    <row r="1482" spans="16:17" x14ac:dyDescent="0.2">
      <c r="P1482" s="31"/>
      <c r="Q1482" s="31"/>
    </row>
    <row r="1483" spans="16:17" x14ac:dyDescent="0.2">
      <c r="P1483" s="31"/>
      <c r="Q1483" s="31"/>
    </row>
    <row r="1484" spans="16:17" x14ac:dyDescent="0.2">
      <c r="P1484" s="31"/>
      <c r="Q1484" s="31"/>
    </row>
    <row r="1485" spans="16:17" x14ac:dyDescent="0.2">
      <c r="P1485" s="31"/>
      <c r="Q1485" s="31"/>
    </row>
    <row r="1486" spans="16:17" x14ac:dyDescent="0.2">
      <c r="P1486" s="31"/>
      <c r="Q1486" s="31"/>
    </row>
    <row r="1487" spans="16:17" x14ac:dyDescent="0.2">
      <c r="P1487" s="31"/>
      <c r="Q1487" s="31"/>
    </row>
    <row r="1488" spans="16:17" x14ac:dyDescent="0.2">
      <c r="P1488" s="31"/>
      <c r="Q1488" s="31"/>
    </row>
    <row r="1489" spans="16:17" x14ac:dyDescent="0.2">
      <c r="P1489" s="31"/>
      <c r="Q1489" s="31"/>
    </row>
    <row r="1490" spans="16:17" x14ac:dyDescent="0.2">
      <c r="P1490" s="31"/>
      <c r="Q1490" s="31"/>
    </row>
    <row r="1491" spans="16:17" x14ac:dyDescent="0.2">
      <c r="P1491" s="31"/>
      <c r="Q1491" s="31"/>
    </row>
    <row r="1492" spans="16:17" x14ac:dyDescent="0.2">
      <c r="P1492" s="31"/>
      <c r="Q1492" s="31"/>
    </row>
    <row r="1493" spans="16:17" x14ac:dyDescent="0.2">
      <c r="P1493" s="31"/>
      <c r="Q1493" s="31"/>
    </row>
    <row r="1494" spans="16:17" x14ac:dyDescent="0.2">
      <c r="P1494" s="31"/>
      <c r="Q1494" s="31"/>
    </row>
    <row r="1495" spans="16:17" x14ac:dyDescent="0.2">
      <c r="P1495" s="31"/>
      <c r="Q1495" s="31"/>
    </row>
    <row r="1496" spans="16:17" x14ac:dyDescent="0.2">
      <c r="P1496" s="31"/>
      <c r="Q1496" s="31"/>
    </row>
    <row r="1497" spans="16:17" x14ac:dyDescent="0.2">
      <c r="P1497" s="31"/>
      <c r="Q1497" s="31"/>
    </row>
    <row r="1498" spans="16:17" x14ac:dyDescent="0.2">
      <c r="P1498" s="31"/>
      <c r="Q1498" s="31"/>
    </row>
    <row r="1499" spans="16:17" x14ac:dyDescent="0.2">
      <c r="P1499" s="31"/>
      <c r="Q1499" s="31"/>
    </row>
    <row r="1500" spans="16:17" x14ac:dyDescent="0.2">
      <c r="P1500" s="31"/>
      <c r="Q1500" s="31"/>
    </row>
    <row r="1501" spans="16:17" x14ac:dyDescent="0.2">
      <c r="P1501" s="31"/>
      <c r="Q1501" s="31"/>
    </row>
    <row r="1502" spans="16:17" x14ac:dyDescent="0.2">
      <c r="P1502" s="31"/>
      <c r="Q1502" s="31"/>
    </row>
    <row r="1503" spans="16:17" x14ac:dyDescent="0.2">
      <c r="P1503" s="31"/>
      <c r="Q1503" s="31"/>
    </row>
    <row r="1504" spans="16:17" x14ac:dyDescent="0.2">
      <c r="P1504" s="31"/>
      <c r="Q1504" s="31"/>
    </row>
    <row r="1505" spans="16:17" x14ac:dyDescent="0.2">
      <c r="P1505" s="31"/>
      <c r="Q1505" s="31"/>
    </row>
    <row r="1506" spans="16:17" x14ac:dyDescent="0.2">
      <c r="P1506" s="31"/>
      <c r="Q1506" s="31"/>
    </row>
    <row r="1507" spans="16:17" x14ac:dyDescent="0.2">
      <c r="P1507" s="31"/>
      <c r="Q1507" s="31"/>
    </row>
    <row r="1508" spans="16:17" x14ac:dyDescent="0.2">
      <c r="P1508" s="31"/>
      <c r="Q1508" s="31"/>
    </row>
    <row r="1509" spans="16:17" x14ac:dyDescent="0.2">
      <c r="P1509" s="31"/>
      <c r="Q1509" s="31"/>
    </row>
    <row r="1510" spans="16:17" x14ac:dyDescent="0.2">
      <c r="P1510" s="31"/>
      <c r="Q1510" s="31"/>
    </row>
    <row r="1511" spans="16:17" x14ac:dyDescent="0.2">
      <c r="P1511" s="31"/>
      <c r="Q1511" s="31"/>
    </row>
    <row r="1512" spans="16:17" x14ac:dyDescent="0.2">
      <c r="P1512" s="31"/>
      <c r="Q1512" s="31"/>
    </row>
    <row r="1513" spans="16:17" x14ac:dyDescent="0.2">
      <c r="P1513" s="31"/>
      <c r="Q1513" s="31"/>
    </row>
    <row r="1514" spans="16:17" x14ac:dyDescent="0.2">
      <c r="P1514" s="31"/>
      <c r="Q1514" s="31"/>
    </row>
    <row r="1515" spans="16:17" x14ac:dyDescent="0.2">
      <c r="P1515" s="31"/>
      <c r="Q1515" s="31"/>
    </row>
    <row r="1516" spans="16:17" x14ac:dyDescent="0.2">
      <c r="P1516" s="31"/>
      <c r="Q1516" s="31"/>
    </row>
    <row r="1517" spans="16:17" x14ac:dyDescent="0.2">
      <c r="P1517" s="31"/>
      <c r="Q1517" s="31"/>
    </row>
    <row r="1518" spans="16:17" x14ac:dyDescent="0.2">
      <c r="P1518" s="31"/>
      <c r="Q1518" s="31"/>
    </row>
    <row r="1519" spans="16:17" x14ac:dyDescent="0.2">
      <c r="P1519" s="31"/>
      <c r="Q1519" s="31"/>
    </row>
    <row r="1520" spans="16:17" x14ac:dyDescent="0.2">
      <c r="P1520" s="31"/>
      <c r="Q1520" s="31"/>
    </row>
    <row r="1521" spans="16:17" x14ac:dyDescent="0.2">
      <c r="P1521" s="31"/>
      <c r="Q1521" s="31"/>
    </row>
    <row r="1522" spans="16:17" x14ac:dyDescent="0.2">
      <c r="P1522" s="31"/>
      <c r="Q1522" s="31"/>
    </row>
    <row r="1523" spans="16:17" x14ac:dyDescent="0.2">
      <c r="P1523" s="31"/>
      <c r="Q1523" s="31"/>
    </row>
    <row r="1524" spans="16:17" x14ac:dyDescent="0.2">
      <c r="P1524" s="31"/>
      <c r="Q1524" s="31"/>
    </row>
    <row r="1525" spans="16:17" x14ac:dyDescent="0.2">
      <c r="P1525" s="31"/>
      <c r="Q1525" s="31"/>
    </row>
    <row r="1526" spans="16:17" x14ac:dyDescent="0.2">
      <c r="P1526" s="31"/>
      <c r="Q1526" s="31"/>
    </row>
    <row r="1527" spans="16:17" x14ac:dyDescent="0.2">
      <c r="P1527" s="31"/>
      <c r="Q1527" s="31"/>
    </row>
    <row r="1528" spans="16:17" x14ac:dyDescent="0.2">
      <c r="P1528" s="31"/>
      <c r="Q1528" s="31"/>
    </row>
    <row r="1529" spans="16:17" x14ac:dyDescent="0.2">
      <c r="P1529" s="31"/>
      <c r="Q1529" s="31"/>
    </row>
    <row r="1530" spans="16:17" x14ac:dyDescent="0.2">
      <c r="P1530" s="31"/>
      <c r="Q1530" s="31"/>
    </row>
    <row r="1531" spans="16:17" x14ac:dyDescent="0.2">
      <c r="P1531" s="31"/>
      <c r="Q1531" s="31"/>
    </row>
    <row r="1532" spans="16:17" x14ac:dyDescent="0.2">
      <c r="P1532" s="31"/>
      <c r="Q1532" s="31"/>
    </row>
    <row r="1533" spans="16:17" x14ac:dyDescent="0.2">
      <c r="P1533" s="31"/>
      <c r="Q1533" s="31"/>
    </row>
    <row r="1534" spans="16:17" x14ac:dyDescent="0.2">
      <c r="P1534" s="31"/>
      <c r="Q1534" s="31"/>
    </row>
    <row r="1535" spans="16:17" x14ac:dyDescent="0.2">
      <c r="P1535" s="31"/>
      <c r="Q1535" s="31"/>
    </row>
    <row r="1536" spans="16:17" x14ac:dyDescent="0.2">
      <c r="P1536" s="31"/>
      <c r="Q1536" s="31"/>
    </row>
    <row r="1537" spans="16:17" x14ac:dyDescent="0.2">
      <c r="P1537" s="31"/>
      <c r="Q1537" s="31"/>
    </row>
    <row r="1538" spans="16:17" x14ac:dyDescent="0.2">
      <c r="P1538" s="31"/>
      <c r="Q1538" s="31"/>
    </row>
    <row r="1539" spans="16:17" x14ac:dyDescent="0.2">
      <c r="P1539" s="31"/>
      <c r="Q1539" s="31"/>
    </row>
    <row r="1540" spans="16:17" x14ac:dyDescent="0.2">
      <c r="P1540" s="31"/>
      <c r="Q1540" s="31"/>
    </row>
    <row r="1541" spans="16:17" x14ac:dyDescent="0.2">
      <c r="P1541" s="31"/>
      <c r="Q1541" s="31"/>
    </row>
    <row r="1542" spans="16:17" x14ac:dyDescent="0.2">
      <c r="P1542" s="31"/>
      <c r="Q1542" s="31"/>
    </row>
    <row r="1543" spans="16:17" x14ac:dyDescent="0.2">
      <c r="P1543" s="31"/>
      <c r="Q1543" s="31"/>
    </row>
    <row r="1544" spans="16:17" x14ac:dyDescent="0.2">
      <c r="P1544" s="31"/>
      <c r="Q1544" s="31"/>
    </row>
    <row r="1545" spans="16:17" x14ac:dyDescent="0.2">
      <c r="P1545" s="31"/>
      <c r="Q1545" s="31"/>
    </row>
    <row r="1546" spans="16:17" x14ac:dyDescent="0.2">
      <c r="P1546" s="31"/>
      <c r="Q1546" s="31"/>
    </row>
    <row r="1547" spans="16:17" x14ac:dyDescent="0.2">
      <c r="P1547" s="31"/>
      <c r="Q1547" s="31"/>
    </row>
    <row r="1548" spans="16:17" x14ac:dyDescent="0.2">
      <c r="P1548" s="31"/>
      <c r="Q1548" s="31"/>
    </row>
    <row r="1549" spans="16:17" x14ac:dyDescent="0.2">
      <c r="P1549" s="31"/>
      <c r="Q1549" s="31"/>
    </row>
    <row r="1550" spans="16:17" x14ac:dyDescent="0.2">
      <c r="P1550" s="31"/>
      <c r="Q1550" s="31"/>
    </row>
    <row r="1551" spans="16:17" x14ac:dyDescent="0.2">
      <c r="P1551" s="31"/>
      <c r="Q1551" s="31"/>
    </row>
    <row r="1552" spans="16:17" x14ac:dyDescent="0.2">
      <c r="P1552" s="31"/>
      <c r="Q1552" s="31"/>
    </row>
    <row r="1553" spans="16:17" x14ac:dyDescent="0.2">
      <c r="P1553" s="31"/>
      <c r="Q1553" s="31"/>
    </row>
    <row r="1554" spans="16:17" x14ac:dyDescent="0.2">
      <c r="P1554" s="31"/>
      <c r="Q1554" s="31"/>
    </row>
    <row r="1555" spans="16:17" x14ac:dyDescent="0.2">
      <c r="P1555" s="31"/>
      <c r="Q1555" s="31"/>
    </row>
    <row r="1556" spans="16:17" x14ac:dyDescent="0.2">
      <c r="P1556" s="31"/>
      <c r="Q1556" s="31"/>
    </row>
    <row r="1557" spans="16:17" x14ac:dyDescent="0.2">
      <c r="P1557" s="31"/>
      <c r="Q1557" s="31"/>
    </row>
    <row r="1558" spans="16:17" x14ac:dyDescent="0.2">
      <c r="P1558" s="31"/>
      <c r="Q1558" s="31"/>
    </row>
    <row r="1559" spans="16:17" x14ac:dyDescent="0.2">
      <c r="P1559" s="31"/>
      <c r="Q1559" s="31"/>
    </row>
    <row r="1560" spans="16:17" x14ac:dyDescent="0.2">
      <c r="P1560" s="31"/>
      <c r="Q1560" s="31"/>
    </row>
    <row r="1561" spans="16:17" x14ac:dyDescent="0.2">
      <c r="P1561" s="31"/>
      <c r="Q1561" s="31"/>
    </row>
    <row r="1562" spans="16:17" x14ac:dyDescent="0.2">
      <c r="P1562" s="31"/>
      <c r="Q1562" s="31"/>
    </row>
    <row r="1563" spans="16:17" x14ac:dyDescent="0.2">
      <c r="P1563" s="31"/>
      <c r="Q1563" s="31"/>
    </row>
    <row r="1564" spans="16:17" x14ac:dyDescent="0.2">
      <c r="P1564" s="31"/>
      <c r="Q1564" s="31"/>
    </row>
    <row r="1565" spans="16:17" x14ac:dyDescent="0.2">
      <c r="P1565" s="31"/>
      <c r="Q1565" s="31"/>
    </row>
    <row r="1566" spans="16:17" x14ac:dyDescent="0.2">
      <c r="P1566" s="31"/>
      <c r="Q1566" s="31"/>
    </row>
    <row r="1567" spans="16:17" x14ac:dyDescent="0.2">
      <c r="P1567" s="31"/>
      <c r="Q1567" s="31"/>
    </row>
    <row r="1568" spans="16:17" x14ac:dyDescent="0.2">
      <c r="P1568" s="31"/>
      <c r="Q1568" s="31"/>
    </row>
    <row r="1569" spans="16:17" x14ac:dyDescent="0.2">
      <c r="P1569" s="31"/>
      <c r="Q1569" s="31"/>
    </row>
    <row r="1570" spans="16:17" x14ac:dyDescent="0.2">
      <c r="P1570" s="31"/>
      <c r="Q1570" s="31"/>
    </row>
    <row r="1571" spans="16:17" x14ac:dyDescent="0.2">
      <c r="P1571" s="31"/>
      <c r="Q1571" s="31"/>
    </row>
    <row r="1572" spans="16:17" x14ac:dyDescent="0.2">
      <c r="P1572" s="31"/>
      <c r="Q1572" s="31"/>
    </row>
    <row r="1573" spans="16:17" x14ac:dyDescent="0.2">
      <c r="P1573" s="31"/>
      <c r="Q1573" s="31"/>
    </row>
    <row r="1574" spans="16:17" x14ac:dyDescent="0.2">
      <c r="P1574" s="31"/>
      <c r="Q1574" s="31"/>
    </row>
    <row r="1575" spans="16:17" x14ac:dyDescent="0.2">
      <c r="P1575" s="31"/>
      <c r="Q1575" s="31"/>
    </row>
    <row r="1576" spans="16:17" x14ac:dyDescent="0.2">
      <c r="P1576" s="31"/>
      <c r="Q1576" s="31"/>
    </row>
    <row r="1577" spans="16:17" x14ac:dyDescent="0.2">
      <c r="P1577" s="31"/>
      <c r="Q1577" s="31"/>
    </row>
    <row r="1578" spans="16:17" x14ac:dyDescent="0.2">
      <c r="P1578" s="31"/>
      <c r="Q1578" s="31"/>
    </row>
    <row r="1579" spans="16:17" x14ac:dyDescent="0.2">
      <c r="P1579" s="31"/>
      <c r="Q1579" s="31"/>
    </row>
    <row r="1580" spans="16:17" x14ac:dyDescent="0.2">
      <c r="P1580" s="31"/>
      <c r="Q1580" s="31"/>
    </row>
    <row r="1581" spans="16:17" x14ac:dyDescent="0.2">
      <c r="P1581" s="31"/>
      <c r="Q1581" s="31"/>
    </row>
    <row r="1582" spans="16:17" x14ac:dyDescent="0.2">
      <c r="P1582" s="31"/>
      <c r="Q1582" s="31"/>
    </row>
    <row r="1583" spans="16:17" x14ac:dyDescent="0.2">
      <c r="P1583" s="31"/>
      <c r="Q1583" s="31"/>
    </row>
    <row r="1584" spans="16:17" x14ac:dyDescent="0.2">
      <c r="P1584" s="31"/>
      <c r="Q1584" s="31"/>
    </row>
    <row r="1585" spans="16:17" x14ac:dyDescent="0.2">
      <c r="P1585" s="31"/>
      <c r="Q1585" s="31"/>
    </row>
    <row r="1586" spans="16:17" x14ac:dyDescent="0.2">
      <c r="P1586" s="31"/>
      <c r="Q1586" s="31"/>
    </row>
    <row r="1587" spans="16:17" x14ac:dyDescent="0.2">
      <c r="P1587" s="31"/>
      <c r="Q1587" s="31"/>
    </row>
    <row r="1588" spans="16:17" x14ac:dyDescent="0.2">
      <c r="P1588" s="31"/>
      <c r="Q1588" s="31"/>
    </row>
    <row r="1589" spans="16:17" x14ac:dyDescent="0.2">
      <c r="P1589" s="31"/>
      <c r="Q1589" s="31"/>
    </row>
    <row r="1590" spans="16:17" x14ac:dyDescent="0.2">
      <c r="P1590" s="31"/>
      <c r="Q1590" s="31"/>
    </row>
    <row r="1591" spans="16:17" x14ac:dyDescent="0.2">
      <c r="P1591" s="31"/>
      <c r="Q1591" s="31"/>
    </row>
    <row r="1592" spans="16:17" x14ac:dyDescent="0.2">
      <c r="P1592" s="31"/>
      <c r="Q1592" s="31"/>
    </row>
    <row r="1593" spans="16:17" x14ac:dyDescent="0.2">
      <c r="P1593" s="31"/>
      <c r="Q1593" s="31"/>
    </row>
    <row r="1594" spans="16:17" x14ac:dyDescent="0.2">
      <c r="P1594" s="31"/>
      <c r="Q1594" s="31"/>
    </row>
    <row r="1595" spans="16:17" x14ac:dyDescent="0.2">
      <c r="P1595" s="31"/>
      <c r="Q1595" s="31"/>
    </row>
    <row r="1596" spans="16:17" x14ac:dyDescent="0.2">
      <c r="P1596" s="31"/>
      <c r="Q1596" s="31"/>
    </row>
    <row r="1597" spans="16:17" x14ac:dyDescent="0.2">
      <c r="P1597" s="31"/>
      <c r="Q1597" s="31"/>
    </row>
    <row r="1598" spans="16:17" x14ac:dyDescent="0.2">
      <c r="P1598" s="31"/>
      <c r="Q1598" s="31"/>
    </row>
    <row r="1599" spans="16:17" x14ac:dyDescent="0.2">
      <c r="P1599" s="31"/>
      <c r="Q1599" s="31"/>
    </row>
    <row r="1600" spans="16:17" x14ac:dyDescent="0.2">
      <c r="P1600" s="31"/>
      <c r="Q1600" s="31"/>
    </row>
    <row r="1601" spans="16:17" x14ac:dyDescent="0.2">
      <c r="P1601" s="31"/>
      <c r="Q1601" s="31"/>
    </row>
    <row r="1602" spans="16:17" x14ac:dyDescent="0.2">
      <c r="P1602" s="31"/>
      <c r="Q1602" s="31"/>
    </row>
    <row r="1603" spans="16:17" x14ac:dyDescent="0.2">
      <c r="P1603" s="31"/>
      <c r="Q1603" s="31"/>
    </row>
    <row r="1604" spans="16:17" x14ac:dyDescent="0.2">
      <c r="P1604" s="31"/>
      <c r="Q1604" s="31"/>
    </row>
    <row r="1605" spans="16:17" x14ac:dyDescent="0.2">
      <c r="P1605" s="31"/>
      <c r="Q1605" s="31"/>
    </row>
    <row r="1606" spans="16:17" x14ac:dyDescent="0.2">
      <c r="P1606" s="31"/>
      <c r="Q1606" s="31"/>
    </row>
    <row r="1607" spans="16:17" x14ac:dyDescent="0.2">
      <c r="P1607" s="31"/>
      <c r="Q1607" s="31"/>
    </row>
    <row r="1608" spans="16:17" x14ac:dyDescent="0.2">
      <c r="P1608" s="31"/>
      <c r="Q1608" s="31"/>
    </row>
    <row r="1609" spans="16:17" x14ac:dyDescent="0.2">
      <c r="P1609" s="31"/>
      <c r="Q1609" s="31"/>
    </row>
    <row r="1610" spans="16:17" x14ac:dyDescent="0.2">
      <c r="P1610" s="31"/>
      <c r="Q1610" s="31"/>
    </row>
    <row r="1611" spans="16:17" x14ac:dyDescent="0.2">
      <c r="P1611" s="31"/>
      <c r="Q1611" s="31"/>
    </row>
    <row r="1612" spans="16:17" x14ac:dyDescent="0.2">
      <c r="P1612" s="31"/>
      <c r="Q1612" s="31"/>
    </row>
    <row r="1613" spans="16:17" x14ac:dyDescent="0.2">
      <c r="P1613" s="31"/>
      <c r="Q1613" s="31"/>
    </row>
    <row r="1614" spans="16:17" x14ac:dyDescent="0.2">
      <c r="P1614" s="31"/>
      <c r="Q1614" s="31"/>
    </row>
    <row r="1615" spans="16:17" x14ac:dyDescent="0.2">
      <c r="P1615" s="31"/>
      <c r="Q1615" s="31"/>
    </row>
    <row r="1616" spans="16:17" x14ac:dyDescent="0.2">
      <c r="P1616" s="31"/>
      <c r="Q1616" s="31"/>
    </row>
    <row r="1617" spans="16:17" x14ac:dyDescent="0.2">
      <c r="P1617" s="31"/>
      <c r="Q1617" s="31"/>
    </row>
    <row r="1618" spans="16:17" x14ac:dyDescent="0.2">
      <c r="P1618" s="31"/>
      <c r="Q1618" s="31"/>
    </row>
    <row r="1619" spans="16:17" x14ac:dyDescent="0.2">
      <c r="P1619" s="31"/>
      <c r="Q1619" s="31"/>
    </row>
    <row r="1620" spans="16:17" x14ac:dyDescent="0.2">
      <c r="P1620" s="31"/>
      <c r="Q1620" s="31"/>
    </row>
    <row r="1621" spans="16:17" x14ac:dyDescent="0.2">
      <c r="P1621" s="31"/>
      <c r="Q1621" s="31"/>
    </row>
    <row r="1622" spans="16:17" x14ac:dyDescent="0.2">
      <c r="P1622" s="31"/>
      <c r="Q1622" s="31"/>
    </row>
    <row r="1623" spans="16:17" x14ac:dyDescent="0.2">
      <c r="P1623" s="31"/>
      <c r="Q1623" s="31"/>
    </row>
    <row r="1624" spans="16:17" x14ac:dyDescent="0.2">
      <c r="P1624" s="31"/>
      <c r="Q1624" s="31"/>
    </row>
    <row r="1625" spans="16:17" x14ac:dyDescent="0.2">
      <c r="P1625" s="31"/>
      <c r="Q1625" s="31"/>
    </row>
    <row r="1626" spans="16:17" x14ac:dyDescent="0.2">
      <c r="P1626" s="31"/>
      <c r="Q1626" s="31"/>
    </row>
    <row r="1627" spans="16:17" x14ac:dyDescent="0.2">
      <c r="P1627" s="31"/>
      <c r="Q1627" s="31"/>
    </row>
    <row r="1628" spans="16:17" x14ac:dyDescent="0.2">
      <c r="P1628" s="31"/>
      <c r="Q1628" s="31"/>
    </row>
    <row r="1629" spans="16:17" x14ac:dyDescent="0.2">
      <c r="P1629" s="31"/>
      <c r="Q1629" s="31"/>
    </row>
    <row r="1630" spans="16:17" x14ac:dyDescent="0.2">
      <c r="P1630" s="31"/>
      <c r="Q1630" s="31"/>
    </row>
    <row r="1631" spans="16:17" x14ac:dyDescent="0.2">
      <c r="P1631" s="31"/>
      <c r="Q1631" s="31"/>
    </row>
    <row r="1632" spans="16:17" x14ac:dyDescent="0.2">
      <c r="P1632" s="31"/>
      <c r="Q1632" s="31"/>
    </row>
    <row r="1633" spans="16:17" x14ac:dyDescent="0.2">
      <c r="P1633" s="31"/>
      <c r="Q1633" s="31"/>
    </row>
    <row r="1634" spans="16:17" x14ac:dyDescent="0.2">
      <c r="P1634" s="31"/>
      <c r="Q1634" s="31"/>
    </row>
    <row r="1635" spans="16:17" x14ac:dyDescent="0.2">
      <c r="P1635" s="31"/>
      <c r="Q1635" s="31"/>
    </row>
    <row r="1636" spans="16:17" x14ac:dyDescent="0.2">
      <c r="P1636" s="31"/>
      <c r="Q1636" s="31"/>
    </row>
    <row r="1637" spans="16:17" x14ac:dyDescent="0.2">
      <c r="P1637" s="31"/>
      <c r="Q1637" s="31"/>
    </row>
    <row r="1638" spans="16:17" x14ac:dyDescent="0.2">
      <c r="P1638" s="31"/>
      <c r="Q1638" s="31"/>
    </row>
    <row r="1639" spans="16:17" x14ac:dyDescent="0.2">
      <c r="P1639" s="31"/>
      <c r="Q1639" s="31"/>
    </row>
    <row r="1640" spans="16:17" x14ac:dyDescent="0.2">
      <c r="P1640" s="31"/>
      <c r="Q1640" s="31"/>
    </row>
    <row r="1641" spans="16:17" x14ac:dyDescent="0.2">
      <c r="P1641" s="31"/>
      <c r="Q1641" s="31"/>
    </row>
    <row r="1642" spans="16:17" x14ac:dyDescent="0.2">
      <c r="P1642" s="31"/>
      <c r="Q1642" s="31"/>
    </row>
    <row r="1643" spans="16:17" x14ac:dyDescent="0.2">
      <c r="P1643" s="31"/>
      <c r="Q1643" s="31"/>
    </row>
    <row r="1644" spans="16:17" x14ac:dyDescent="0.2">
      <c r="P1644" s="31"/>
      <c r="Q1644" s="31"/>
    </row>
    <row r="1645" spans="16:17" x14ac:dyDescent="0.2">
      <c r="P1645" s="31"/>
      <c r="Q1645" s="31"/>
    </row>
    <row r="1646" spans="16:17" x14ac:dyDescent="0.2">
      <c r="P1646" s="31"/>
      <c r="Q1646" s="31"/>
    </row>
    <row r="1647" spans="16:17" x14ac:dyDescent="0.2">
      <c r="P1647" s="31"/>
      <c r="Q1647" s="31"/>
    </row>
    <row r="1648" spans="16:17" x14ac:dyDescent="0.2">
      <c r="P1648" s="31"/>
      <c r="Q1648" s="31"/>
    </row>
    <row r="1649" spans="16:17" x14ac:dyDescent="0.2">
      <c r="P1649" s="31"/>
      <c r="Q1649" s="31"/>
    </row>
    <row r="1650" spans="16:17" x14ac:dyDescent="0.2">
      <c r="P1650" s="31"/>
      <c r="Q1650" s="31"/>
    </row>
    <row r="1651" spans="16:17" x14ac:dyDescent="0.2">
      <c r="P1651" s="31"/>
      <c r="Q1651" s="31"/>
    </row>
    <row r="1652" spans="16:17" x14ac:dyDescent="0.2">
      <c r="P1652" s="31"/>
      <c r="Q1652" s="31"/>
    </row>
    <row r="1653" spans="16:17" x14ac:dyDescent="0.2">
      <c r="P1653" s="31"/>
      <c r="Q1653" s="31"/>
    </row>
    <row r="1654" spans="16:17" x14ac:dyDescent="0.2">
      <c r="P1654" s="31"/>
      <c r="Q1654" s="31"/>
    </row>
    <row r="1655" spans="16:17" x14ac:dyDescent="0.2">
      <c r="P1655" s="31"/>
      <c r="Q1655" s="31"/>
    </row>
    <row r="1656" spans="16:17" x14ac:dyDescent="0.2">
      <c r="P1656" s="31"/>
      <c r="Q1656" s="31"/>
    </row>
    <row r="1657" spans="16:17" x14ac:dyDescent="0.2">
      <c r="P1657" s="31"/>
      <c r="Q1657" s="31"/>
    </row>
    <row r="1658" spans="16:17" x14ac:dyDescent="0.2">
      <c r="P1658" s="31"/>
      <c r="Q1658" s="31"/>
    </row>
    <row r="1659" spans="16:17" x14ac:dyDescent="0.2">
      <c r="P1659" s="31"/>
      <c r="Q1659" s="31"/>
    </row>
    <row r="1660" spans="16:17" x14ac:dyDescent="0.2">
      <c r="P1660" s="31"/>
      <c r="Q1660" s="31"/>
    </row>
    <row r="1661" spans="16:17" x14ac:dyDescent="0.2">
      <c r="P1661" s="31"/>
      <c r="Q1661" s="31"/>
    </row>
    <row r="1662" spans="16:17" x14ac:dyDescent="0.2">
      <c r="P1662" s="31"/>
      <c r="Q1662" s="31"/>
    </row>
    <row r="1663" spans="16:17" x14ac:dyDescent="0.2">
      <c r="P1663" s="31"/>
      <c r="Q1663" s="31"/>
    </row>
    <row r="1664" spans="16:17" x14ac:dyDescent="0.2">
      <c r="P1664" s="31"/>
      <c r="Q1664" s="31"/>
    </row>
    <row r="1665" spans="16:17" x14ac:dyDescent="0.2">
      <c r="P1665" s="31"/>
      <c r="Q1665" s="31"/>
    </row>
    <row r="1666" spans="16:17" x14ac:dyDescent="0.2">
      <c r="P1666" s="31"/>
      <c r="Q1666" s="31"/>
    </row>
    <row r="1667" spans="16:17" x14ac:dyDescent="0.2">
      <c r="P1667" s="31"/>
      <c r="Q1667" s="31"/>
    </row>
    <row r="1668" spans="16:17" x14ac:dyDescent="0.2">
      <c r="P1668" s="31"/>
      <c r="Q1668" s="31"/>
    </row>
    <row r="1669" spans="16:17" x14ac:dyDescent="0.2">
      <c r="P1669" s="31"/>
      <c r="Q1669" s="31"/>
    </row>
    <row r="1670" spans="16:17" x14ac:dyDescent="0.2">
      <c r="P1670" s="31"/>
      <c r="Q1670" s="31"/>
    </row>
    <row r="1671" spans="16:17" x14ac:dyDescent="0.2">
      <c r="P1671" s="31"/>
      <c r="Q1671" s="31"/>
    </row>
    <row r="1672" spans="16:17" x14ac:dyDescent="0.2">
      <c r="P1672" s="31"/>
      <c r="Q1672" s="31"/>
    </row>
    <row r="1673" spans="16:17" x14ac:dyDescent="0.2">
      <c r="P1673" s="31"/>
      <c r="Q1673" s="31"/>
    </row>
    <row r="1674" spans="16:17" x14ac:dyDescent="0.2">
      <c r="P1674" s="31"/>
      <c r="Q1674" s="31"/>
    </row>
    <row r="1675" spans="16:17" x14ac:dyDescent="0.2">
      <c r="P1675" s="31"/>
      <c r="Q1675" s="31"/>
    </row>
    <row r="1676" spans="16:17" x14ac:dyDescent="0.2">
      <c r="P1676" s="31"/>
      <c r="Q1676" s="31"/>
    </row>
    <row r="1677" spans="16:17" x14ac:dyDescent="0.2">
      <c r="P1677" s="31"/>
      <c r="Q1677" s="31"/>
    </row>
    <row r="1678" spans="16:17" x14ac:dyDescent="0.2">
      <c r="P1678" s="31"/>
      <c r="Q1678" s="31"/>
    </row>
    <row r="1679" spans="16:17" x14ac:dyDescent="0.2">
      <c r="P1679" s="31"/>
      <c r="Q1679" s="31"/>
    </row>
    <row r="1680" spans="16:17" x14ac:dyDescent="0.2">
      <c r="P1680" s="31"/>
      <c r="Q1680" s="31"/>
    </row>
    <row r="1681" spans="16:17" x14ac:dyDescent="0.2">
      <c r="P1681" s="31"/>
      <c r="Q1681" s="31"/>
    </row>
    <row r="1682" spans="16:17" x14ac:dyDescent="0.2">
      <c r="P1682" s="31"/>
      <c r="Q1682" s="31"/>
    </row>
    <row r="1683" spans="16:17" x14ac:dyDescent="0.2">
      <c r="P1683" s="31"/>
      <c r="Q1683" s="31"/>
    </row>
    <row r="1684" spans="16:17" x14ac:dyDescent="0.2">
      <c r="P1684" s="31"/>
      <c r="Q1684" s="31"/>
    </row>
    <row r="1685" spans="16:17" x14ac:dyDescent="0.2">
      <c r="P1685" s="31"/>
      <c r="Q1685" s="31"/>
    </row>
    <row r="1686" spans="16:17" x14ac:dyDescent="0.2">
      <c r="P1686" s="31"/>
      <c r="Q1686" s="31"/>
    </row>
    <row r="1687" spans="16:17" x14ac:dyDescent="0.2">
      <c r="P1687" s="31"/>
      <c r="Q1687" s="31"/>
    </row>
    <row r="1688" spans="16:17" x14ac:dyDescent="0.2">
      <c r="P1688" s="31"/>
      <c r="Q1688" s="31"/>
    </row>
    <row r="1689" spans="16:17" x14ac:dyDescent="0.2">
      <c r="P1689" s="31"/>
      <c r="Q1689" s="31"/>
    </row>
    <row r="1690" spans="16:17" x14ac:dyDescent="0.2">
      <c r="P1690" s="31"/>
      <c r="Q1690" s="31"/>
    </row>
    <row r="1691" spans="16:17" x14ac:dyDescent="0.2">
      <c r="P1691" s="31"/>
      <c r="Q1691" s="31"/>
    </row>
    <row r="1692" spans="16:17" x14ac:dyDescent="0.2">
      <c r="P1692" s="31"/>
      <c r="Q1692" s="31"/>
    </row>
    <row r="1693" spans="16:17" x14ac:dyDescent="0.2">
      <c r="P1693" s="31"/>
      <c r="Q1693" s="31"/>
    </row>
    <row r="1694" spans="16:17" x14ac:dyDescent="0.2">
      <c r="P1694" s="31"/>
      <c r="Q1694" s="31"/>
    </row>
    <row r="1695" spans="16:17" x14ac:dyDescent="0.2">
      <c r="P1695" s="31"/>
      <c r="Q1695" s="31"/>
    </row>
    <row r="1696" spans="16:17" x14ac:dyDescent="0.2">
      <c r="P1696" s="31"/>
      <c r="Q1696" s="31"/>
    </row>
    <row r="1697" spans="16:17" x14ac:dyDescent="0.2">
      <c r="P1697" s="31"/>
      <c r="Q1697" s="31"/>
    </row>
    <row r="1698" spans="16:17" x14ac:dyDescent="0.2">
      <c r="P1698" s="31"/>
      <c r="Q1698" s="31"/>
    </row>
    <row r="1699" spans="16:17" x14ac:dyDescent="0.2">
      <c r="P1699" s="31"/>
      <c r="Q1699" s="31"/>
    </row>
    <row r="1700" spans="16:17" x14ac:dyDescent="0.2">
      <c r="P1700" s="31"/>
      <c r="Q1700" s="31"/>
    </row>
    <row r="1701" spans="16:17" x14ac:dyDescent="0.2">
      <c r="P1701" s="31"/>
      <c r="Q1701" s="31"/>
    </row>
    <row r="1702" spans="16:17" x14ac:dyDescent="0.2">
      <c r="P1702" s="31"/>
      <c r="Q1702" s="31"/>
    </row>
    <row r="1703" spans="16:17" x14ac:dyDescent="0.2">
      <c r="P1703" s="31"/>
      <c r="Q1703" s="31"/>
    </row>
    <row r="1704" spans="16:17" x14ac:dyDescent="0.2">
      <c r="P1704" s="31"/>
      <c r="Q1704" s="31"/>
    </row>
    <row r="1705" spans="16:17" x14ac:dyDescent="0.2">
      <c r="P1705" s="31"/>
      <c r="Q1705" s="31"/>
    </row>
    <row r="1706" spans="16:17" x14ac:dyDescent="0.2">
      <c r="P1706" s="31"/>
      <c r="Q1706" s="31"/>
    </row>
    <row r="1707" spans="16:17" x14ac:dyDescent="0.2">
      <c r="P1707" s="31"/>
      <c r="Q1707" s="31"/>
    </row>
    <row r="1708" spans="16:17" x14ac:dyDescent="0.2">
      <c r="P1708" s="31"/>
      <c r="Q1708" s="31"/>
    </row>
    <row r="1709" spans="16:17" x14ac:dyDescent="0.2">
      <c r="P1709" s="31"/>
      <c r="Q1709" s="31"/>
    </row>
    <row r="1710" spans="16:17" x14ac:dyDescent="0.2">
      <c r="P1710" s="31"/>
      <c r="Q1710" s="31"/>
    </row>
    <row r="1711" spans="16:17" x14ac:dyDescent="0.2">
      <c r="P1711" s="31"/>
      <c r="Q1711" s="31"/>
    </row>
    <row r="1712" spans="16:17" x14ac:dyDescent="0.2">
      <c r="P1712" s="31"/>
      <c r="Q1712" s="31"/>
    </row>
    <row r="1713" spans="16:17" x14ac:dyDescent="0.2">
      <c r="P1713" s="31"/>
      <c r="Q1713" s="31"/>
    </row>
    <row r="1714" spans="16:17" x14ac:dyDescent="0.2">
      <c r="P1714" s="31"/>
      <c r="Q1714" s="31"/>
    </row>
    <row r="1715" spans="16:17" x14ac:dyDescent="0.2">
      <c r="P1715" s="31"/>
      <c r="Q1715" s="31"/>
    </row>
    <row r="1716" spans="16:17" x14ac:dyDescent="0.2">
      <c r="P1716" s="31"/>
      <c r="Q1716" s="31"/>
    </row>
    <row r="1717" spans="16:17" x14ac:dyDescent="0.2">
      <c r="P1717" s="31"/>
      <c r="Q1717" s="31"/>
    </row>
    <row r="1718" spans="16:17" x14ac:dyDescent="0.2">
      <c r="P1718" s="31"/>
      <c r="Q1718" s="31"/>
    </row>
    <row r="1719" spans="16:17" x14ac:dyDescent="0.2">
      <c r="P1719" s="31"/>
      <c r="Q1719" s="31"/>
    </row>
    <row r="1720" spans="16:17" x14ac:dyDescent="0.2">
      <c r="P1720" s="31"/>
      <c r="Q1720" s="31"/>
    </row>
    <row r="1721" spans="16:17" x14ac:dyDescent="0.2">
      <c r="P1721" s="31"/>
      <c r="Q1721" s="31"/>
    </row>
    <row r="1722" spans="16:17" x14ac:dyDescent="0.2">
      <c r="P1722" s="31"/>
      <c r="Q1722" s="31"/>
    </row>
    <row r="1723" spans="16:17" x14ac:dyDescent="0.2">
      <c r="P1723" s="31"/>
      <c r="Q1723" s="31"/>
    </row>
    <row r="1724" spans="16:17" x14ac:dyDescent="0.2">
      <c r="P1724" s="31"/>
      <c r="Q1724" s="31"/>
    </row>
    <row r="1725" spans="16:17" x14ac:dyDescent="0.2">
      <c r="P1725" s="31"/>
      <c r="Q1725" s="31"/>
    </row>
    <row r="1726" spans="16:17" x14ac:dyDescent="0.2">
      <c r="P1726" s="31"/>
      <c r="Q1726" s="31"/>
    </row>
    <row r="1727" spans="16:17" x14ac:dyDescent="0.2">
      <c r="P1727" s="31"/>
      <c r="Q1727" s="31"/>
    </row>
    <row r="1728" spans="16:17" x14ac:dyDescent="0.2">
      <c r="P1728" s="31"/>
      <c r="Q1728" s="31"/>
    </row>
    <row r="1729" spans="16:17" x14ac:dyDescent="0.2">
      <c r="P1729" s="31"/>
      <c r="Q1729" s="31"/>
    </row>
    <row r="1730" spans="16:17" x14ac:dyDescent="0.2">
      <c r="P1730" s="31"/>
      <c r="Q1730" s="31"/>
    </row>
    <row r="1731" spans="16:17" x14ac:dyDescent="0.2">
      <c r="P1731" s="31"/>
      <c r="Q1731" s="31"/>
    </row>
    <row r="1732" spans="16:17" x14ac:dyDescent="0.2">
      <c r="P1732" s="31"/>
      <c r="Q1732" s="31"/>
    </row>
    <row r="1733" spans="16:17" x14ac:dyDescent="0.2">
      <c r="P1733" s="31"/>
      <c r="Q1733" s="31"/>
    </row>
    <row r="1734" spans="16:17" x14ac:dyDescent="0.2">
      <c r="P1734" s="31"/>
      <c r="Q1734" s="31"/>
    </row>
    <row r="1735" spans="16:17" x14ac:dyDescent="0.2">
      <c r="P1735" s="31"/>
      <c r="Q1735" s="31"/>
    </row>
    <row r="1736" spans="16:17" x14ac:dyDescent="0.2">
      <c r="P1736" s="31"/>
      <c r="Q1736" s="31"/>
    </row>
    <row r="1737" spans="16:17" x14ac:dyDescent="0.2">
      <c r="P1737" s="31"/>
      <c r="Q1737" s="31"/>
    </row>
    <row r="1738" spans="16:17" x14ac:dyDescent="0.2">
      <c r="P1738" s="31"/>
      <c r="Q1738" s="31"/>
    </row>
    <row r="1739" spans="16:17" x14ac:dyDescent="0.2">
      <c r="P1739" s="31"/>
      <c r="Q1739" s="31"/>
    </row>
    <row r="1740" spans="16:17" x14ac:dyDescent="0.2">
      <c r="P1740" s="31"/>
      <c r="Q1740" s="31"/>
    </row>
    <row r="1741" spans="16:17" x14ac:dyDescent="0.2">
      <c r="P1741" s="31"/>
      <c r="Q1741" s="31"/>
    </row>
    <row r="1742" spans="16:17" x14ac:dyDescent="0.2">
      <c r="P1742" s="31"/>
      <c r="Q1742" s="31"/>
    </row>
    <row r="1743" spans="16:17" x14ac:dyDescent="0.2">
      <c r="P1743" s="31"/>
      <c r="Q1743" s="31"/>
    </row>
    <row r="1744" spans="16:17" x14ac:dyDescent="0.2">
      <c r="P1744" s="31"/>
      <c r="Q1744" s="31"/>
    </row>
    <row r="1745" spans="16:17" x14ac:dyDescent="0.2">
      <c r="P1745" s="31"/>
      <c r="Q1745" s="31"/>
    </row>
    <row r="1746" spans="16:17" x14ac:dyDescent="0.2">
      <c r="P1746" s="31"/>
      <c r="Q1746" s="31"/>
    </row>
    <row r="1747" spans="16:17" x14ac:dyDescent="0.2">
      <c r="P1747" s="31"/>
      <c r="Q1747" s="31"/>
    </row>
    <row r="1748" spans="16:17" x14ac:dyDescent="0.2">
      <c r="P1748" s="31"/>
      <c r="Q1748" s="31"/>
    </row>
    <row r="1749" spans="16:17" x14ac:dyDescent="0.2">
      <c r="P1749" s="31"/>
      <c r="Q1749" s="31"/>
    </row>
    <row r="1750" spans="16:17" x14ac:dyDescent="0.2">
      <c r="P1750" s="31"/>
      <c r="Q1750" s="31"/>
    </row>
    <row r="1751" spans="16:17" x14ac:dyDescent="0.2">
      <c r="P1751" s="31"/>
      <c r="Q1751" s="31"/>
    </row>
    <row r="1752" spans="16:17" x14ac:dyDescent="0.2">
      <c r="P1752" s="31"/>
      <c r="Q1752" s="31"/>
    </row>
    <row r="1753" spans="16:17" x14ac:dyDescent="0.2">
      <c r="P1753" s="31"/>
      <c r="Q1753" s="31"/>
    </row>
    <row r="1754" spans="16:17" x14ac:dyDescent="0.2">
      <c r="P1754" s="31"/>
      <c r="Q1754" s="31"/>
    </row>
    <row r="1755" spans="16:17" x14ac:dyDescent="0.2">
      <c r="P1755" s="31"/>
      <c r="Q1755" s="31"/>
    </row>
    <row r="1756" spans="16:17" x14ac:dyDescent="0.2">
      <c r="P1756" s="31"/>
      <c r="Q1756" s="31"/>
    </row>
    <row r="1757" spans="16:17" x14ac:dyDescent="0.2">
      <c r="P1757" s="31"/>
      <c r="Q1757" s="31"/>
    </row>
    <row r="1758" spans="16:17" x14ac:dyDescent="0.2">
      <c r="P1758" s="31"/>
      <c r="Q1758" s="31"/>
    </row>
    <row r="1759" spans="16:17" x14ac:dyDescent="0.2">
      <c r="P1759" s="31"/>
      <c r="Q1759" s="31"/>
    </row>
    <row r="1760" spans="16:17" x14ac:dyDescent="0.2">
      <c r="P1760" s="31"/>
      <c r="Q1760" s="31"/>
    </row>
    <row r="1761" spans="16:17" x14ac:dyDescent="0.2">
      <c r="P1761" s="31"/>
      <c r="Q1761" s="31"/>
    </row>
    <row r="1762" spans="16:17" x14ac:dyDescent="0.2">
      <c r="P1762" s="31"/>
      <c r="Q1762" s="31"/>
    </row>
    <row r="1763" spans="16:17" x14ac:dyDescent="0.2">
      <c r="P1763" s="31"/>
      <c r="Q1763" s="31"/>
    </row>
    <row r="1764" spans="16:17" x14ac:dyDescent="0.2">
      <c r="P1764" s="31"/>
      <c r="Q1764" s="31"/>
    </row>
    <row r="1765" spans="16:17" x14ac:dyDescent="0.2">
      <c r="P1765" s="31"/>
      <c r="Q1765" s="31"/>
    </row>
    <row r="1766" spans="16:17" x14ac:dyDescent="0.2">
      <c r="P1766" s="31"/>
      <c r="Q1766" s="31"/>
    </row>
    <row r="1767" spans="16:17" x14ac:dyDescent="0.2">
      <c r="P1767" s="31"/>
      <c r="Q1767" s="31"/>
    </row>
    <row r="1768" spans="16:17" x14ac:dyDescent="0.2">
      <c r="P1768" s="31"/>
      <c r="Q1768" s="31"/>
    </row>
    <row r="1769" spans="16:17" x14ac:dyDescent="0.2">
      <c r="P1769" s="31"/>
      <c r="Q1769" s="31"/>
    </row>
    <row r="1770" spans="16:17" x14ac:dyDescent="0.2">
      <c r="P1770" s="31"/>
      <c r="Q1770" s="31"/>
    </row>
    <row r="1771" spans="16:17" x14ac:dyDescent="0.2">
      <c r="P1771" s="31"/>
      <c r="Q1771" s="31"/>
    </row>
    <row r="1772" spans="16:17" x14ac:dyDescent="0.2">
      <c r="P1772" s="31"/>
      <c r="Q1772" s="31"/>
    </row>
    <row r="1773" spans="16:17" x14ac:dyDescent="0.2">
      <c r="P1773" s="31"/>
      <c r="Q1773" s="31"/>
    </row>
    <row r="1774" spans="16:17" x14ac:dyDescent="0.2">
      <c r="P1774" s="31"/>
      <c r="Q1774" s="31"/>
    </row>
    <row r="1775" spans="16:17" x14ac:dyDescent="0.2">
      <c r="P1775" s="31"/>
      <c r="Q1775" s="31"/>
    </row>
    <row r="1776" spans="16:17" x14ac:dyDescent="0.2">
      <c r="P1776" s="31"/>
      <c r="Q1776" s="31"/>
    </row>
    <row r="1777" spans="16:17" x14ac:dyDescent="0.2">
      <c r="P1777" s="31"/>
      <c r="Q1777" s="31"/>
    </row>
    <row r="1778" spans="16:17" x14ac:dyDescent="0.2">
      <c r="P1778" s="31"/>
      <c r="Q1778" s="31"/>
    </row>
    <row r="1779" spans="16:17" x14ac:dyDescent="0.2">
      <c r="P1779" s="31"/>
      <c r="Q1779" s="31"/>
    </row>
    <row r="1780" spans="16:17" x14ac:dyDescent="0.2">
      <c r="P1780" s="31"/>
      <c r="Q1780" s="31"/>
    </row>
    <row r="1781" spans="16:17" x14ac:dyDescent="0.2">
      <c r="P1781" s="31"/>
      <c r="Q1781" s="31"/>
    </row>
    <row r="1782" spans="16:17" x14ac:dyDescent="0.2">
      <c r="P1782" s="31"/>
      <c r="Q1782" s="31"/>
    </row>
    <row r="1783" spans="16:17" x14ac:dyDescent="0.2">
      <c r="P1783" s="31"/>
      <c r="Q1783" s="31"/>
    </row>
    <row r="1784" spans="16:17" x14ac:dyDescent="0.2">
      <c r="P1784" s="31"/>
      <c r="Q1784" s="31"/>
    </row>
    <row r="1785" spans="16:17" x14ac:dyDescent="0.2">
      <c r="P1785" s="31"/>
      <c r="Q1785" s="31"/>
    </row>
    <row r="1786" spans="16:17" x14ac:dyDescent="0.2">
      <c r="P1786" s="31"/>
      <c r="Q1786" s="31"/>
    </row>
    <row r="1787" spans="16:17" x14ac:dyDescent="0.2">
      <c r="P1787" s="31"/>
      <c r="Q1787" s="31"/>
    </row>
    <row r="1788" spans="16:17" x14ac:dyDescent="0.2">
      <c r="P1788" s="31"/>
      <c r="Q1788" s="31"/>
    </row>
    <row r="1789" spans="16:17" x14ac:dyDescent="0.2">
      <c r="P1789" s="31"/>
      <c r="Q1789" s="31"/>
    </row>
    <row r="1790" spans="16:17" x14ac:dyDescent="0.2">
      <c r="P1790" s="31"/>
      <c r="Q1790" s="31"/>
    </row>
    <row r="1791" spans="16:17" x14ac:dyDescent="0.2">
      <c r="P1791" s="31"/>
      <c r="Q1791" s="31"/>
    </row>
    <row r="1792" spans="16:17" x14ac:dyDescent="0.2">
      <c r="P1792" s="31"/>
      <c r="Q1792" s="31"/>
    </row>
    <row r="1793" spans="16:17" x14ac:dyDescent="0.2">
      <c r="P1793" s="31"/>
      <c r="Q1793" s="31"/>
    </row>
    <row r="1794" spans="16:17" x14ac:dyDescent="0.2">
      <c r="P1794" s="31"/>
      <c r="Q1794" s="31"/>
    </row>
    <row r="1795" spans="16:17" x14ac:dyDescent="0.2">
      <c r="P1795" s="31"/>
      <c r="Q1795" s="31"/>
    </row>
    <row r="1796" spans="16:17" x14ac:dyDescent="0.2">
      <c r="P1796" s="31"/>
      <c r="Q1796" s="31"/>
    </row>
    <row r="1797" spans="16:17" x14ac:dyDescent="0.2">
      <c r="P1797" s="31"/>
      <c r="Q1797" s="31"/>
    </row>
    <row r="1798" spans="16:17" x14ac:dyDescent="0.2">
      <c r="P1798" s="31"/>
      <c r="Q1798" s="31"/>
    </row>
    <row r="1799" spans="16:17" x14ac:dyDescent="0.2">
      <c r="P1799" s="31"/>
      <c r="Q1799" s="31"/>
    </row>
    <row r="1800" spans="16:17" x14ac:dyDescent="0.2">
      <c r="P1800" s="31"/>
      <c r="Q1800" s="31"/>
    </row>
    <row r="1801" spans="16:17" x14ac:dyDescent="0.2">
      <c r="P1801" s="31"/>
      <c r="Q1801" s="31"/>
    </row>
    <row r="1802" spans="16:17" x14ac:dyDescent="0.2">
      <c r="P1802" s="31"/>
      <c r="Q1802" s="31"/>
    </row>
    <row r="1803" spans="16:17" x14ac:dyDescent="0.2">
      <c r="P1803" s="31"/>
      <c r="Q1803" s="31"/>
    </row>
    <row r="1804" spans="16:17" x14ac:dyDescent="0.2">
      <c r="P1804" s="31"/>
      <c r="Q1804" s="31"/>
    </row>
    <row r="1805" spans="16:17" x14ac:dyDescent="0.2">
      <c r="P1805" s="31"/>
      <c r="Q1805" s="31"/>
    </row>
    <row r="1806" spans="16:17" x14ac:dyDescent="0.2">
      <c r="P1806" s="31"/>
      <c r="Q1806" s="31"/>
    </row>
    <row r="1807" spans="16:17" x14ac:dyDescent="0.2">
      <c r="P1807" s="31"/>
      <c r="Q1807" s="31"/>
    </row>
    <row r="1808" spans="16:17" x14ac:dyDescent="0.2">
      <c r="P1808" s="31"/>
      <c r="Q1808" s="31"/>
    </row>
    <row r="1809" spans="16:17" x14ac:dyDescent="0.2">
      <c r="P1809" s="31"/>
      <c r="Q1809" s="31"/>
    </row>
    <row r="1810" spans="16:17" x14ac:dyDescent="0.2">
      <c r="P1810" s="31"/>
      <c r="Q1810" s="31"/>
    </row>
    <row r="1811" spans="16:17" x14ac:dyDescent="0.2">
      <c r="P1811" s="31"/>
      <c r="Q1811" s="31"/>
    </row>
    <row r="1812" spans="16:17" x14ac:dyDescent="0.2">
      <c r="P1812" s="31"/>
      <c r="Q1812" s="31"/>
    </row>
    <row r="1813" spans="16:17" x14ac:dyDescent="0.2">
      <c r="P1813" s="31"/>
      <c r="Q1813" s="31"/>
    </row>
    <row r="1814" spans="16:17" x14ac:dyDescent="0.2">
      <c r="P1814" s="31"/>
      <c r="Q1814" s="31"/>
    </row>
    <row r="1815" spans="16:17" x14ac:dyDescent="0.2">
      <c r="P1815" s="31"/>
      <c r="Q1815" s="31"/>
    </row>
    <row r="1816" spans="16:17" x14ac:dyDescent="0.2">
      <c r="P1816" s="31"/>
      <c r="Q1816" s="31"/>
    </row>
    <row r="1817" spans="16:17" x14ac:dyDescent="0.2">
      <c r="P1817" s="31"/>
      <c r="Q1817" s="31"/>
    </row>
    <row r="1818" spans="16:17" x14ac:dyDescent="0.2">
      <c r="P1818" s="31"/>
      <c r="Q1818" s="31"/>
    </row>
    <row r="1819" spans="16:17" x14ac:dyDescent="0.2">
      <c r="P1819" s="31"/>
      <c r="Q1819" s="31"/>
    </row>
    <row r="1820" spans="16:17" x14ac:dyDescent="0.2">
      <c r="P1820" s="31"/>
      <c r="Q1820" s="31"/>
    </row>
    <row r="1821" spans="16:17" x14ac:dyDescent="0.2">
      <c r="P1821" s="31"/>
      <c r="Q1821" s="31"/>
    </row>
    <row r="1822" spans="16:17" x14ac:dyDescent="0.2">
      <c r="P1822" s="31"/>
      <c r="Q1822" s="31"/>
    </row>
    <row r="1823" spans="16:17" x14ac:dyDescent="0.2">
      <c r="P1823" s="31"/>
      <c r="Q1823" s="31"/>
    </row>
    <row r="1824" spans="16:17" x14ac:dyDescent="0.2">
      <c r="P1824" s="31"/>
      <c r="Q1824" s="31"/>
    </row>
    <row r="1825" spans="16:17" x14ac:dyDescent="0.2">
      <c r="P1825" s="31"/>
      <c r="Q1825" s="31"/>
    </row>
    <row r="1826" spans="16:17" x14ac:dyDescent="0.2">
      <c r="P1826" s="31"/>
      <c r="Q1826" s="31"/>
    </row>
    <row r="1827" spans="16:17" x14ac:dyDescent="0.2">
      <c r="P1827" s="31"/>
      <c r="Q1827" s="31"/>
    </row>
    <row r="1828" spans="16:17" x14ac:dyDescent="0.2">
      <c r="P1828" s="31"/>
      <c r="Q1828" s="31"/>
    </row>
    <row r="1829" spans="16:17" x14ac:dyDescent="0.2">
      <c r="P1829" s="31"/>
      <c r="Q1829" s="31"/>
    </row>
    <row r="1830" spans="16:17" x14ac:dyDescent="0.2">
      <c r="P1830" s="31"/>
      <c r="Q1830" s="31"/>
    </row>
    <row r="1831" spans="16:17" x14ac:dyDescent="0.2">
      <c r="P1831" s="31"/>
      <c r="Q1831" s="31"/>
    </row>
    <row r="1832" spans="16:17" x14ac:dyDescent="0.2">
      <c r="P1832" s="31"/>
      <c r="Q1832" s="31"/>
    </row>
    <row r="1833" spans="16:17" x14ac:dyDescent="0.2">
      <c r="P1833" s="31"/>
      <c r="Q1833" s="31"/>
    </row>
    <row r="1834" spans="16:17" x14ac:dyDescent="0.2">
      <c r="P1834" s="31"/>
      <c r="Q1834" s="31"/>
    </row>
    <row r="1835" spans="16:17" x14ac:dyDescent="0.2">
      <c r="P1835" s="31"/>
      <c r="Q1835" s="31"/>
    </row>
    <row r="1836" spans="16:17" x14ac:dyDescent="0.2">
      <c r="P1836" s="31"/>
      <c r="Q1836" s="31"/>
    </row>
    <row r="1837" spans="16:17" x14ac:dyDescent="0.2">
      <c r="P1837" s="31"/>
      <c r="Q1837" s="31"/>
    </row>
    <row r="1838" spans="16:17" x14ac:dyDescent="0.2">
      <c r="P1838" s="31"/>
      <c r="Q1838" s="31"/>
    </row>
    <row r="1839" spans="16:17" x14ac:dyDescent="0.2">
      <c r="P1839" s="31"/>
      <c r="Q1839" s="31"/>
    </row>
    <row r="1840" spans="16:17" x14ac:dyDescent="0.2">
      <c r="P1840" s="31"/>
      <c r="Q1840" s="31"/>
    </row>
    <row r="1841" spans="16:17" x14ac:dyDescent="0.2">
      <c r="P1841" s="31"/>
      <c r="Q1841" s="31"/>
    </row>
    <row r="1842" spans="16:17" x14ac:dyDescent="0.2">
      <c r="P1842" s="31"/>
      <c r="Q1842" s="31"/>
    </row>
    <row r="1843" spans="16:17" x14ac:dyDescent="0.2">
      <c r="P1843" s="31"/>
      <c r="Q1843" s="31"/>
    </row>
    <row r="1844" spans="16:17" x14ac:dyDescent="0.2">
      <c r="P1844" s="31"/>
      <c r="Q1844" s="31"/>
    </row>
    <row r="1845" spans="16:17" x14ac:dyDescent="0.2">
      <c r="P1845" s="31"/>
      <c r="Q1845" s="31"/>
    </row>
    <row r="1846" spans="16:17" x14ac:dyDescent="0.2">
      <c r="P1846" s="31"/>
      <c r="Q1846" s="31"/>
    </row>
    <row r="1847" spans="16:17" x14ac:dyDescent="0.2">
      <c r="P1847" s="31"/>
      <c r="Q1847" s="31"/>
    </row>
    <row r="1848" spans="16:17" x14ac:dyDescent="0.2">
      <c r="P1848" s="31"/>
      <c r="Q1848" s="31"/>
    </row>
    <row r="1849" spans="16:17" x14ac:dyDescent="0.2">
      <c r="P1849" s="31"/>
      <c r="Q1849" s="31"/>
    </row>
    <row r="1850" spans="16:17" x14ac:dyDescent="0.2">
      <c r="P1850" s="31"/>
      <c r="Q1850" s="31"/>
    </row>
    <row r="1851" spans="16:17" x14ac:dyDescent="0.2">
      <c r="P1851" s="31"/>
      <c r="Q1851" s="31"/>
    </row>
    <row r="1852" spans="16:17" x14ac:dyDescent="0.2">
      <c r="P1852" s="31"/>
      <c r="Q1852" s="31"/>
    </row>
    <row r="1853" spans="16:17" x14ac:dyDescent="0.2">
      <c r="P1853" s="31"/>
      <c r="Q1853" s="31"/>
    </row>
    <row r="1854" spans="16:17" x14ac:dyDescent="0.2">
      <c r="P1854" s="31"/>
      <c r="Q1854" s="31"/>
    </row>
    <row r="1855" spans="16:17" x14ac:dyDescent="0.2">
      <c r="P1855" s="31"/>
      <c r="Q1855" s="31"/>
    </row>
    <row r="1856" spans="16:17" x14ac:dyDescent="0.2">
      <c r="P1856" s="31"/>
      <c r="Q1856" s="31"/>
    </row>
    <row r="1857" spans="16:17" x14ac:dyDescent="0.2">
      <c r="P1857" s="31"/>
      <c r="Q1857" s="31"/>
    </row>
    <row r="1858" spans="16:17" x14ac:dyDescent="0.2">
      <c r="P1858" s="31"/>
      <c r="Q1858" s="31"/>
    </row>
    <row r="1859" spans="16:17" x14ac:dyDescent="0.2">
      <c r="P1859" s="31"/>
      <c r="Q1859" s="31"/>
    </row>
    <row r="1860" spans="16:17" x14ac:dyDescent="0.2">
      <c r="P1860" s="31"/>
      <c r="Q1860" s="31"/>
    </row>
    <row r="1861" spans="16:17" x14ac:dyDescent="0.2">
      <c r="P1861" s="31"/>
      <c r="Q1861" s="31"/>
    </row>
    <row r="1862" spans="16:17" x14ac:dyDescent="0.2">
      <c r="P1862" s="31"/>
      <c r="Q1862" s="31"/>
    </row>
    <row r="1863" spans="16:17" x14ac:dyDescent="0.2">
      <c r="P1863" s="31"/>
      <c r="Q1863" s="31"/>
    </row>
    <row r="1864" spans="16:17" x14ac:dyDescent="0.2">
      <c r="P1864" s="31"/>
      <c r="Q1864" s="31"/>
    </row>
    <row r="1865" spans="16:17" x14ac:dyDescent="0.2">
      <c r="P1865" s="31"/>
      <c r="Q1865" s="31"/>
    </row>
    <row r="1866" spans="16:17" x14ac:dyDescent="0.2">
      <c r="P1866" s="31"/>
      <c r="Q1866" s="31"/>
    </row>
    <row r="1867" spans="16:17" x14ac:dyDescent="0.2">
      <c r="P1867" s="31"/>
      <c r="Q1867" s="31"/>
    </row>
    <row r="1868" spans="16:17" x14ac:dyDescent="0.2">
      <c r="P1868" s="31"/>
      <c r="Q1868" s="31"/>
    </row>
    <row r="1869" spans="16:17" x14ac:dyDescent="0.2">
      <c r="P1869" s="31"/>
      <c r="Q1869" s="31"/>
    </row>
    <row r="1870" spans="16:17" x14ac:dyDescent="0.2">
      <c r="P1870" s="31"/>
      <c r="Q1870" s="31"/>
    </row>
    <row r="1871" spans="16:17" x14ac:dyDescent="0.2">
      <c r="P1871" s="31"/>
      <c r="Q1871" s="31"/>
    </row>
    <row r="1872" spans="16:17" x14ac:dyDescent="0.2">
      <c r="P1872" s="31"/>
      <c r="Q1872" s="31"/>
    </row>
    <row r="1873" spans="16:17" x14ac:dyDescent="0.2">
      <c r="P1873" s="31"/>
      <c r="Q1873" s="31"/>
    </row>
    <row r="1874" spans="16:17" x14ac:dyDescent="0.2">
      <c r="P1874" s="31"/>
      <c r="Q1874" s="31"/>
    </row>
    <row r="1875" spans="16:17" x14ac:dyDescent="0.2">
      <c r="P1875" s="31"/>
      <c r="Q1875" s="31"/>
    </row>
    <row r="1876" spans="16:17" x14ac:dyDescent="0.2">
      <c r="P1876" s="31"/>
      <c r="Q1876" s="31"/>
    </row>
    <row r="1877" spans="16:17" x14ac:dyDescent="0.2">
      <c r="P1877" s="31"/>
      <c r="Q1877" s="31"/>
    </row>
    <row r="1878" spans="16:17" x14ac:dyDescent="0.2">
      <c r="P1878" s="31"/>
      <c r="Q1878" s="31"/>
    </row>
    <row r="1879" spans="16:17" x14ac:dyDescent="0.2">
      <c r="P1879" s="31"/>
      <c r="Q1879" s="31"/>
    </row>
    <row r="1880" spans="16:17" x14ac:dyDescent="0.2">
      <c r="P1880" s="31"/>
      <c r="Q1880" s="31"/>
    </row>
    <row r="1881" spans="16:17" x14ac:dyDescent="0.2">
      <c r="P1881" s="31"/>
      <c r="Q1881" s="31"/>
    </row>
    <row r="1882" spans="16:17" x14ac:dyDescent="0.2">
      <c r="P1882" s="31"/>
      <c r="Q1882" s="31"/>
    </row>
    <row r="1883" spans="16:17" x14ac:dyDescent="0.2">
      <c r="P1883" s="31"/>
      <c r="Q1883" s="31"/>
    </row>
    <row r="1884" spans="16:17" x14ac:dyDescent="0.2">
      <c r="P1884" s="31"/>
      <c r="Q1884" s="31"/>
    </row>
    <row r="1885" spans="16:17" x14ac:dyDescent="0.2">
      <c r="P1885" s="31"/>
      <c r="Q1885" s="31"/>
    </row>
    <row r="1886" spans="16:17" x14ac:dyDescent="0.2">
      <c r="P1886" s="31"/>
      <c r="Q1886" s="31"/>
    </row>
    <row r="1887" spans="16:17" x14ac:dyDescent="0.2">
      <c r="P1887" s="31"/>
      <c r="Q1887" s="31"/>
    </row>
    <row r="1888" spans="16:17" x14ac:dyDescent="0.2">
      <c r="P1888" s="31"/>
      <c r="Q1888" s="31"/>
    </row>
    <row r="1889" spans="16:17" x14ac:dyDescent="0.2">
      <c r="P1889" s="31"/>
      <c r="Q1889" s="31"/>
    </row>
    <row r="1890" spans="16:17" x14ac:dyDescent="0.2">
      <c r="P1890" s="31"/>
      <c r="Q1890" s="31"/>
    </row>
    <row r="1891" spans="16:17" x14ac:dyDescent="0.2">
      <c r="P1891" s="31"/>
      <c r="Q1891" s="31"/>
    </row>
    <row r="1892" spans="16:17" x14ac:dyDescent="0.2">
      <c r="P1892" s="31"/>
      <c r="Q1892" s="31"/>
    </row>
    <row r="1893" spans="16:17" x14ac:dyDescent="0.2">
      <c r="P1893" s="31"/>
      <c r="Q1893" s="31"/>
    </row>
    <row r="1894" spans="16:17" x14ac:dyDescent="0.2">
      <c r="P1894" s="31"/>
      <c r="Q1894" s="31"/>
    </row>
    <row r="1895" spans="16:17" x14ac:dyDescent="0.2">
      <c r="P1895" s="31"/>
      <c r="Q1895" s="31"/>
    </row>
    <row r="1896" spans="16:17" x14ac:dyDescent="0.2">
      <c r="P1896" s="31"/>
      <c r="Q1896" s="31"/>
    </row>
    <row r="1897" spans="16:17" x14ac:dyDescent="0.2">
      <c r="P1897" s="31"/>
      <c r="Q1897" s="31"/>
    </row>
    <row r="1898" spans="16:17" x14ac:dyDescent="0.2">
      <c r="P1898" s="31"/>
      <c r="Q1898" s="31"/>
    </row>
    <row r="1899" spans="16:17" x14ac:dyDescent="0.2">
      <c r="P1899" s="31"/>
      <c r="Q1899" s="31"/>
    </row>
    <row r="1900" spans="16:17" x14ac:dyDescent="0.2">
      <c r="P1900" s="31"/>
      <c r="Q1900" s="31"/>
    </row>
    <row r="1901" spans="16:17" x14ac:dyDescent="0.2">
      <c r="P1901" s="31"/>
      <c r="Q1901" s="31"/>
    </row>
    <row r="1902" spans="16:17" x14ac:dyDescent="0.2">
      <c r="P1902" s="31"/>
      <c r="Q1902" s="31"/>
    </row>
    <row r="1903" spans="16:17" x14ac:dyDescent="0.2">
      <c r="P1903" s="31"/>
      <c r="Q1903" s="31"/>
    </row>
    <row r="1904" spans="16:17" x14ac:dyDescent="0.2">
      <c r="P1904" s="31"/>
      <c r="Q1904" s="31"/>
    </row>
    <row r="1905" spans="16:17" x14ac:dyDescent="0.2">
      <c r="P1905" s="31"/>
      <c r="Q1905" s="31"/>
    </row>
    <row r="1906" spans="16:17" x14ac:dyDescent="0.2">
      <c r="P1906" s="31"/>
      <c r="Q1906" s="31"/>
    </row>
    <row r="1907" spans="16:17" x14ac:dyDescent="0.2">
      <c r="P1907" s="31"/>
      <c r="Q1907" s="31"/>
    </row>
    <row r="1908" spans="16:17" x14ac:dyDescent="0.2">
      <c r="P1908" s="31"/>
      <c r="Q1908" s="31"/>
    </row>
    <row r="1909" spans="16:17" x14ac:dyDescent="0.2">
      <c r="P1909" s="31"/>
      <c r="Q1909" s="31"/>
    </row>
    <row r="1910" spans="16:17" x14ac:dyDescent="0.2">
      <c r="P1910" s="31"/>
      <c r="Q1910" s="31"/>
    </row>
    <row r="1911" spans="16:17" x14ac:dyDescent="0.2">
      <c r="P1911" s="31"/>
      <c r="Q1911" s="31"/>
    </row>
    <row r="1912" spans="16:17" x14ac:dyDescent="0.2">
      <c r="P1912" s="31"/>
      <c r="Q1912" s="31"/>
    </row>
    <row r="1913" spans="16:17" x14ac:dyDescent="0.2">
      <c r="P1913" s="31"/>
      <c r="Q1913" s="31"/>
    </row>
    <row r="1914" spans="16:17" x14ac:dyDescent="0.2">
      <c r="P1914" s="31"/>
      <c r="Q1914" s="31"/>
    </row>
    <row r="1915" spans="16:17" x14ac:dyDescent="0.2">
      <c r="P1915" s="31"/>
      <c r="Q1915" s="31"/>
    </row>
    <row r="1916" spans="16:17" x14ac:dyDescent="0.2">
      <c r="P1916" s="31"/>
      <c r="Q1916" s="31"/>
    </row>
    <row r="1917" spans="16:17" x14ac:dyDescent="0.2">
      <c r="P1917" s="31"/>
      <c r="Q1917" s="31"/>
    </row>
    <row r="1918" spans="16:17" x14ac:dyDescent="0.2">
      <c r="P1918" s="31"/>
      <c r="Q1918" s="31"/>
    </row>
    <row r="1919" spans="16:17" x14ac:dyDescent="0.2">
      <c r="P1919" s="31"/>
      <c r="Q1919" s="31"/>
    </row>
    <row r="1920" spans="16:17" x14ac:dyDescent="0.2">
      <c r="P1920" s="31"/>
      <c r="Q1920" s="31"/>
    </row>
    <row r="1921" spans="16:17" x14ac:dyDescent="0.2">
      <c r="P1921" s="31"/>
      <c r="Q1921" s="31"/>
    </row>
    <row r="1922" spans="16:17" x14ac:dyDescent="0.2">
      <c r="P1922" s="31"/>
      <c r="Q1922" s="31"/>
    </row>
    <row r="1923" spans="16:17" x14ac:dyDescent="0.2">
      <c r="P1923" s="31"/>
      <c r="Q1923" s="31"/>
    </row>
    <row r="1924" spans="16:17" x14ac:dyDescent="0.2">
      <c r="P1924" s="31"/>
      <c r="Q1924" s="31"/>
    </row>
    <row r="1925" spans="16:17" x14ac:dyDescent="0.2">
      <c r="P1925" s="31"/>
      <c r="Q1925" s="31"/>
    </row>
    <row r="1926" spans="16:17" x14ac:dyDescent="0.2">
      <c r="P1926" s="31"/>
      <c r="Q1926" s="31"/>
    </row>
    <row r="1927" spans="16:17" x14ac:dyDescent="0.2">
      <c r="P1927" s="31"/>
      <c r="Q1927" s="31"/>
    </row>
    <row r="1928" spans="16:17" x14ac:dyDescent="0.2">
      <c r="P1928" s="31"/>
      <c r="Q1928" s="31"/>
    </row>
    <row r="1929" spans="16:17" x14ac:dyDescent="0.2">
      <c r="P1929" s="31"/>
      <c r="Q1929" s="31"/>
    </row>
    <row r="1930" spans="16:17" x14ac:dyDescent="0.2">
      <c r="P1930" s="31"/>
      <c r="Q1930" s="31"/>
    </row>
    <row r="1931" spans="16:17" x14ac:dyDescent="0.2">
      <c r="P1931" s="31"/>
      <c r="Q1931" s="31"/>
    </row>
    <row r="1932" spans="16:17" x14ac:dyDescent="0.2">
      <c r="P1932" s="31"/>
      <c r="Q1932" s="31"/>
    </row>
    <row r="1933" spans="16:17" x14ac:dyDescent="0.2">
      <c r="P1933" s="31"/>
      <c r="Q1933" s="31"/>
    </row>
    <row r="1934" spans="16:17" x14ac:dyDescent="0.2">
      <c r="P1934" s="31"/>
      <c r="Q1934" s="31"/>
    </row>
    <row r="1935" spans="16:17" x14ac:dyDescent="0.2">
      <c r="P1935" s="31"/>
      <c r="Q1935" s="31"/>
    </row>
    <row r="1936" spans="16:17" x14ac:dyDescent="0.2">
      <c r="P1936" s="31"/>
      <c r="Q1936" s="31"/>
    </row>
    <row r="1937" spans="16:17" x14ac:dyDescent="0.2">
      <c r="P1937" s="31"/>
      <c r="Q1937" s="31"/>
    </row>
    <row r="1938" spans="16:17" x14ac:dyDescent="0.2">
      <c r="P1938" s="31"/>
      <c r="Q1938" s="31"/>
    </row>
    <row r="1939" spans="16:17" x14ac:dyDescent="0.2">
      <c r="P1939" s="31"/>
      <c r="Q1939" s="31"/>
    </row>
    <row r="1940" spans="16:17" x14ac:dyDescent="0.2">
      <c r="P1940" s="31"/>
      <c r="Q1940" s="31"/>
    </row>
    <row r="1941" spans="16:17" x14ac:dyDescent="0.2">
      <c r="P1941" s="31"/>
      <c r="Q1941" s="31"/>
    </row>
    <row r="1942" spans="16:17" x14ac:dyDescent="0.2">
      <c r="P1942" s="31"/>
      <c r="Q1942" s="31"/>
    </row>
    <row r="1943" spans="16:17" x14ac:dyDescent="0.2">
      <c r="P1943" s="31"/>
      <c r="Q1943" s="31"/>
    </row>
    <row r="1944" spans="16:17" x14ac:dyDescent="0.2">
      <c r="P1944" s="31"/>
      <c r="Q1944" s="31"/>
    </row>
    <row r="1945" spans="16:17" x14ac:dyDescent="0.2">
      <c r="P1945" s="31"/>
      <c r="Q1945" s="31"/>
    </row>
    <row r="1946" spans="16:17" x14ac:dyDescent="0.2">
      <c r="P1946" s="31"/>
      <c r="Q1946" s="31"/>
    </row>
    <row r="1947" spans="16:17" x14ac:dyDescent="0.2">
      <c r="P1947" s="31"/>
      <c r="Q1947" s="31"/>
    </row>
    <row r="1948" spans="16:17" x14ac:dyDescent="0.2">
      <c r="P1948" s="31"/>
      <c r="Q1948" s="31"/>
    </row>
    <row r="1949" spans="16:17" x14ac:dyDescent="0.2">
      <c r="P1949" s="31"/>
      <c r="Q1949" s="31"/>
    </row>
    <row r="1950" spans="16:17" x14ac:dyDescent="0.2">
      <c r="P1950" s="31"/>
      <c r="Q1950" s="31"/>
    </row>
    <row r="1951" spans="16:17" x14ac:dyDescent="0.2">
      <c r="P1951" s="31"/>
      <c r="Q1951" s="31"/>
    </row>
    <row r="1952" spans="16:17" x14ac:dyDescent="0.2">
      <c r="P1952" s="31"/>
      <c r="Q1952" s="31"/>
    </row>
    <row r="1953" spans="16:17" x14ac:dyDescent="0.2">
      <c r="P1953" s="31"/>
      <c r="Q1953" s="31"/>
    </row>
    <row r="1954" spans="16:17" x14ac:dyDescent="0.2">
      <c r="P1954" s="31"/>
      <c r="Q1954" s="31"/>
    </row>
    <row r="1955" spans="16:17" x14ac:dyDescent="0.2">
      <c r="P1955" s="31"/>
      <c r="Q1955" s="31"/>
    </row>
    <row r="1956" spans="16:17" x14ac:dyDescent="0.2">
      <c r="P1956" s="31"/>
      <c r="Q1956" s="31"/>
    </row>
    <row r="1957" spans="16:17" x14ac:dyDescent="0.2">
      <c r="P1957" s="31"/>
      <c r="Q1957" s="31"/>
    </row>
    <row r="1958" spans="16:17" x14ac:dyDescent="0.2">
      <c r="P1958" s="31"/>
      <c r="Q1958" s="31"/>
    </row>
    <row r="1959" spans="16:17" x14ac:dyDescent="0.2">
      <c r="P1959" s="31"/>
      <c r="Q1959" s="31"/>
    </row>
    <row r="1960" spans="16:17" x14ac:dyDescent="0.2">
      <c r="P1960" s="31"/>
      <c r="Q1960" s="31"/>
    </row>
    <row r="1961" spans="16:17" x14ac:dyDescent="0.2">
      <c r="P1961" s="31"/>
      <c r="Q1961" s="31"/>
    </row>
    <row r="1962" spans="16:17" x14ac:dyDescent="0.2">
      <c r="P1962" s="31"/>
      <c r="Q1962" s="31"/>
    </row>
    <row r="1963" spans="16:17" x14ac:dyDescent="0.2">
      <c r="P1963" s="31"/>
      <c r="Q1963" s="31"/>
    </row>
    <row r="1964" spans="16:17" x14ac:dyDescent="0.2">
      <c r="P1964" s="31"/>
      <c r="Q1964" s="31"/>
    </row>
    <row r="1965" spans="16:17" x14ac:dyDescent="0.2">
      <c r="P1965" s="31"/>
      <c r="Q1965" s="31"/>
    </row>
    <row r="1966" spans="16:17" x14ac:dyDescent="0.2">
      <c r="P1966" s="31"/>
      <c r="Q1966" s="31"/>
    </row>
    <row r="1967" spans="16:17" x14ac:dyDescent="0.2">
      <c r="P1967" s="31"/>
      <c r="Q1967" s="31"/>
    </row>
    <row r="1968" spans="16:17" x14ac:dyDescent="0.2">
      <c r="P1968" s="31"/>
      <c r="Q1968" s="31"/>
    </row>
    <row r="1969" spans="16:17" x14ac:dyDescent="0.2">
      <c r="P1969" s="31"/>
      <c r="Q1969" s="31"/>
    </row>
    <row r="1970" spans="16:17" x14ac:dyDescent="0.2">
      <c r="P1970" s="31"/>
      <c r="Q1970" s="31"/>
    </row>
    <row r="1971" spans="16:17" x14ac:dyDescent="0.2">
      <c r="P1971" s="31"/>
      <c r="Q1971" s="31"/>
    </row>
    <row r="1972" spans="16:17" x14ac:dyDescent="0.2">
      <c r="P1972" s="31"/>
      <c r="Q1972" s="31"/>
    </row>
    <row r="1973" spans="16:17" x14ac:dyDescent="0.2">
      <c r="P1973" s="31"/>
      <c r="Q1973" s="31"/>
    </row>
    <row r="1974" spans="16:17" x14ac:dyDescent="0.2">
      <c r="P1974" s="31"/>
      <c r="Q1974" s="31"/>
    </row>
    <row r="1975" spans="16:17" x14ac:dyDescent="0.2">
      <c r="P1975" s="31"/>
      <c r="Q1975" s="31"/>
    </row>
    <row r="1976" spans="16:17" x14ac:dyDescent="0.2">
      <c r="P1976" s="31"/>
      <c r="Q1976" s="31"/>
    </row>
    <row r="1977" spans="16:17" x14ac:dyDescent="0.2">
      <c r="P1977" s="31"/>
      <c r="Q1977" s="31"/>
    </row>
    <row r="1978" spans="16:17" x14ac:dyDescent="0.2">
      <c r="P1978" s="31"/>
      <c r="Q1978" s="31"/>
    </row>
    <row r="1979" spans="16:17" x14ac:dyDescent="0.2">
      <c r="P1979" s="31"/>
      <c r="Q1979" s="31"/>
    </row>
    <row r="1980" spans="16:17" x14ac:dyDescent="0.2">
      <c r="P1980" s="31"/>
      <c r="Q1980" s="31"/>
    </row>
    <row r="1981" spans="16:17" x14ac:dyDescent="0.2">
      <c r="P1981" s="31"/>
      <c r="Q1981" s="31"/>
    </row>
    <row r="1982" spans="16:17" x14ac:dyDescent="0.2">
      <c r="P1982" s="31"/>
      <c r="Q1982" s="31"/>
    </row>
    <row r="1983" spans="16:17" x14ac:dyDescent="0.2">
      <c r="P1983" s="31"/>
      <c r="Q1983" s="31"/>
    </row>
    <row r="1984" spans="16:17" x14ac:dyDescent="0.2">
      <c r="P1984" s="31"/>
      <c r="Q1984" s="31"/>
    </row>
    <row r="1985" spans="16:17" x14ac:dyDescent="0.2">
      <c r="P1985" s="31"/>
      <c r="Q1985" s="31"/>
    </row>
    <row r="1986" spans="16:17" x14ac:dyDescent="0.2">
      <c r="P1986" s="31"/>
      <c r="Q1986" s="31"/>
    </row>
    <row r="1987" spans="16:17" x14ac:dyDescent="0.2">
      <c r="P1987" s="31"/>
      <c r="Q1987" s="31"/>
    </row>
    <row r="1988" spans="16:17" x14ac:dyDescent="0.2">
      <c r="P1988" s="31"/>
      <c r="Q1988" s="31"/>
    </row>
    <row r="1989" spans="16:17" x14ac:dyDescent="0.2">
      <c r="P1989" s="31"/>
      <c r="Q1989" s="31"/>
    </row>
    <row r="1990" spans="16:17" x14ac:dyDescent="0.2">
      <c r="P1990" s="31"/>
      <c r="Q1990" s="31"/>
    </row>
    <row r="1991" spans="16:17" x14ac:dyDescent="0.2">
      <c r="P1991" s="31"/>
      <c r="Q1991" s="31"/>
    </row>
    <row r="1992" spans="16:17" x14ac:dyDescent="0.2">
      <c r="P1992" s="31"/>
      <c r="Q1992" s="31"/>
    </row>
    <row r="1993" spans="16:17" x14ac:dyDescent="0.2">
      <c r="P1993" s="31"/>
      <c r="Q1993" s="31"/>
    </row>
    <row r="1994" spans="16:17" x14ac:dyDescent="0.2">
      <c r="P1994" s="31"/>
      <c r="Q1994" s="31"/>
    </row>
    <row r="1995" spans="16:17" x14ac:dyDescent="0.2">
      <c r="P1995" s="31"/>
      <c r="Q1995" s="31"/>
    </row>
    <row r="1996" spans="16:17" x14ac:dyDescent="0.2">
      <c r="P1996" s="31"/>
      <c r="Q1996" s="31"/>
    </row>
    <row r="1997" spans="16:17" x14ac:dyDescent="0.2">
      <c r="P1997" s="31"/>
      <c r="Q1997" s="31"/>
    </row>
    <row r="1998" spans="16:17" x14ac:dyDescent="0.2">
      <c r="P1998" s="31"/>
      <c r="Q1998" s="31"/>
    </row>
    <row r="1999" spans="16:17" x14ac:dyDescent="0.2">
      <c r="P1999" s="31"/>
      <c r="Q1999" s="31"/>
    </row>
    <row r="2000" spans="16:17" x14ac:dyDescent="0.2">
      <c r="P2000" s="31"/>
      <c r="Q2000" s="31"/>
    </row>
    <row r="2001" spans="16:17" x14ac:dyDescent="0.2">
      <c r="P2001" s="31"/>
      <c r="Q2001" s="31"/>
    </row>
    <row r="2002" spans="16:17" x14ac:dyDescent="0.2">
      <c r="P2002" s="31"/>
      <c r="Q2002" s="31"/>
    </row>
    <row r="2003" spans="16:17" x14ac:dyDescent="0.2">
      <c r="P2003" s="31"/>
      <c r="Q2003" s="31"/>
    </row>
    <row r="2004" spans="16:17" x14ac:dyDescent="0.2">
      <c r="P2004" s="31"/>
      <c r="Q2004" s="31"/>
    </row>
    <row r="2005" spans="16:17" x14ac:dyDescent="0.2">
      <c r="P2005" s="31"/>
      <c r="Q2005" s="31"/>
    </row>
    <row r="2006" spans="16:17" x14ac:dyDescent="0.2">
      <c r="P2006" s="31"/>
      <c r="Q2006" s="31"/>
    </row>
    <row r="2007" spans="16:17" x14ac:dyDescent="0.2">
      <c r="P2007" s="31"/>
      <c r="Q2007" s="31"/>
    </row>
    <row r="2008" spans="16:17" x14ac:dyDescent="0.2">
      <c r="P2008" s="31"/>
      <c r="Q2008" s="31"/>
    </row>
    <row r="2009" spans="16:17" x14ac:dyDescent="0.2">
      <c r="P2009" s="31"/>
      <c r="Q2009" s="31"/>
    </row>
    <row r="2010" spans="16:17" x14ac:dyDescent="0.2">
      <c r="P2010" s="31"/>
      <c r="Q2010" s="31"/>
    </row>
    <row r="2011" spans="16:17" x14ac:dyDescent="0.2">
      <c r="P2011" s="31"/>
      <c r="Q2011" s="31"/>
    </row>
    <row r="2012" spans="16:17" x14ac:dyDescent="0.2">
      <c r="P2012" s="31"/>
      <c r="Q2012" s="31"/>
    </row>
    <row r="2013" spans="16:17" x14ac:dyDescent="0.2">
      <c r="P2013" s="31"/>
      <c r="Q2013" s="31"/>
    </row>
    <row r="2014" spans="16:17" x14ac:dyDescent="0.2">
      <c r="P2014" s="31"/>
      <c r="Q2014" s="31"/>
    </row>
    <row r="2015" spans="16:17" x14ac:dyDescent="0.2">
      <c r="P2015" s="31"/>
      <c r="Q2015" s="31"/>
    </row>
    <row r="2016" spans="16:17" x14ac:dyDescent="0.2">
      <c r="P2016" s="31"/>
      <c r="Q2016" s="31"/>
    </row>
    <row r="2017" spans="16:17" x14ac:dyDescent="0.2">
      <c r="P2017" s="31"/>
      <c r="Q2017" s="31"/>
    </row>
    <row r="2018" spans="16:17" x14ac:dyDescent="0.2">
      <c r="P2018" s="31"/>
      <c r="Q2018" s="31"/>
    </row>
    <row r="2019" spans="16:17" x14ac:dyDescent="0.2">
      <c r="P2019" s="31"/>
      <c r="Q2019" s="31"/>
    </row>
    <row r="2020" spans="16:17" x14ac:dyDescent="0.2">
      <c r="P2020" s="31"/>
      <c r="Q2020" s="31"/>
    </row>
    <row r="2021" spans="16:17" x14ac:dyDescent="0.2">
      <c r="P2021" s="31"/>
      <c r="Q2021" s="31"/>
    </row>
    <row r="2022" spans="16:17" x14ac:dyDescent="0.2">
      <c r="P2022" s="31"/>
      <c r="Q2022" s="31"/>
    </row>
    <row r="2023" spans="16:17" x14ac:dyDescent="0.2">
      <c r="P2023" s="31"/>
      <c r="Q2023" s="31"/>
    </row>
    <row r="2024" spans="16:17" x14ac:dyDescent="0.2">
      <c r="P2024" s="31"/>
      <c r="Q2024" s="31"/>
    </row>
    <row r="2025" spans="16:17" x14ac:dyDescent="0.2">
      <c r="P2025" s="31"/>
      <c r="Q2025" s="31"/>
    </row>
    <row r="2026" spans="16:17" x14ac:dyDescent="0.2">
      <c r="P2026" s="31"/>
      <c r="Q2026" s="31"/>
    </row>
    <row r="2027" spans="16:17" x14ac:dyDescent="0.2">
      <c r="P2027" s="31"/>
      <c r="Q2027" s="31"/>
    </row>
    <row r="2028" spans="16:17" x14ac:dyDescent="0.2">
      <c r="P2028" s="31"/>
      <c r="Q2028" s="31"/>
    </row>
    <row r="2029" spans="16:17" x14ac:dyDescent="0.2">
      <c r="P2029" s="31"/>
      <c r="Q2029" s="31"/>
    </row>
    <row r="2030" spans="16:17" x14ac:dyDescent="0.2">
      <c r="P2030" s="31"/>
      <c r="Q2030" s="31"/>
    </row>
    <row r="2031" spans="16:17" x14ac:dyDescent="0.2">
      <c r="P2031" s="31"/>
      <c r="Q2031" s="31"/>
    </row>
    <row r="2032" spans="16:17" x14ac:dyDescent="0.2">
      <c r="P2032" s="31"/>
      <c r="Q2032" s="31"/>
    </row>
    <row r="2033" spans="16:17" x14ac:dyDescent="0.2">
      <c r="P2033" s="31"/>
      <c r="Q2033" s="31"/>
    </row>
    <row r="2034" spans="16:17" x14ac:dyDescent="0.2">
      <c r="P2034" s="31"/>
      <c r="Q2034" s="31"/>
    </row>
    <row r="2035" spans="16:17" x14ac:dyDescent="0.2">
      <c r="P2035" s="31"/>
      <c r="Q2035" s="31"/>
    </row>
    <row r="2036" spans="16:17" x14ac:dyDescent="0.2">
      <c r="P2036" s="31"/>
      <c r="Q2036" s="31"/>
    </row>
    <row r="2037" spans="16:17" x14ac:dyDescent="0.2">
      <c r="P2037" s="31"/>
      <c r="Q2037" s="31"/>
    </row>
    <row r="2038" spans="16:17" x14ac:dyDescent="0.2">
      <c r="P2038" s="31"/>
      <c r="Q2038" s="31"/>
    </row>
    <row r="2039" spans="16:17" x14ac:dyDescent="0.2">
      <c r="P2039" s="31"/>
      <c r="Q2039" s="31"/>
    </row>
    <row r="2040" spans="16:17" x14ac:dyDescent="0.2">
      <c r="P2040" s="31"/>
      <c r="Q2040" s="31"/>
    </row>
    <row r="2041" spans="16:17" x14ac:dyDescent="0.2">
      <c r="P2041" s="31"/>
      <c r="Q2041" s="31"/>
    </row>
    <row r="2042" spans="16:17" x14ac:dyDescent="0.2">
      <c r="P2042" s="31"/>
      <c r="Q2042" s="31"/>
    </row>
    <row r="2043" spans="16:17" x14ac:dyDescent="0.2">
      <c r="P2043" s="31"/>
      <c r="Q2043" s="31"/>
    </row>
    <row r="2044" spans="16:17" x14ac:dyDescent="0.2">
      <c r="P2044" s="31"/>
      <c r="Q2044" s="31"/>
    </row>
    <row r="2045" spans="16:17" x14ac:dyDescent="0.2">
      <c r="P2045" s="31"/>
      <c r="Q2045" s="31"/>
    </row>
    <row r="2046" spans="16:17" x14ac:dyDescent="0.2">
      <c r="P2046" s="31"/>
      <c r="Q2046" s="31"/>
    </row>
    <row r="2047" spans="16:17" x14ac:dyDescent="0.2">
      <c r="P2047" s="31"/>
      <c r="Q2047" s="31"/>
    </row>
    <row r="2048" spans="16:17" x14ac:dyDescent="0.2">
      <c r="P2048" s="31"/>
      <c r="Q2048" s="31"/>
    </row>
    <row r="2049" spans="16:17" x14ac:dyDescent="0.2">
      <c r="P2049" s="31"/>
      <c r="Q2049" s="31"/>
    </row>
    <row r="2050" spans="16:17" x14ac:dyDescent="0.2">
      <c r="P2050" s="31"/>
      <c r="Q2050" s="31"/>
    </row>
    <row r="2051" spans="16:17" x14ac:dyDescent="0.2">
      <c r="P2051" s="31"/>
      <c r="Q2051" s="31"/>
    </row>
    <row r="2052" spans="16:17" x14ac:dyDescent="0.2">
      <c r="P2052" s="31"/>
      <c r="Q2052" s="31"/>
    </row>
    <row r="2053" spans="16:17" x14ac:dyDescent="0.2">
      <c r="P2053" s="31"/>
      <c r="Q2053" s="31"/>
    </row>
    <row r="2054" spans="16:17" x14ac:dyDescent="0.2">
      <c r="P2054" s="31"/>
      <c r="Q2054" s="31"/>
    </row>
    <row r="2055" spans="16:17" x14ac:dyDescent="0.2">
      <c r="P2055" s="31"/>
      <c r="Q2055" s="31"/>
    </row>
    <row r="2056" spans="16:17" x14ac:dyDescent="0.2">
      <c r="P2056" s="31"/>
      <c r="Q2056" s="31"/>
    </row>
    <row r="2057" spans="16:17" x14ac:dyDescent="0.2">
      <c r="P2057" s="31"/>
      <c r="Q2057" s="31"/>
    </row>
    <row r="2058" spans="16:17" x14ac:dyDescent="0.2">
      <c r="P2058" s="31"/>
      <c r="Q2058" s="31"/>
    </row>
    <row r="2059" spans="16:17" x14ac:dyDescent="0.2">
      <c r="P2059" s="31"/>
      <c r="Q2059" s="31"/>
    </row>
    <row r="2060" spans="16:17" x14ac:dyDescent="0.2">
      <c r="P2060" s="31"/>
      <c r="Q2060" s="31"/>
    </row>
    <row r="2061" spans="16:17" x14ac:dyDescent="0.2">
      <c r="P2061" s="31"/>
      <c r="Q2061" s="31"/>
    </row>
    <row r="2062" spans="16:17" x14ac:dyDescent="0.2">
      <c r="P2062" s="31"/>
      <c r="Q2062" s="31"/>
    </row>
    <row r="2063" spans="16:17" x14ac:dyDescent="0.2">
      <c r="P2063" s="31"/>
      <c r="Q2063" s="31"/>
    </row>
    <row r="2064" spans="16:17" x14ac:dyDescent="0.2">
      <c r="P2064" s="31"/>
      <c r="Q2064" s="31"/>
    </row>
    <row r="2065" spans="16:17" x14ac:dyDescent="0.2">
      <c r="P2065" s="31"/>
      <c r="Q2065" s="31"/>
    </row>
    <row r="2066" spans="16:17" x14ac:dyDescent="0.2">
      <c r="P2066" s="31"/>
      <c r="Q2066" s="31"/>
    </row>
    <row r="2067" spans="16:17" x14ac:dyDescent="0.2">
      <c r="P2067" s="31"/>
      <c r="Q2067" s="31"/>
    </row>
    <row r="2068" spans="16:17" x14ac:dyDescent="0.2">
      <c r="P2068" s="31"/>
      <c r="Q2068" s="31"/>
    </row>
    <row r="2069" spans="16:17" x14ac:dyDescent="0.2">
      <c r="P2069" s="31"/>
      <c r="Q2069" s="31"/>
    </row>
    <row r="2070" spans="16:17" x14ac:dyDescent="0.2">
      <c r="P2070" s="31"/>
      <c r="Q2070" s="31"/>
    </row>
    <row r="2071" spans="16:17" x14ac:dyDescent="0.2">
      <c r="P2071" s="31"/>
      <c r="Q2071" s="31"/>
    </row>
    <row r="2072" spans="16:17" x14ac:dyDescent="0.2">
      <c r="P2072" s="31"/>
      <c r="Q2072" s="31"/>
    </row>
    <row r="2073" spans="16:17" x14ac:dyDescent="0.2">
      <c r="P2073" s="31"/>
      <c r="Q2073" s="31"/>
    </row>
    <row r="2074" spans="16:17" x14ac:dyDescent="0.2">
      <c r="P2074" s="31"/>
      <c r="Q2074" s="31"/>
    </row>
    <row r="2075" spans="16:17" x14ac:dyDescent="0.2">
      <c r="P2075" s="31"/>
      <c r="Q2075" s="31"/>
    </row>
    <row r="2076" spans="16:17" x14ac:dyDescent="0.2">
      <c r="P2076" s="31"/>
      <c r="Q2076" s="31"/>
    </row>
    <row r="2077" spans="16:17" x14ac:dyDescent="0.2">
      <c r="P2077" s="31"/>
      <c r="Q2077" s="31"/>
    </row>
    <row r="2078" spans="16:17" x14ac:dyDescent="0.2">
      <c r="P2078" s="31"/>
      <c r="Q2078" s="31"/>
    </row>
    <row r="2079" spans="16:17" x14ac:dyDescent="0.2">
      <c r="P2079" s="31"/>
      <c r="Q2079" s="31"/>
    </row>
    <row r="2080" spans="16:17" x14ac:dyDescent="0.2">
      <c r="P2080" s="31"/>
      <c r="Q2080" s="31"/>
    </row>
    <row r="2081" spans="16:17" x14ac:dyDescent="0.2">
      <c r="P2081" s="31"/>
      <c r="Q2081" s="31"/>
    </row>
    <row r="2082" spans="16:17" x14ac:dyDescent="0.2">
      <c r="P2082" s="31"/>
      <c r="Q2082" s="31"/>
    </row>
    <row r="2083" spans="16:17" x14ac:dyDescent="0.2">
      <c r="P2083" s="31"/>
      <c r="Q2083" s="31"/>
    </row>
    <row r="2084" spans="16:17" x14ac:dyDescent="0.2">
      <c r="P2084" s="31"/>
      <c r="Q2084" s="31"/>
    </row>
    <row r="2085" spans="16:17" x14ac:dyDescent="0.2">
      <c r="P2085" s="31"/>
      <c r="Q2085" s="31"/>
    </row>
    <row r="2086" spans="16:17" x14ac:dyDescent="0.2">
      <c r="P2086" s="31"/>
      <c r="Q2086" s="31"/>
    </row>
    <row r="2087" spans="16:17" x14ac:dyDescent="0.2">
      <c r="P2087" s="31"/>
      <c r="Q2087" s="31"/>
    </row>
    <row r="2088" spans="16:17" x14ac:dyDescent="0.2">
      <c r="P2088" s="31"/>
      <c r="Q2088" s="31"/>
    </row>
    <row r="2089" spans="16:17" x14ac:dyDescent="0.2">
      <c r="P2089" s="31"/>
      <c r="Q2089" s="31"/>
    </row>
    <row r="2090" spans="16:17" x14ac:dyDescent="0.2">
      <c r="P2090" s="31"/>
      <c r="Q2090" s="31"/>
    </row>
    <row r="2091" spans="16:17" x14ac:dyDescent="0.2">
      <c r="P2091" s="31"/>
      <c r="Q2091" s="31"/>
    </row>
    <row r="2092" spans="16:17" x14ac:dyDescent="0.2">
      <c r="P2092" s="31"/>
      <c r="Q2092" s="31"/>
    </row>
    <row r="2093" spans="16:17" x14ac:dyDescent="0.2">
      <c r="P2093" s="31"/>
      <c r="Q2093" s="31"/>
    </row>
    <row r="2094" spans="16:17" x14ac:dyDescent="0.2">
      <c r="P2094" s="31"/>
      <c r="Q2094" s="31"/>
    </row>
    <row r="2095" spans="16:17" x14ac:dyDescent="0.2">
      <c r="P2095" s="31"/>
      <c r="Q2095" s="31"/>
    </row>
    <row r="2096" spans="16:17" x14ac:dyDescent="0.2">
      <c r="P2096" s="31"/>
      <c r="Q2096" s="31"/>
    </row>
    <row r="2097" spans="16:17" x14ac:dyDescent="0.2">
      <c r="P2097" s="31"/>
      <c r="Q2097" s="31"/>
    </row>
    <row r="2098" spans="16:17" x14ac:dyDescent="0.2">
      <c r="P2098" s="31"/>
      <c r="Q2098" s="31"/>
    </row>
    <row r="2099" spans="16:17" x14ac:dyDescent="0.2">
      <c r="P2099" s="31"/>
      <c r="Q2099" s="31"/>
    </row>
    <row r="2100" spans="16:17" x14ac:dyDescent="0.2">
      <c r="P2100" s="31"/>
      <c r="Q2100" s="31"/>
    </row>
    <row r="2101" spans="16:17" x14ac:dyDescent="0.2">
      <c r="P2101" s="31"/>
      <c r="Q2101" s="31"/>
    </row>
    <row r="2102" spans="16:17" x14ac:dyDescent="0.2">
      <c r="P2102" s="31"/>
      <c r="Q2102" s="31"/>
    </row>
    <row r="2103" spans="16:17" x14ac:dyDescent="0.2">
      <c r="P2103" s="31"/>
      <c r="Q2103" s="31"/>
    </row>
    <row r="2104" spans="16:17" x14ac:dyDescent="0.2">
      <c r="P2104" s="31"/>
      <c r="Q2104" s="31"/>
    </row>
    <row r="2105" spans="16:17" x14ac:dyDescent="0.2">
      <c r="P2105" s="31"/>
      <c r="Q2105" s="31"/>
    </row>
    <row r="2106" spans="16:17" x14ac:dyDescent="0.2">
      <c r="P2106" s="31"/>
      <c r="Q2106" s="31"/>
    </row>
    <row r="2107" spans="16:17" x14ac:dyDescent="0.2">
      <c r="P2107" s="31"/>
      <c r="Q2107" s="31"/>
    </row>
    <row r="2108" spans="16:17" x14ac:dyDescent="0.2">
      <c r="P2108" s="31"/>
      <c r="Q2108" s="31"/>
    </row>
    <row r="2109" spans="16:17" x14ac:dyDescent="0.2">
      <c r="P2109" s="31"/>
      <c r="Q2109" s="31"/>
    </row>
    <row r="2110" spans="16:17" x14ac:dyDescent="0.2">
      <c r="P2110" s="31"/>
      <c r="Q2110" s="31"/>
    </row>
    <row r="2111" spans="16:17" x14ac:dyDescent="0.2">
      <c r="P2111" s="31"/>
      <c r="Q2111" s="31"/>
    </row>
    <row r="2112" spans="16:17" x14ac:dyDescent="0.2">
      <c r="P2112" s="31"/>
      <c r="Q2112" s="31"/>
    </row>
    <row r="2113" spans="16:17" x14ac:dyDescent="0.2">
      <c r="P2113" s="31"/>
      <c r="Q2113" s="31"/>
    </row>
    <row r="2114" spans="16:17" x14ac:dyDescent="0.2">
      <c r="P2114" s="31"/>
      <c r="Q2114" s="31"/>
    </row>
    <row r="2115" spans="16:17" x14ac:dyDescent="0.2">
      <c r="P2115" s="31"/>
      <c r="Q2115" s="31"/>
    </row>
    <row r="2116" spans="16:17" x14ac:dyDescent="0.2">
      <c r="P2116" s="31"/>
      <c r="Q2116" s="31"/>
    </row>
    <row r="2117" spans="16:17" x14ac:dyDescent="0.2">
      <c r="P2117" s="31"/>
      <c r="Q2117" s="31"/>
    </row>
    <row r="2118" spans="16:17" x14ac:dyDescent="0.2">
      <c r="P2118" s="31"/>
      <c r="Q2118" s="31"/>
    </row>
    <row r="2119" spans="16:17" x14ac:dyDescent="0.2">
      <c r="P2119" s="31"/>
      <c r="Q2119" s="31"/>
    </row>
    <row r="2120" spans="16:17" x14ac:dyDescent="0.2">
      <c r="P2120" s="31"/>
      <c r="Q2120" s="31"/>
    </row>
    <row r="2121" spans="16:17" x14ac:dyDescent="0.2">
      <c r="P2121" s="31"/>
      <c r="Q2121" s="31"/>
    </row>
    <row r="2122" spans="16:17" x14ac:dyDescent="0.2">
      <c r="P2122" s="31"/>
      <c r="Q2122" s="31"/>
    </row>
    <row r="2123" spans="16:17" x14ac:dyDescent="0.2">
      <c r="P2123" s="31"/>
      <c r="Q2123" s="31"/>
    </row>
    <row r="2124" spans="16:17" x14ac:dyDescent="0.2">
      <c r="P2124" s="31"/>
      <c r="Q2124" s="31"/>
    </row>
    <row r="2125" spans="16:17" x14ac:dyDescent="0.2">
      <c r="P2125" s="31"/>
      <c r="Q2125" s="31"/>
    </row>
    <row r="2126" spans="16:17" x14ac:dyDescent="0.2">
      <c r="P2126" s="31"/>
      <c r="Q2126" s="31"/>
    </row>
    <row r="2127" spans="16:17" x14ac:dyDescent="0.2">
      <c r="P2127" s="31"/>
      <c r="Q2127" s="31"/>
    </row>
    <row r="2128" spans="16:17" x14ac:dyDescent="0.2">
      <c r="P2128" s="31"/>
      <c r="Q2128" s="31"/>
    </row>
    <row r="2129" spans="16:17" x14ac:dyDescent="0.2">
      <c r="P2129" s="31"/>
      <c r="Q2129" s="31"/>
    </row>
    <row r="2130" spans="16:17" x14ac:dyDescent="0.2">
      <c r="P2130" s="31"/>
      <c r="Q2130" s="31"/>
    </row>
    <row r="2131" spans="16:17" x14ac:dyDescent="0.2">
      <c r="P2131" s="31"/>
      <c r="Q2131" s="31"/>
    </row>
    <row r="2132" spans="16:17" x14ac:dyDescent="0.2">
      <c r="P2132" s="31"/>
      <c r="Q2132" s="31"/>
    </row>
    <row r="2133" spans="16:17" x14ac:dyDescent="0.2">
      <c r="P2133" s="31"/>
      <c r="Q2133" s="31"/>
    </row>
    <row r="2134" spans="16:17" x14ac:dyDescent="0.2">
      <c r="P2134" s="31"/>
      <c r="Q2134" s="31"/>
    </row>
    <row r="2135" spans="16:17" x14ac:dyDescent="0.2">
      <c r="P2135" s="31"/>
      <c r="Q2135" s="31"/>
    </row>
    <row r="2136" spans="16:17" x14ac:dyDescent="0.2">
      <c r="P2136" s="31"/>
      <c r="Q2136" s="31"/>
    </row>
    <row r="2137" spans="16:17" x14ac:dyDescent="0.2">
      <c r="P2137" s="31"/>
      <c r="Q2137" s="31"/>
    </row>
    <row r="2138" spans="16:17" x14ac:dyDescent="0.2">
      <c r="P2138" s="31"/>
      <c r="Q2138" s="31"/>
    </row>
    <row r="2139" spans="16:17" x14ac:dyDescent="0.2">
      <c r="P2139" s="31"/>
      <c r="Q2139" s="31"/>
    </row>
    <row r="2140" spans="16:17" x14ac:dyDescent="0.2">
      <c r="P2140" s="31"/>
      <c r="Q2140" s="31"/>
    </row>
    <row r="2141" spans="16:17" x14ac:dyDescent="0.2">
      <c r="P2141" s="31"/>
      <c r="Q2141" s="31"/>
    </row>
    <row r="2142" spans="16:17" x14ac:dyDescent="0.2">
      <c r="P2142" s="31"/>
      <c r="Q2142" s="31"/>
    </row>
    <row r="2143" spans="16:17" x14ac:dyDescent="0.2">
      <c r="P2143" s="31"/>
      <c r="Q2143" s="31"/>
    </row>
    <row r="2144" spans="16:17" x14ac:dyDescent="0.2">
      <c r="P2144" s="31"/>
      <c r="Q2144" s="31"/>
    </row>
    <row r="2145" spans="16:17" x14ac:dyDescent="0.2">
      <c r="P2145" s="31"/>
      <c r="Q2145" s="31"/>
    </row>
    <row r="2146" spans="16:17" x14ac:dyDescent="0.2">
      <c r="P2146" s="31"/>
      <c r="Q2146" s="31"/>
    </row>
    <row r="2147" spans="16:17" x14ac:dyDescent="0.2">
      <c r="P2147" s="31"/>
      <c r="Q2147" s="31"/>
    </row>
    <row r="2148" spans="16:17" x14ac:dyDescent="0.2">
      <c r="P2148" s="31"/>
      <c r="Q2148" s="31"/>
    </row>
    <row r="2149" spans="16:17" x14ac:dyDescent="0.2">
      <c r="P2149" s="31"/>
      <c r="Q2149" s="31"/>
    </row>
    <row r="2150" spans="16:17" x14ac:dyDescent="0.2">
      <c r="P2150" s="31"/>
      <c r="Q2150" s="31"/>
    </row>
    <row r="2151" spans="16:17" x14ac:dyDescent="0.2">
      <c r="P2151" s="31"/>
      <c r="Q2151" s="31"/>
    </row>
    <row r="2152" spans="16:17" x14ac:dyDescent="0.2">
      <c r="P2152" s="31"/>
      <c r="Q2152" s="31"/>
    </row>
    <row r="2153" spans="16:17" x14ac:dyDescent="0.2">
      <c r="P2153" s="31"/>
      <c r="Q2153" s="31"/>
    </row>
    <row r="2154" spans="16:17" x14ac:dyDescent="0.2">
      <c r="P2154" s="31"/>
      <c r="Q2154" s="31"/>
    </row>
    <row r="2155" spans="16:17" x14ac:dyDescent="0.2">
      <c r="P2155" s="31"/>
      <c r="Q2155" s="31"/>
    </row>
    <row r="2156" spans="16:17" x14ac:dyDescent="0.2">
      <c r="P2156" s="31"/>
      <c r="Q2156" s="31"/>
    </row>
    <row r="2157" spans="16:17" x14ac:dyDescent="0.2">
      <c r="P2157" s="31"/>
      <c r="Q2157" s="31"/>
    </row>
    <row r="2158" spans="16:17" x14ac:dyDescent="0.2">
      <c r="P2158" s="31"/>
      <c r="Q2158" s="31"/>
    </row>
    <row r="2159" spans="16:17" x14ac:dyDescent="0.2">
      <c r="P2159" s="31"/>
      <c r="Q2159" s="31"/>
    </row>
    <row r="2160" spans="16:17" x14ac:dyDescent="0.2">
      <c r="P2160" s="31"/>
      <c r="Q2160" s="31"/>
    </row>
    <row r="2161" spans="16:17" x14ac:dyDescent="0.2">
      <c r="P2161" s="31"/>
      <c r="Q2161" s="31"/>
    </row>
    <row r="2162" spans="16:17" x14ac:dyDescent="0.2">
      <c r="P2162" s="31"/>
      <c r="Q2162" s="31"/>
    </row>
    <row r="2163" spans="16:17" x14ac:dyDescent="0.2">
      <c r="P2163" s="31"/>
      <c r="Q2163" s="31"/>
    </row>
    <row r="2164" spans="16:17" x14ac:dyDescent="0.2">
      <c r="P2164" s="31"/>
      <c r="Q2164" s="31"/>
    </row>
    <row r="2165" spans="16:17" x14ac:dyDescent="0.2">
      <c r="P2165" s="31"/>
      <c r="Q2165" s="31"/>
    </row>
    <row r="2166" spans="16:17" x14ac:dyDescent="0.2">
      <c r="P2166" s="31"/>
      <c r="Q2166" s="31"/>
    </row>
    <row r="2167" spans="16:17" x14ac:dyDescent="0.2">
      <c r="P2167" s="31"/>
      <c r="Q2167" s="31"/>
    </row>
    <row r="2168" spans="16:17" x14ac:dyDescent="0.2">
      <c r="P2168" s="31"/>
      <c r="Q2168" s="31"/>
    </row>
    <row r="2169" spans="16:17" x14ac:dyDescent="0.2">
      <c r="P2169" s="31"/>
      <c r="Q2169" s="31"/>
    </row>
    <row r="2170" spans="16:17" x14ac:dyDescent="0.2">
      <c r="P2170" s="31"/>
      <c r="Q2170" s="31"/>
    </row>
    <row r="2171" spans="16:17" x14ac:dyDescent="0.2">
      <c r="P2171" s="31"/>
      <c r="Q2171" s="31"/>
    </row>
    <row r="2172" spans="16:17" x14ac:dyDescent="0.2">
      <c r="P2172" s="31"/>
      <c r="Q2172" s="31"/>
    </row>
    <row r="2173" spans="16:17" x14ac:dyDescent="0.2">
      <c r="P2173" s="31"/>
      <c r="Q2173" s="31"/>
    </row>
    <row r="2174" spans="16:17" x14ac:dyDescent="0.2">
      <c r="P2174" s="31"/>
      <c r="Q2174" s="31"/>
    </row>
    <row r="2175" spans="16:17" x14ac:dyDescent="0.2">
      <c r="P2175" s="31"/>
      <c r="Q2175" s="31"/>
    </row>
    <row r="2176" spans="16:17" x14ac:dyDescent="0.2">
      <c r="P2176" s="31"/>
      <c r="Q2176" s="31"/>
    </row>
    <row r="2177" spans="16:17" x14ac:dyDescent="0.2">
      <c r="P2177" s="31"/>
      <c r="Q2177" s="31"/>
    </row>
    <row r="2178" spans="16:17" x14ac:dyDescent="0.2">
      <c r="P2178" s="31"/>
      <c r="Q2178" s="31"/>
    </row>
    <row r="2179" spans="16:17" x14ac:dyDescent="0.2">
      <c r="P2179" s="31"/>
      <c r="Q2179" s="31"/>
    </row>
    <row r="2180" spans="16:17" x14ac:dyDescent="0.2">
      <c r="P2180" s="31"/>
      <c r="Q2180" s="31"/>
    </row>
    <row r="2181" spans="16:17" x14ac:dyDescent="0.2">
      <c r="P2181" s="31"/>
      <c r="Q2181" s="31"/>
    </row>
    <row r="2182" spans="16:17" x14ac:dyDescent="0.2">
      <c r="P2182" s="31"/>
      <c r="Q2182" s="31"/>
    </row>
    <row r="2183" spans="16:17" x14ac:dyDescent="0.2">
      <c r="P2183" s="31"/>
      <c r="Q2183" s="31"/>
    </row>
    <row r="2184" spans="16:17" x14ac:dyDescent="0.2">
      <c r="P2184" s="31"/>
      <c r="Q2184" s="31"/>
    </row>
    <row r="2185" spans="16:17" x14ac:dyDescent="0.2">
      <c r="P2185" s="31"/>
      <c r="Q2185" s="31"/>
    </row>
    <row r="2186" spans="16:17" x14ac:dyDescent="0.2">
      <c r="P2186" s="31"/>
      <c r="Q2186" s="31"/>
    </row>
    <row r="2187" spans="16:17" x14ac:dyDescent="0.2">
      <c r="P2187" s="31"/>
      <c r="Q2187" s="31"/>
    </row>
    <row r="2188" spans="16:17" x14ac:dyDescent="0.2">
      <c r="P2188" s="31"/>
      <c r="Q2188" s="31"/>
    </row>
    <row r="2189" spans="16:17" x14ac:dyDescent="0.2">
      <c r="P2189" s="31"/>
      <c r="Q2189" s="31"/>
    </row>
    <row r="2190" spans="16:17" x14ac:dyDescent="0.2">
      <c r="P2190" s="31"/>
      <c r="Q2190" s="31"/>
    </row>
    <row r="2191" spans="16:17" x14ac:dyDescent="0.2">
      <c r="P2191" s="31"/>
      <c r="Q2191" s="31"/>
    </row>
    <row r="2192" spans="16:17" x14ac:dyDescent="0.2">
      <c r="P2192" s="31"/>
      <c r="Q2192" s="31"/>
    </row>
    <row r="2193" spans="16:17" x14ac:dyDescent="0.2">
      <c r="P2193" s="31"/>
      <c r="Q2193" s="31"/>
    </row>
    <row r="2194" spans="16:17" x14ac:dyDescent="0.2">
      <c r="P2194" s="31"/>
      <c r="Q2194" s="31"/>
    </row>
    <row r="2195" spans="16:17" x14ac:dyDescent="0.2">
      <c r="P2195" s="31"/>
      <c r="Q2195" s="31"/>
    </row>
    <row r="2196" spans="16:17" x14ac:dyDescent="0.2">
      <c r="P2196" s="31"/>
      <c r="Q2196" s="31"/>
    </row>
    <row r="2197" spans="16:17" x14ac:dyDescent="0.2">
      <c r="P2197" s="31"/>
      <c r="Q2197" s="31"/>
    </row>
    <row r="2198" spans="16:17" x14ac:dyDescent="0.2">
      <c r="P2198" s="31"/>
      <c r="Q2198" s="31"/>
    </row>
    <row r="2199" spans="16:17" x14ac:dyDescent="0.2">
      <c r="P2199" s="31"/>
      <c r="Q2199" s="31"/>
    </row>
    <row r="2200" spans="16:17" x14ac:dyDescent="0.2">
      <c r="P2200" s="31"/>
      <c r="Q2200" s="31"/>
    </row>
    <row r="2201" spans="16:17" x14ac:dyDescent="0.2">
      <c r="P2201" s="31"/>
      <c r="Q2201" s="31"/>
    </row>
    <row r="2202" spans="16:17" x14ac:dyDescent="0.2">
      <c r="P2202" s="31"/>
      <c r="Q2202" s="31"/>
    </row>
    <row r="2203" spans="16:17" x14ac:dyDescent="0.2">
      <c r="P2203" s="31"/>
      <c r="Q2203" s="31"/>
    </row>
    <row r="2204" spans="16:17" x14ac:dyDescent="0.2">
      <c r="P2204" s="31"/>
      <c r="Q2204" s="31"/>
    </row>
    <row r="2205" spans="16:17" x14ac:dyDescent="0.2">
      <c r="P2205" s="31"/>
      <c r="Q2205" s="31"/>
    </row>
    <row r="2206" spans="16:17" x14ac:dyDescent="0.2">
      <c r="P2206" s="31"/>
      <c r="Q2206" s="31"/>
    </row>
    <row r="2207" spans="16:17" x14ac:dyDescent="0.2">
      <c r="P2207" s="31"/>
      <c r="Q2207" s="31"/>
    </row>
    <row r="2208" spans="16:17" x14ac:dyDescent="0.2">
      <c r="P2208" s="31"/>
      <c r="Q2208" s="31"/>
    </row>
    <row r="2209" spans="16:17" x14ac:dyDescent="0.2">
      <c r="P2209" s="31"/>
      <c r="Q2209" s="31"/>
    </row>
    <row r="2210" spans="16:17" x14ac:dyDescent="0.2">
      <c r="P2210" s="31"/>
      <c r="Q2210" s="31"/>
    </row>
    <row r="2211" spans="16:17" x14ac:dyDescent="0.2">
      <c r="P2211" s="31"/>
      <c r="Q2211" s="31"/>
    </row>
    <row r="2212" spans="16:17" x14ac:dyDescent="0.2">
      <c r="P2212" s="31"/>
      <c r="Q2212" s="31"/>
    </row>
    <row r="2213" spans="16:17" x14ac:dyDescent="0.2">
      <c r="P2213" s="31"/>
      <c r="Q2213" s="31"/>
    </row>
    <row r="2214" spans="16:17" x14ac:dyDescent="0.2">
      <c r="P2214" s="31"/>
      <c r="Q2214" s="31"/>
    </row>
    <row r="2215" spans="16:17" x14ac:dyDescent="0.2">
      <c r="P2215" s="31"/>
      <c r="Q2215" s="31"/>
    </row>
    <row r="2216" spans="16:17" x14ac:dyDescent="0.2">
      <c r="P2216" s="31"/>
      <c r="Q2216" s="31"/>
    </row>
    <row r="2217" spans="16:17" x14ac:dyDescent="0.2">
      <c r="P2217" s="31"/>
      <c r="Q2217" s="31"/>
    </row>
    <row r="2218" spans="16:17" x14ac:dyDescent="0.2">
      <c r="P2218" s="31"/>
      <c r="Q2218" s="31"/>
    </row>
    <row r="2219" spans="16:17" x14ac:dyDescent="0.2">
      <c r="P2219" s="31"/>
      <c r="Q2219" s="31"/>
    </row>
    <row r="2220" spans="16:17" x14ac:dyDescent="0.2">
      <c r="P2220" s="31"/>
      <c r="Q2220" s="31"/>
    </row>
    <row r="2221" spans="16:17" x14ac:dyDescent="0.2">
      <c r="P2221" s="31"/>
      <c r="Q2221" s="31"/>
    </row>
    <row r="2222" spans="16:17" x14ac:dyDescent="0.2">
      <c r="P2222" s="31"/>
      <c r="Q2222" s="31"/>
    </row>
    <row r="2223" spans="16:17" x14ac:dyDescent="0.2">
      <c r="P2223" s="31"/>
      <c r="Q2223" s="31"/>
    </row>
    <row r="2224" spans="16:17" x14ac:dyDescent="0.2">
      <c r="P2224" s="31"/>
      <c r="Q2224" s="31"/>
    </row>
    <row r="2225" spans="16:17" x14ac:dyDescent="0.2">
      <c r="P2225" s="31"/>
      <c r="Q2225" s="31"/>
    </row>
    <row r="2226" spans="16:17" x14ac:dyDescent="0.2">
      <c r="P2226" s="31"/>
      <c r="Q2226" s="31"/>
    </row>
    <row r="2227" spans="16:17" x14ac:dyDescent="0.2">
      <c r="P2227" s="31"/>
      <c r="Q2227" s="31"/>
    </row>
    <row r="2228" spans="16:17" x14ac:dyDescent="0.2">
      <c r="P2228" s="31"/>
      <c r="Q2228" s="31"/>
    </row>
    <row r="2229" spans="16:17" x14ac:dyDescent="0.2">
      <c r="P2229" s="31"/>
      <c r="Q2229" s="31"/>
    </row>
    <row r="2230" spans="16:17" x14ac:dyDescent="0.2">
      <c r="P2230" s="31"/>
      <c r="Q2230" s="31"/>
    </row>
    <row r="2231" spans="16:17" x14ac:dyDescent="0.2">
      <c r="P2231" s="31"/>
      <c r="Q2231" s="31"/>
    </row>
    <row r="2232" spans="16:17" x14ac:dyDescent="0.2">
      <c r="P2232" s="31"/>
      <c r="Q2232" s="31"/>
    </row>
    <row r="2233" spans="16:17" x14ac:dyDescent="0.2">
      <c r="P2233" s="31"/>
      <c r="Q2233" s="31"/>
    </row>
    <row r="2234" spans="16:17" x14ac:dyDescent="0.2">
      <c r="P2234" s="31"/>
      <c r="Q2234" s="31"/>
    </row>
    <row r="2235" spans="16:17" x14ac:dyDescent="0.2">
      <c r="P2235" s="31"/>
      <c r="Q2235" s="31"/>
    </row>
    <row r="2236" spans="16:17" x14ac:dyDescent="0.2">
      <c r="P2236" s="31"/>
      <c r="Q2236" s="31"/>
    </row>
    <row r="2237" spans="16:17" x14ac:dyDescent="0.2">
      <c r="P2237" s="31"/>
      <c r="Q2237" s="31"/>
    </row>
    <row r="2238" spans="16:17" x14ac:dyDescent="0.2">
      <c r="P2238" s="31"/>
      <c r="Q2238" s="31"/>
    </row>
    <row r="2239" spans="16:17" x14ac:dyDescent="0.2">
      <c r="P2239" s="31"/>
      <c r="Q2239" s="31"/>
    </row>
    <row r="2240" spans="16:17" x14ac:dyDescent="0.2">
      <c r="P2240" s="31"/>
      <c r="Q2240" s="31"/>
    </row>
    <row r="2241" spans="16:17" x14ac:dyDescent="0.2">
      <c r="P2241" s="31"/>
      <c r="Q2241" s="31"/>
    </row>
    <row r="2242" spans="16:17" x14ac:dyDescent="0.2">
      <c r="P2242" s="31"/>
      <c r="Q2242" s="31"/>
    </row>
    <row r="2243" spans="16:17" x14ac:dyDescent="0.2">
      <c r="P2243" s="31"/>
      <c r="Q2243" s="31"/>
    </row>
    <row r="2244" spans="16:17" x14ac:dyDescent="0.2">
      <c r="P2244" s="31"/>
      <c r="Q2244" s="31"/>
    </row>
    <row r="2245" spans="16:17" x14ac:dyDescent="0.2">
      <c r="P2245" s="31"/>
      <c r="Q2245" s="31"/>
    </row>
    <row r="2246" spans="16:17" x14ac:dyDescent="0.2">
      <c r="P2246" s="31"/>
      <c r="Q2246" s="31"/>
    </row>
    <row r="2247" spans="16:17" x14ac:dyDescent="0.2">
      <c r="P2247" s="31"/>
      <c r="Q2247" s="31"/>
    </row>
    <row r="2248" spans="16:17" x14ac:dyDescent="0.2">
      <c r="P2248" s="31"/>
      <c r="Q2248" s="31"/>
    </row>
    <row r="2249" spans="16:17" x14ac:dyDescent="0.2">
      <c r="P2249" s="31"/>
      <c r="Q2249" s="31"/>
    </row>
    <row r="2250" spans="16:17" x14ac:dyDescent="0.2">
      <c r="P2250" s="31"/>
      <c r="Q2250" s="31"/>
    </row>
    <row r="2251" spans="16:17" x14ac:dyDescent="0.2">
      <c r="P2251" s="31"/>
      <c r="Q2251" s="31"/>
    </row>
    <row r="2252" spans="16:17" x14ac:dyDescent="0.2">
      <c r="P2252" s="31"/>
      <c r="Q2252" s="31"/>
    </row>
    <row r="2253" spans="16:17" x14ac:dyDescent="0.2">
      <c r="P2253" s="31"/>
      <c r="Q2253" s="31"/>
    </row>
    <row r="2254" spans="16:17" x14ac:dyDescent="0.2">
      <c r="P2254" s="31"/>
      <c r="Q2254" s="31"/>
    </row>
    <row r="2255" spans="16:17" x14ac:dyDescent="0.2">
      <c r="P2255" s="31"/>
      <c r="Q2255" s="31"/>
    </row>
    <row r="2256" spans="16:17" x14ac:dyDescent="0.2">
      <c r="P2256" s="31"/>
      <c r="Q2256" s="31"/>
    </row>
    <row r="2257" spans="16:17" x14ac:dyDescent="0.2">
      <c r="P2257" s="31"/>
      <c r="Q2257" s="31"/>
    </row>
    <row r="2258" spans="16:17" x14ac:dyDescent="0.2">
      <c r="P2258" s="31"/>
      <c r="Q2258" s="31"/>
    </row>
    <row r="2259" spans="16:17" x14ac:dyDescent="0.2">
      <c r="P2259" s="31"/>
      <c r="Q2259" s="31"/>
    </row>
    <row r="2260" spans="16:17" x14ac:dyDescent="0.2">
      <c r="P2260" s="31"/>
      <c r="Q2260" s="31"/>
    </row>
    <row r="2261" spans="16:17" x14ac:dyDescent="0.2">
      <c r="P2261" s="31"/>
      <c r="Q2261" s="31"/>
    </row>
    <row r="2262" spans="16:17" x14ac:dyDescent="0.2">
      <c r="P2262" s="31"/>
      <c r="Q2262" s="31"/>
    </row>
    <row r="2263" spans="16:17" x14ac:dyDescent="0.2">
      <c r="P2263" s="31"/>
      <c r="Q2263" s="31"/>
    </row>
    <row r="2264" spans="16:17" x14ac:dyDescent="0.2">
      <c r="P2264" s="31"/>
      <c r="Q2264" s="31"/>
    </row>
    <row r="2265" spans="16:17" x14ac:dyDescent="0.2">
      <c r="P2265" s="31"/>
      <c r="Q2265" s="31"/>
    </row>
    <row r="2266" spans="16:17" x14ac:dyDescent="0.2">
      <c r="P2266" s="31"/>
      <c r="Q2266" s="31"/>
    </row>
    <row r="2267" spans="16:17" x14ac:dyDescent="0.2">
      <c r="P2267" s="31"/>
      <c r="Q2267" s="31"/>
    </row>
    <row r="2268" spans="16:17" x14ac:dyDescent="0.2">
      <c r="P2268" s="31"/>
      <c r="Q2268" s="31"/>
    </row>
    <row r="2269" spans="16:17" x14ac:dyDescent="0.2">
      <c r="P2269" s="31"/>
      <c r="Q2269" s="31"/>
    </row>
    <row r="2270" spans="16:17" x14ac:dyDescent="0.2">
      <c r="P2270" s="31"/>
      <c r="Q2270" s="31"/>
    </row>
    <row r="2271" spans="16:17" x14ac:dyDescent="0.2">
      <c r="P2271" s="31"/>
      <c r="Q2271" s="31"/>
    </row>
    <row r="2272" spans="16:17" x14ac:dyDescent="0.2">
      <c r="P2272" s="31"/>
      <c r="Q2272" s="31"/>
    </row>
    <row r="2273" spans="16:17" x14ac:dyDescent="0.2">
      <c r="P2273" s="31"/>
      <c r="Q2273" s="31"/>
    </row>
    <row r="2274" spans="16:17" x14ac:dyDescent="0.2">
      <c r="P2274" s="31"/>
      <c r="Q2274" s="31"/>
    </row>
    <row r="2275" spans="16:17" x14ac:dyDescent="0.2">
      <c r="P2275" s="31"/>
      <c r="Q2275" s="31"/>
    </row>
    <row r="2276" spans="16:17" x14ac:dyDescent="0.2">
      <c r="P2276" s="31"/>
      <c r="Q2276" s="31"/>
    </row>
    <row r="2277" spans="16:17" x14ac:dyDescent="0.2">
      <c r="P2277" s="31"/>
      <c r="Q2277" s="31"/>
    </row>
    <row r="2278" spans="16:17" x14ac:dyDescent="0.2">
      <c r="P2278" s="31"/>
      <c r="Q2278" s="31"/>
    </row>
    <row r="2279" spans="16:17" x14ac:dyDescent="0.2">
      <c r="P2279" s="31"/>
      <c r="Q2279" s="31"/>
    </row>
    <row r="2280" spans="16:17" x14ac:dyDescent="0.2">
      <c r="P2280" s="31"/>
      <c r="Q2280" s="31"/>
    </row>
    <row r="2281" spans="16:17" x14ac:dyDescent="0.2">
      <c r="P2281" s="31"/>
      <c r="Q2281" s="31"/>
    </row>
    <row r="2282" spans="16:17" x14ac:dyDescent="0.2">
      <c r="P2282" s="31"/>
      <c r="Q2282" s="31"/>
    </row>
    <row r="2283" spans="16:17" x14ac:dyDescent="0.2">
      <c r="P2283" s="31"/>
      <c r="Q2283" s="31"/>
    </row>
    <row r="2284" spans="16:17" x14ac:dyDescent="0.2">
      <c r="P2284" s="31"/>
      <c r="Q2284" s="31"/>
    </row>
    <row r="2285" spans="16:17" x14ac:dyDescent="0.2">
      <c r="P2285" s="31"/>
      <c r="Q2285" s="31"/>
    </row>
    <row r="2286" spans="16:17" x14ac:dyDescent="0.2">
      <c r="P2286" s="31"/>
      <c r="Q2286" s="31"/>
    </row>
    <row r="2287" spans="16:17" x14ac:dyDescent="0.2">
      <c r="P2287" s="31"/>
      <c r="Q2287" s="31"/>
    </row>
    <row r="2288" spans="16:17" x14ac:dyDescent="0.2">
      <c r="P2288" s="31"/>
      <c r="Q2288" s="31"/>
    </row>
    <row r="2289" spans="16:17" x14ac:dyDescent="0.2">
      <c r="P2289" s="31"/>
      <c r="Q2289" s="31"/>
    </row>
    <row r="2290" spans="16:17" x14ac:dyDescent="0.2">
      <c r="P2290" s="31"/>
      <c r="Q2290" s="31"/>
    </row>
    <row r="2291" spans="16:17" x14ac:dyDescent="0.2">
      <c r="P2291" s="31"/>
      <c r="Q2291" s="31"/>
    </row>
    <row r="2292" spans="16:17" x14ac:dyDescent="0.2">
      <c r="P2292" s="31"/>
      <c r="Q2292" s="31"/>
    </row>
    <row r="2293" spans="16:17" x14ac:dyDescent="0.2">
      <c r="P2293" s="31"/>
      <c r="Q2293" s="31"/>
    </row>
    <row r="2294" spans="16:17" x14ac:dyDescent="0.2">
      <c r="P2294" s="31"/>
      <c r="Q2294" s="31"/>
    </row>
    <row r="2295" spans="16:17" x14ac:dyDescent="0.2">
      <c r="P2295" s="31"/>
      <c r="Q2295" s="31"/>
    </row>
    <row r="2296" spans="16:17" x14ac:dyDescent="0.2">
      <c r="P2296" s="31"/>
      <c r="Q2296" s="31"/>
    </row>
    <row r="2297" spans="16:17" x14ac:dyDescent="0.2">
      <c r="P2297" s="31"/>
      <c r="Q2297" s="31"/>
    </row>
    <row r="2298" spans="16:17" x14ac:dyDescent="0.2">
      <c r="P2298" s="31"/>
      <c r="Q2298" s="31"/>
    </row>
    <row r="2299" spans="16:17" x14ac:dyDescent="0.2">
      <c r="P2299" s="31"/>
      <c r="Q2299" s="31"/>
    </row>
    <row r="2300" spans="16:17" x14ac:dyDescent="0.2">
      <c r="P2300" s="31"/>
      <c r="Q2300" s="31"/>
    </row>
    <row r="2301" spans="16:17" x14ac:dyDescent="0.2">
      <c r="P2301" s="31"/>
      <c r="Q2301" s="31"/>
    </row>
    <row r="2302" spans="16:17" x14ac:dyDescent="0.2">
      <c r="P2302" s="31"/>
      <c r="Q2302" s="31"/>
    </row>
    <row r="2303" spans="16:17" x14ac:dyDescent="0.2">
      <c r="P2303" s="31"/>
      <c r="Q2303" s="31"/>
    </row>
    <row r="2304" spans="16:17" x14ac:dyDescent="0.2">
      <c r="P2304" s="31"/>
      <c r="Q2304" s="31"/>
    </row>
    <row r="2305" spans="16:17" x14ac:dyDescent="0.2">
      <c r="P2305" s="31"/>
      <c r="Q2305" s="31"/>
    </row>
    <row r="2306" spans="16:17" x14ac:dyDescent="0.2">
      <c r="P2306" s="31"/>
      <c r="Q2306" s="31"/>
    </row>
    <row r="2307" spans="16:17" x14ac:dyDescent="0.2">
      <c r="P2307" s="31"/>
      <c r="Q2307" s="31"/>
    </row>
    <row r="2308" spans="16:17" x14ac:dyDescent="0.2">
      <c r="P2308" s="31"/>
      <c r="Q2308" s="31"/>
    </row>
    <row r="2309" spans="16:17" x14ac:dyDescent="0.2">
      <c r="P2309" s="31"/>
      <c r="Q2309" s="31"/>
    </row>
    <row r="2310" spans="16:17" x14ac:dyDescent="0.2">
      <c r="P2310" s="31"/>
      <c r="Q2310" s="31"/>
    </row>
    <row r="2311" spans="16:17" x14ac:dyDescent="0.2">
      <c r="P2311" s="31"/>
      <c r="Q2311" s="31"/>
    </row>
    <row r="2312" spans="16:17" x14ac:dyDescent="0.2">
      <c r="P2312" s="31"/>
      <c r="Q2312" s="31"/>
    </row>
    <row r="2313" spans="16:17" x14ac:dyDescent="0.2">
      <c r="P2313" s="31"/>
      <c r="Q2313" s="31"/>
    </row>
    <row r="2314" spans="16:17" x14ac:dyDescent="0.2">
      <c r="P2314" s="31"/>
      <c r="Q2314" s="31"/>
    </row>
    <row r="2315" spans="16:17" x14ac:dyDescent="0.2">
      <c r="P2315" s="31"/>
      <c r="Q2315" s="31"/>
    </row>
    <row r="2316" spans="16:17" x14ac:dyDescent="0.2">
      <c r="P2316" s="31"/>
      <c r="Q2316" s="31"/>
    </row>
    <row r="2317" spans="16:17" x14ac:dyDescent="0.2">
      <c r="P2317" s="31"/>
      <c r="Q2317" s="31"/>
    </row>
    <row r="2318" spans="16:17" x14ac:dyDescent="0.2">
      <c r="P2318" s="31"/>
      <c r="Q2318" s="31"/>
    </row>
    <row r="2319" spans="16:17" x14ac:dyDescent="0.2">
      <c r="P2319" s="31"/>
      <c r="Q2319" s="31"/>
    </row>
    <row r="2320" spans="16:17" x14ac:dyDescent="0.2">
      <c r="P2320" s="31"/>
      <c r="Q2320" s="31"/>
    </row>
    <row r="2321" spans="16:17" x14ac:dyDescent="0.2">
      <c r="P2321" s="31"/>
      <c r="Q2321" s="31"/>
    </row>
    <row r="2322" spans="16:17" x14ac:dyDescent="0.2">
      <c r="P2322" s="31"/>
      <c r="Q2322" s="31"/>
    </row>
    <row r="2323" spans="16:17" x14ac:dyDescent="0.2">
      <c r="P2323" s="31"/>
      <c r="Q2323" s="31"/>
    </row>
    <row r="2324" spans="16:17" x14ac:dyDescent="0.2">
      <c r="P2324" s="31"/>
      <c r="Q2324" s="31"/>
    </row>
    <row r="2325" spans="16:17" x14ac:dyDescent="0.2">
      <c r="P2325" s="31"/>
      <c r="Q2325" s="31"/>
    </row>
    <row r="2326" spans="16:17" x14ac:dyDescent="0.2">
      <c r="P2326" s="31"/>
      <c r="Q2326" s="31"/>
    </row>
    <row r="2327" spans="16:17" x14ac:dyDescent="0.2">
      <c r="P2327" s="31"/>
      <c r="Q2327" s="31"/>
    </row>
    <row r="2328" spans="16:17" x14ac:dyDescent="0.2">
      <c r="P2328" s="31"/>
      <c r="Q2328" s="31"/>
    </row>
    <row r="2329" spans="16:17" x14ac:dyDescent="0.2">
      <c r="P2329" s="31"/>
      <c r="Q2329" s="31"/>
    </row>
    <row r="2330" spans="16:17" x14ac:dyDescent="0.2">
      <c r="P2330" s="31"/>
      <c r="Q2330" s="31"/>
    </row>
    <row r="2331" spans="16:17" x14ac:dyDescent="0.2">
      <c r="P2331" s="31"/>
      <c r="Q2331" s="31"/>
    </row>
    <row r="2332" spans="16:17" x14ac:dyDescent="0.2">
      <c r="P2332" s="31"/>
      <c r="Q2332" s="31"/>
    </row>
    <row r="2333" spans="16:17" x14ac:dyDescent="0.2">
      <c r="P2333" s="31"/>
      <c r="Q2333" s="31"/>
    </row>
    <row r="2334" spans="16:17" x14ac:dyDescent="0.2">
      <c r="P2334" s="31"/>
      <c r="Q2334" s="31"/>
    </row>
    <row r="2335" spans="16:17" x14ac:dyDescent="0.2">
      <c r="P2335" s="31"/>
      <c r="Q2335" s="31"/>
    </row>
    <row r="2336" spans="16:17" x14ac:dyDescent="0.2">
      <c r="P2336" s="31"/>
      <c r="Q2336" s="31"/>
    </row>
    <row r="2337" spans="16:17" x14ac:dyDescent="0.2">
      <c r="P2337" s="31"/>
      <c r="Q2337" s="31"/>
    </row>
    <row r="2338" spans="16:17" x14ac:dyDescent="0.2">
      <c r="P2338" s="31"/>
      <c r="Q2338" s="31"/>
    </row>
    <row r="2339" spans="16:17" x14ac:dyDescent="0.2">
      <c r="P2339" s="31"/>
      <c r="Q2339" s="31"/>
    </row>
    <row r="2340" spans="16:17" x14ac:dyDescent="0.2">
      <c r="P2340" s="31"/>
      <c r="Q2340" s="31"/>
    </row>
    <row r="2341" spans="16:17" x14ac:dyDescent="0.2">
      <c r="P2341" s="31"/>
      <c r="Q2341" s="31"/>
    </row>
    <row r="2342" spans="16:17" x14ac:dyDescent="0.2">
      <c r="P2342" s="31"/>
      <c r="Q2342" s="31"/>
    </row>
    <row r="2343" spans="16:17" x14ac:dyDescent="0.2">
      <c r="P2343" s="31"/>
      <c r="Q2343" s="31"/>
    </row>
    <row r="2344" spans="16:17" x14ac:dyDescent="0.2">
      <c r="P2344" s="31"/>
      <c r="Q2344" s="31"/>
    </row>
    <row r="2345" spans="16:17" x14ac:dyDescent="0.2">
      <c r="P2345" s="31"/>
      <c r="Q2345" s="31"/>
    </row>
    <row r="2346" spans="16:17" x14ac:dyDescent="0.2">
      <c r="P2346" s="31"/>
      <c r="Q2346" s="31"/>
    </row>
    <row r="2347" spans="16:17" x14ac:dyDescent="0.2">
      <c r="P2347" s="31"/>
      <c r="Q2347" s="31"/>
    </row>
    <row r="2348" spans="16:17" x14ac:dyDescent="0.2">
      <c r="P2348" s="31"/>
      <c r="Q2348" s="31"/>
    </row>
    <row r="2349" spans="16:17" x14ac:dyDescent="0.2">
      <c r="P2349" s="31"/>
      <c r="Q2349" s="31"/>
    </row>
    <row r="2350" spans="16:17" x14ac:dyDescent="0.2">
      <c r="P2350" s="31"/>
      <c r="Q2350" s="31"/>
    </row>
    <row r="2351" spans="16:17" x14ac:dyDescent="0.2">
      <c r="P2351" s="31"/>
      <c r="Q2351" s="31"/>
    </row>
    <row r="2352" spans="16:17" x14ac:dyDescent="0.2">
      <c r="P2352" s="31"/>
      <c r="Q2352" s="31"/>
    </row>
    <row r="2353" spans="16:17" x14ac:dyDescent="0.2">
      <c r="P2353" s="31"/>
      <c r="Q2353" s="31"/>
    </row>
    <row r="2354" spans="16:17" x14ac:dyDescent="0.2">
      <c r="P2354" s="31"/>
      <c r="Q2354" s="31"/>
    </row>
    <row r="2355" spans="16:17" x14ac:dyDescent="0.2">
      <c r="P2355" s="31"/>
      <c r="Q2355" s="31"/>
    </row>
    <row r="2356" spans="16:17" x14ac:dyDescent="0.2">
      <c r="P2356" s="31"/>
      <c r="Q2356" s="31"/>
    </row>
    <row r="2357" spans="16:17" x14ac:dyDescent="0.2">
      <c r="P2357" s="31"/>
      <c r="Q2357" s="31"/>
    </row>
    <row r="2358" spans="16:17" x14ac:dyDescent="0.2">
      <c r="P2358" s="31"/>
      <c r="Q2358" s="31"/>
    </row>
    <row r="2359" spans="16:17" x14ac:dyDescent="0.2">
      <c r="P2359" s="31"/>
      <c r="Q2359" s="31"/>
    </row>
    <row r="2360" spans="16:17" x14ac:dyDescent="0.2">
      <c r="P2360" s="31"/>
      <c r="Q2360" s="31"/>
    </row>
    <row r="2361" spans="16:17" x14ac:dyDescent="0.2">
      <c r="P2361" s="31"/>
      <c r="Q2361" s="31"/>
    </row>
    <row r="2362" spans="16:17" x14ac:dyDescent="0.2">
      <c r="P2362" s="31"/>
      <c r="Q2362" s="31"/>
    </row>
    <row r="2363" spans="16:17" x14ac:dyDescent="0.2">
      <c r="P2363" s="31"/>
      <c r="Q2363" s="31"/>
    </row>
    <row r="2364" spans="16:17" x14ac:dyDescent="0.2">
      <c r="P2364" s="31"/>
      <c r="Q2364" s="31"/>
    </row>
    <row r="2365" spans="16:17" x14ac:dyDescent="0.2">
      <c r="P2365" s="31"/>
      <c r="Q2365" s="31"/>
    </row>
    <row r="2366" spans="16:17" x14ac:dyDescent="0.2">
      <c r="P2366" s="31"/>
      <c r="Q2366" s="31"/>
    </row>
    <row r="2367" spans="16:17" x14ac:dyDescent="0.2">
      <c r="P2367" s="31"/>
      <c r="Q2367" s="31"/>
    </row>
    <row r="2368" spans="16:17" x14ac:dyDescent="0.2">
      <c r="P2368" s="31"/>
      <c r="Q2368" s="31"/>
    </row>
    <row r="2369" spans="16:17" x14ac:dyDescent="0.2">
      <c r="P2369" s="31"/>
      <c r="Q2369" s="31"/>
    </row>
    <row r="2370" spans="16:17" x14ac:dyDescent="0.2">
      <c r="P2370" s="31"/>
      <c r="Q2370" s="31"/>
    </row>
    <row r="2371" spans="16:17" x14ac:dyDescent="0.2">
      <c r="P2371" s="31"/>
      <c r="Q2371" s="31"/>
    </row>
    <row r="2372" spans="16:17" x14ac:dyDescent="0.2">
      <c r="P2372" s="31"/>
      <c r="Q2372" s="31"/>
    </row>
    <row r="2373" spans="16:17" x14ac:dyDescent="0.2">
      <c r="P2373" s="31"/>
      <c r="Q2373" s="31"/>
    </row>
    <row r="2374" spans="16:17" x14ac:dyDescent="0.2">
      <c r="P2374" s="31"/>
      <c r="Q2374" s="31"/>
    </row>
    <row r="2375" spans="16:17" x14ac:dyDescent="0.2">
      <c r="P2375" s="31"/>
      <c r="Q2375" s="31"/>
    </row>
    <row r="2376" spans="16:17" x14ac:dyDescent="0.2">
      <c r="P2376" s="31"/>
      <c r="Q2376" s="31"/>
    </row>
    <row r="2377" spans="16:17" x14ac:dyDescent="0.2">
      <c r="P2377" s="31"/>
      <c r="Q2377" s="31"/>
    </row>
    <row r="2378" spans="16:17" x14ac:dyDescent="0.2">
      <c r="P2378" s="31"/>
      <c r="Q2378" s="31"/>
    </row>
    <row r="2379" spans="16:17" x14ac:dyDescent="0.2">
      <c r="P2379" s="31"/>
      <c r="Q2379" s="31"/>
    </row>
    <row r="2380" spans="16:17" x14ac:dyDescent="0.2">
      <c r="P2380" s="31"/>
      <c r="Q2380" s="31"/>
    </row>
    <row r="2381" spans="16:17" x14ac:dyDescent="0.2">
      <c r="P2381" s="31"/>
      <c r="Q2381" s="31"/>
    </row>
    <row r="2382" spans="16:17" x14ac:dyDescent="0.2">
      <c r="P2382" s="31"/>
      <c r="Q2382" s="31"/>
    </row>
    <row r="2383" spans="16:17" x14ac:dyDescent="0.2">
      <c r="P2383" s="31"/>
      <c r="Q2383" s="31"/>
    </row>
    <row r="2384" spans="16:17" x14ac:dyDescent="0.2">
      <c r="P2384" s="31"/>
      <c r="Q2384" s="31"/>
    </row>
    <row r="2385" spans="16:17" x14ac:dyDescent="0.2">
      <c r="P2385" s="31"/>
      <c r="Q2385" s="31"/>
    </row>
    <row r="2386" spans="16:17" x14ac:dyDescent="0.2">
      <c r="P2386" s="31"/>
      <c r="Q2386" s="31"/>
    </row>
    <row r="2387" spans="16:17" x14ac:dyDescent="0.2">
      <c r="P2387" s="31"/>
      <c r="Q2387" s="31"/>
    </row>
    <row r="2388" spans="16:17" x14ac:dyDescent="0.2">
      <c r="P2388" s="31"/>
      <c r="Q2388" s="31"/>
    </row>
    <row r="2389" spans="16:17" x14ac:dyDescent="0.2">
      <c r="P2389" s="31"/>
      <c r="Q2389" s="31"/>
    </row>
    <row r="2390" spans="16:17" x14ac:dyDescent="0.2">
      <c r="P2390" s="31"/>
      <c r="Q2390" s="31"/>
    </row>
    <row r="2391" spans="16:17" x14ac:dyDescent="0.2">
      <c r="P2391" s="31"/>
      <c r="Q2391" s="31"/>
    </row>
    <row r="2392" spans="16:17" x14ac:dyDescent="0.2">
      <c r="P2392" s="31"/>
      <c r="Q2392" s="31"/>
    </row>
    <row r="2393" spans="16:17" x14ac:dyDescent="0.2">
      <c r="P2393" s="31"/>
      <c r="Q2393" s="31"/>
    </row>
    <row r="2394" spans="16:17" x14ac:dyDescent="0.2">
      <c r="P2394" s="31"/>
      <c r="Q2394" s="31"/>
    </row>
    <row r="2395" spans="16:17" x14ac:dyDescent="0.2">
      <c r="P2395" s="31"/>
      <c r="Q2395" s="31"/>
    </row>
    <row r="2396" spans="16:17" x14ac:dyDescent="0.2">
      <c r="P2396" s="31"/>
      <c r="Q2396" s="31"/>
    </row>
    <row r="2397" spans="16:17" x14ac:dyDescent="0.2">
      <c r="P2397" s="31"/>
      <c r="Q2397" s="31"/>
    </row>
    <row r="2398" spans="16:17" x14ac:dyDescent="0.2">
      <c r="P2398" s="31"/>
      <c r="Q2398" s="31"/>
    </row>
    <row r="2399" spans="16:17" x14ac:dyDescent="0.2">
      <c r="P2399" s="31"/>
      <c r="Q2399" s="31"/>
    </row>
    <row r="2400" spans="16:17" x14ac:dyDescent="0.2">
      <c r="P2400" s="31"/>
      <c r="Q2400" s="31"/>
    </row>
    <row r="2401" spans="16:17" x14ac:dyDescent="0.2">
      <c r="P2401" s="31"/>
      <c r="Q2401" s="31"/>
    </row>
    <row r="2402" spans="16:17" x14ac:dyDescent="0.2">
      <c r="P2402" s="31"/>
      <c r="Q2402" s="31"/>
    </row>
    <row r="2403" spans="16:17" x14ac:dyDescent="0.2">
      <c r="P2403" s="31"/>
      <c r="Q2403" s="31"/>
    </row>
    <row r="2404" spans="16:17" x14ac:dyDescent="0.2">
      <c r="P2404" s="31"/>
      <c r="Q2404" s="31"/>
    </row>
    <row r="2405" spans="16:17" x14ac:dyDescent="0.2">
      <c r="P2405" s="31"/>
      <c r="Q2405" s="31"/>
    </row>
    <row r="2406" spans="16:17" x14ac:dyDescent="0.2">
      <c r="P2406" s="31"/>
      <c r="Q2406" s="31"/>
    </row>
    <row r="2407" spans="16:17" x14ac:dyDescent="0.2">
      <c r="P2407" s="31"/>
      <c r="Q2407" s="31"/>
    </row>
    <row r="2408" spans="16:17" x14ac:dyDescent="0.2">
      <c r="P2408" s="31"/>
      <c r="Q2408" s="31"/>
    </row>
    <row r="2409" spans="16:17" x14ac:dyDescent="0.2">
      <c r="P2409" s="31"/>
      <c r="Q2409" s="31"/>
    </row>
    <row r="2410" spans="16:17" x14ac:dyDescent="0.2">
      <c r="P2410" s="31"/>
      <c r="Q2410" s="31"/>
    </row>
    <row r="2411" spans="16:17" x14ac:dyDescent="0.2">
      <c r="P2411" s="31"/>
      <c r="Q2411" s="31"/>
    </row>
    <row r="2412" spans="16:17" x14ac:dyDescent="0.2">
      <c r="P2412" s="31"/>
      <c r="Q2412" s="31"/>
    </row>
    <row r="2413" spans="16:17" x14ac:dyDescent="0.2">
      <c r="P2413" s="31"/>
      <c r="Q2413" s="31"/>
    </row>
    <row r="2414" spans="16:17" x14ac:dyDescent="0.2">
      <c r="P2414" s="31"/>
      <c r="Q2414" s="31"/>
    </row>
    <row r="2415" spans="16:17" x14ac:dyDescent="0.2">
      <c r="P2415" s="31"/>
      <c r="Q2415" s="31"/>
    </row>
    <row r="2416" spans="16:17" x14ac:dyDescent="0.2">
      <c r="P2416" s="31"/>
      <c r="Q2416" s="31"/>
    </row>
    <row r="2417" spans="16:17" x14ac:dyDescent="0.2">
      <c r="P2417" s="31"/>
      <c r="Q2417" s="31"/>
    </row>
    <row r="2418" spans="16:17" x14ac:dyDescent="0.2">
      <c r="P2418" s="31"/>
      <c r="Q2418" s="31"/>
    </row>
    <row r="2419" spans="16:17" x14ac:dyDescent="0.2">
      <c r="P2419" s="31"/>
      <c r="Q2419" s="31"/>
    </row>
    <row r="2420" spans="16:17" x14ac:dyDescent="0.2">
      <c r="P2420" s="31"/>
      <c r="Q2420" s="31"/>
    </row>
    <row r="2421" spans="16:17" x14ac:dyDescent="0.2">
      <c r="P2421" s="31"/>
      <c r="Q2421" s="31"/>
    </row>
    <row r="2422" spans="16:17" x14ac:dyDescent="0.2">
      <c r="P2422" s="31"/>
      <c r="Q2422" s="31"/>
    </row>
    <row r="2423" spans="16:17" x14ac:dyDescent="0.2">
      <c r="P2423" s="31"/>
      <c r="Q2423" s="31"/>
    </row>
    <row r="2424" spans="16:17" x14ac:dyDescent="0.2">
      <c r="P2424" s="31"/>
      <c r="Q2424" s="31"/>
    </row>
    <row r="2425" spans="16:17" x14ac:dyDescent="0.2">
      <c r="P2425" s="31"/>
      <c r="Q2425" s="31"/>
    </row>
    <row r="2426" spans="16:17" x14ac:dyDescent="0.2">
      <c r="P2426" s="31"/>
      <c r="Q2426" s="31"/>
    </row>
    <row r="2427" spans="16:17" x14ac:dyDescent="0.2">
      <c r="P2427" s="31"/>
      <c r="Q2427" s="31"/>
    </row>
    <row r="2428" spans="16:17" x14ac:dyDescent="0.2">
      <c r="P2428" s="31"/>
      <c r="Q2428" s="31"/>
    </row>
    <row r="2429" spans="16:17" x14ac:dyDescent="0.2">
      <c r="P2429" s="31"/>
      <c r="Q2429" s="31"/>
    </row>
    <row r="2430" spans="16:17" x14ac:dyDescent="0.2">
      <c r="P2430" s="31"/>
      <c r="Q2430" s="31"/>
    </row>
    <row r="2431" spans="16:17" x14ac:dyDescent="0.2">
      <c r="P2431" s="31"/>
      <c r="Q2431" s="31"/>
    </row>
    <row r="2432" spans="16:17" x14ac:dyDescent="0.2">
      <c r="P2432" s="31"/>
      <c r="Q2432" s="31"/>
    </row>
    <row r="2433" spans="16:17" x14ac:dyDescent="0.2">
      <c r="P2433" s="31"/>
      <c r="Q2433" s="31"/>
    </row>
    <row r="2434" spans="16:17" x14ac:dyDescent="0.2">
      <c r="P2434" s="31"/>
      <c r="Q2434" s="31"/>
    </row>
    <row r="2435" spans="16:17" x14ac:dyDescent="0.2">
      <c r="P2435" s="31"/>
      <c r="Q2435" s="31"/>
    </row>
    <row r="2436" spans="16:17" x14ac:dyDescent="0.2">
      <c r="P2436" s="31"/>
      <c r="Q2436" s="31"/>
    </row>
    <row r="2437" spans="16:17" x14ac:dyDescent="0.2">
      <c r="P2437" s="31"/>
      <c r="Q2437" s="31"/>
    </row>
    <row r="2438" spans="16:17" x14ac:dyDescent="0.2">
      <c r="P2438" s="31"/>
      <c r="Q2438" s="31"/>
    </row>
    <row r="2439" spans="16:17" x14ac:dyDescent="0.2">
      <c r="P2439" s="31"/>
      <c r="Q2439" s="31"/>
    </row>
    <row r="2440" spans="16:17" x14ac:dyDescent="0.2">
      <c r="P2440" s="31"/>
      <c r="Q2440" s="31"/>
    </row>
    <row r="2441" spans="16:17" x14ac:dyDescent="0.2">
      <c r="P2441" s="31"/>
      <c r="Q2441" s="31"/>
    </row>
    <row r="2442" spans="16:17" x14ac:dyDescent="0.2">
      <c r="P2442" s="31"/>
      <c r="Q2442" s="31"/>
    </row>
    <row r="2443" spans="16:17" x14ac:dyDescent="0.2">
      <c r="P2443" s="31"/>
      <c r="Q2443" s="31"/>
    </row>
    <row r="2444" spans="16:17" x14ac:dyDescent="0.2">
      <c r="P2444" s="31"/>
      <c r="Q2444" s="31"/>
    </row>
    <row r="2445" spans="16:17" x14ac:dyDescent="0.2">
      <c r="P2445" s="31"/>
      <c r="Q2445" s="31"/>
    </row>
    <row r="2446" spans="16:17" x14ac:dyDescent="0.2">
      <c r="P2446" s="31"/>
      <c r="Q2446" s="31"/>
    </row>
    <row r="2447" spans="16:17" x14ac:dyDescent="0.2">
      <c r="P2447" s="31"/>
      <c r="Q2447" s="31"/>
    </row>
    <row r="2448" spans="16:17" x14ac:dyDescent="0.2">
      <c r="P2448" s="31"/>
      <c r="Q2448" s="31"/>
    </row>
    <row r="2449" spans="16:17" x14ac:dyDescent="0.2">
      <c r="P2449" s="31"/>
      <c r="Q2449" s="31"/>
    </row>
    <row r="2450" spans="16:17" x14ac:dyDescent="0.2">
      <c r="P2450" s="31"/>
      <c r="Q2450" s="31"/>
    </row>
    <row r="2451" spans="16:17" x14ac:dyDescent="0.2">
      <c r="P2451" s="31"/>
      <c r="Q2451" s="31"/>
    </row>
    <row r="2452" spans="16:17" x14ac:dyDescent="0.2">
      <c r="P2452" s="31"/>
      <c r="Q2452" s="31"/>
    </row>
    <row r="2453" spans="16:17" x14ac:dyDescent="0.2">
      <c r="P2453" s="31"/>
      <c r="Q2453" s="31"/>
    </row>
    <row r="2454" spans="16:17" x14ac:dyDescent="0.2">
      <c r="P2454" s="31"/>
      <c r="Q2454" s="31"/>
    </row>
    <row r="2455" spans="16:17" x14ac:dyDescent="0.2">
      <c r="P2455" s="31"/>
      <c r="Q2455" s="31"/>
    </row>
    <row r="2456" spans="16:17" x14ac:dyDescent="0.2">
      <c r="P2456" s="31"/>
      <c r="Q2456" s="31"/>
    </row>
    <row r="2457" spans="16:17" x14ac:dyDescent="0.2">
      <c r="P2457" s="31"/>
      <c r="Q2457" s="31"/>
    </row>
    <row r="2458" spans="16:17" x14ac:dyDescent="0.2">
      <c r="P2458" s="31"/>
      <c r="Q2458" s="31"/>
    </row>
    <row r="2459" spans="16:17" x14ac:dyDescent="0.2">
      <c r="P2459" s="31"/>
      <c r="Q2459" s="31"/>
    </row>
    <row r="2460" spans="16:17" x14ac:dyDescent="0.2">
      <c r="P2460" s="31"/>
      <c r="Q2460" s="31"/>
    </row>
    <row r="2461" spans="16:17" x14ac:dyDescent="0.2">
      <c r="P2461" s="31"/>
      <c r="Q2461" s="31"/>
    </row>
    <row r="2462" spans="16:17" x14ac:dyDescent="0.2">
      <c r="P2462" s="31"/>
      <c r="Q2462" s="31"/>
    </row>
    <row r="2463" spans="16:17" x14ac:dyDescent="0.2">
      <c r="P2463" s="31"/>
      <c r="Q2463" s="31"/>
    </row>
    <row r="2464" spans="16:17" x14ac:dyDescent="0.2">
      <c r="P2464" s="31"/>
      <c r="Q2464" s="31"/>
    </row>
    <row r="2465" spans="16:17" x14ac:dyDescent="0.2">
      <c r="P2465" s="31"/>
      <c r="Q2465" s="31"/>
    </row>
    <row r="2466" spans="16:17" x14ac:dyDescent="0.2">
      <c r="P2466" s="31"/>
      <c r="Q2466" s="31"/>
    </row>
    <row r="2467" spans="16:17" x14ac:dyDescent="0.2">
      <c r="P2467" s="31"/>
      <c r="Q2467" s="31"/>
    </row>
    <row r="2468" spans="16:17" x14ac:dyDescent="0.2">
      <c r="P2468" s="31"/>
      <c r="Q2468" s="31"/>
    </row>
    <row r="2469" spans="16:17" x14ac:dyDescent="0.2">
      <c r="P2469" s="31"/>
      <c r="Q2469" s="31"/>
    </row>
    <row r="2470" spans="16:17" x14ac:dyDescent="0.2">
      <c r="P2470" s="31"/>
      <c r="Q2470" s="31"/>
    </row>
    <row r="2471" spans="16:17" x14ac:dyDescent="0.2">
      <c r="P2471" s="31"/>
      <c r="Q2471" s="31"/>
    </row>
    <row r="2472" spans="16:17" x14ac:dyDescent="0.2">
      <c r="P2472" s="31"/>
      <c r="Q2472" s="31"/>
    </row>
    <row r="2473" spans="16:17" x14ac:dyDescent="0.2">
      <c r="P2473" s="31"/>
      <c r="Q2473" s="31"/>
    </row>
    <row r="2474" spans="16:17" x14ac:dyDescent="0.2">
      <c r="P2474" s="31"/>
      <c r="Q2474" s="31"/>
    </row>
    <row r="2475" spans="16:17" x14ac:dyDescent="0.2">
      <c r="P2475" s="31"/>
      <c r="Q2475" s="31"/>
    </row>
    <row r="2476" spans="16:17" x14ac:dyDescent="0.2">
      <c r="P2476" s="31"/>
      <c r="Q2476" s="31"/>
    </row>
    <row r="2477" spans="16:17" x14ac:dyDescent="0.2">
      <c r="P2477" s="31"/>
      <c r="Q2477" s="31"/>
    </row>
    <row r="2478" spans="16:17" x14ac:dyDescent="0.2">
      <c r="P2478" s="31"/>
      <c r="Q2478" s="31"/>
    </row>
    <row r="2479" spans="16:17" x14ac:dyDescent="0.2">
      <c r="P2479" s="31"/>
      <c r="Q2479" s="31"/>
    </row>
    <row r="2480" spans="16:17" x14ac:dyDescent="0.2">
      <c r="P2480" s="31"/>
      <c r="Q2480" s="31"/>
    </row>
    <row r="2481" spans="16:17" x14ac:dyDescent="0.2">
      <c r="P2481" s="31"/>
      <c r="Q2481" s="31"/>
    </row>
    <row r="2482" spans="16:17" x14ac:dyDescent="0.2">
      <c r="P2482" s="31"/>
      <c r="Q2482" s="31"/>
    </row>
    <row r="2483" spans="16:17" x14ac:dyDescent="0.2">
      <c r="P2483" s="31"/>
      <c r="Q2483" s="31"/>
    </row>
    <row r="2484" spans="16:17" x14ac:dyDescent="0.2">
      <c r="P2484" s="31"/>
      <c r="Q2484" s="31"/>
    </row>
    <row r="2485" spans="16:17" x14ac:dyDescent="0.2">
      <c r="P2485" s="31"/>
      <c r="Q2485" s="31"/>
    </row>
    <row r="2486" spans="16:17" x14ac:dyDescent="0.2">
      <c r="P2486" s="31"/>
      <c r="Q2486" s="31"/>
    </row>
    <row r="2487" spans="16:17" x14ac:dyDescent="0.2">
      <c r="P2487" s="31"/>
      <c r="Q2487" s="31"/>
    </row>
    <row r="2488" spans="16:17" x14ac:dyDescent="0.2">
      <c r="P2488" s="31"/>
      <c r="Q2488" s="31"/>
    </row>
    <row r="2489" spans="16:17" x14ac:dyDescent="0.2">
      <c r="P2489" s="31"/>
      <c r="Q2489" s="31"/>
    </row>
    <row r="2490" spans="16:17" x14ac:dyDescent="0.2">
      <c r="P2490" s="31"/>
      <c r="Q2490" s="31"/>
    </row>
    <row r="2491" spans="16:17" x14ac:dyDescent="0.2">
      <c r="P2491" s="31"/>
      <c r="Q2491" s="31"/>
    </row>
    <row r="2492" spans="16:17" x14ac:dyDescent="0.2">
      <c r="P2492" s="31"/>
      <c r="Q2492" s="31"/>
    </row>
    <row r="2493" spans="16:17" x14ac:dyDescent="0.2">
      <c r="P2493" s="31"/>
      <c r="Q2493" s="31"/>
    </row>
    <row r="2494" spans="16:17" x14ac:dyDescent="0.2">
      <c r="P2494" s="31"/>
      <c r="Q2494" s="31"/>
    </row>
    <row r="2495" spans="16:17" x14ac:dyDescent="0.2">
      <c r="P2495" s="31"/>
      <c r="Q2495" s="31"/>
    </row>
    <row r="2496" spans="16:17" x14ac:dyDescent="0.2">
      <c r="P2496" s="31"/>
      <c r="Q2496" s="31"/>
    </row>
    <row r="2497" spans="16:17" x14ac:dyDescent="0.2">
      <c r="P2497" s="31"/>
      <c r="Q2497" s="31"/>
    </row>
    <row r="2498" spans="16:17" x14ac:dyDescent="0.2">
      <c r="P2498" s="31"/>
      <c r="Q2498" s="31"/>
    </row>
    <row r="2499" spans="16:17" x14ac:dyDescent="0.2">
      <c r="P2499" s="31"/>
      <c r="Q2499" s="31"/>
    </row>
    <row r="2500" spans="16:17" x14ac:dyDescent="0.2">
      <c r="P2500" s="31"/>
      <c r="Q2500" s="31"/>
    </row>
    <row r="2501" spans="16:17" x14ac:dyDescent="0.2">
      <c r="P2501" s="31"/>
      <c r="Q2501" s="31"/>
    </row>
    <row r="2502" spans="16:17" x14ac:dyDescent="0.2">
      <c r="P2502" s="31"/>
      <c r="Q2502" s="31"/>
    </row>
    <row r="2503" spans="16:17" x14ac:dyDescent="0.2">
      <c r="P2503" s="31"/>
      <c r="Q2503" s="31"/>
    </row>
    <row r="2504" spans="16:17" x14ac:dyDescent="0.2">
      <c r="P2504" s="31"/>
      <c r="Q2504" s="31"/>
    </row>
    <row r="2505" spans="16:17" x14ac:dyDescent="0.2">
      <c r="P2505" s="31"/>
      <c r="Q2505" s="31"/>
    </row>
    <row r="2506" spans="16:17" x14ac:dyDescent="0.2">
      <c r="P2506" s="31"/>
      <c r="Q2506" s="31"/>
    </row>
    <row r="2507" spans="16:17" x14ac:dyDescent="0.2">
      <c r="P2507" s="31"/>
      <c r="Q2507" s="31"/>
    </row>
    <row r="2508" spans="16:17" x14ac:dyDescent="0.2">
      <c r="P2508" s="31"/>
      <c r="Q2508" s="31"/>
    </row>
    <row r="2509" spans="16:17" x14ac:dyDescent="0.2">
      <c r="P2509" s="31"/>
      <c r="Q2509" s="31"/>
    </row>
    <row r="2510" spans="16:17" x14ac:dyDescent="0.2">
      <c r="P2510" s="31"/>
      <c r="Q2510" s="31"/>
    </row>
    <row r="2511" spans="16:17" x14ac:dyDescent="0.2">
      <c r="P2511" s="31"/>
      <c r="Q2511" s="31"/>
    </row>
    <row r="2512" spans="16:17" x14ac:dyDescent="0.2">
      <c r="P2512" s="31"/>
      <c r="Q2512" s="31"/>
    </row>
    <row r="2513" spans="16:17" x14ac:dyDescent="0.2">
      <c r="P2513" s="31"/>
      <c r="Q2513" s="31"/>
    </row>
    <row r="2514" spans="16:17" x14ac:dyDescent="0.2">
      <c r="P2514" s="31"/>
      <c r="Q2514" s="31"/>
    </row>
    <row r="2515" spans="16:17" x14ac:dyDescent="0.2">
      <c r="P2515" s="31"/>
      <c r="Q2515" s="31"/>
    </row>
    <row r="2516" spans="16:17" x14ac:dyDescent="0.2">
      <c r="P2516" s="31"/>
      <c r="Q2516" s="31"/>
    </row>
    <row r="2517" spans="16:17" x14ac:dyDescent="0.2">
      <c r="P2517" s="31"/>
      <c r="Q2517" s="31"/>
    </row>
    <row r="2518" spans="16:17" x14ac:dyDescent="0.2">
      <c r="P2518" s="31"/>
      <c r="Q2518" s="31"/>
    </row>
    <row r="2519" spans="16:17" x14ac:dyDescent="0.2">
      <c r="P2519" s="31"/>
      <c r="Q2519" s="31"/>
    </row>
    <row r="2520" spans="16:17" x14ac:dyDescent="0.2">
      <c r="P2520" s="31"/>
      <c r="Q2520" s="31"/>
    </row>
    <row r="2521" spans="16:17" x14ac:dyDescent="0.2">
      <c r="P2521" s="31"/>
      <c r="Q2521" s="31"/>
    </row>
    <row r="2522" spans="16:17" x14ac:dyDescent="0.2">
      <c r="P2522" s="31"/>
      <c r="Q2522" s="31"/>
    </row>
    <row r="2523" spans="16:17" x14ac:dyDescent="0.2">
      <c r="P2523" s="31"/>
      <c r="Q2523" s="31"/>
    </row>
    <row r="2524" spans="16:17" x14ac:dyDescent="0.2">
      <c r="P2524" s="31"/>
      <c r="Q2524" s="31"/>
    </row>
    <row r="2525" spans="16:17" x14ac:dyDescent="0.2">
      <c r="P2525" s="31"/>
      <c r="Q2525" s="31"/>
    </row>
    <row r="2526" spans="16:17" x14ac:dyDescent="0.2">
      <c r="P2526" s="31"/>
      <c r="Q2526" s="31"/>
    </row>
    <row r="2527" spans="16:17" x14ac:dyDescent="0.2">
      <c r="P2527" s="31"/>
      <c r="Q2527" s="31"/>
    </row>
    <row r="2528" spans="16:17" x14ac:dyDescent="0.2">
      <c r="P2528" s="31"/>
      <c r="Q2528" s="31"/>
    </row>
    <row r="2529" spans="16:17" x14ac:dyDescent="0.2">
      <c r="P2529" s="31"/>
      <c r="Q2529" s="31"/>
    </row>
    <row r="2530" spans="16:17" x14ac:dyDescent="0.2">
      <c r="P2530" s="31"/>
      <c r="Q2530" s="31"/>
    </row>
    <row r="2531" spans="16:17" x14ac:dyDescent="0.2">
      <c r="P2531" s="31"/>
      <c r="Q2531" s="31"/>
    </row>
    <row r="2532" spans="16:17" x14ac:dyDescent="0.2">
      <c r="P2532" s="31"/>
      <c r="Q2532" s="31"/>
    </row>
    <row r="2533" spans="16:17" x14ac:dyDescent="0.2">
      <c r="P2533" s="31"/>
      <c r="Q2533" s="31"/>
    </row>
    <row r="2534" spans="16:17" x14ac:dyDescent="0.2">
      <c r="P2534" s="31"/>
      <c r="Q2534" s="31"/>
    </row>
    <row r="2535" spans="16:17" x14ac:dyDescent="0.2">
      <c r="P2535" s="31"/>
      <c r="Q2535" s="31"/>
    </row>
    <row r="2536" spans="16:17" x14ac:dyDescent="0.2">
      <c r="P2536" s="31"/>
      <c r="Q2536" s="31"/>
    </row>
    <row r="2537" spans="16:17" x14ac:dyDescent="0.2">
      <c r="P2537" s="31"/>
      <c r="Q2537" s="31"/>
    </row>
    <row r="2538" spans="16:17" x14ac:dyDescent="0.2">
      <c r="P2538" s="31"/>
      <c r="Q2538" s="31"/>
    </row>
    <row r="2539" spans="16:17" x14ac:dyDescent="0.2">
      <c r="P2539" s="31"/>
      <c r="Q2539" s="31"/>
    </row>
    <row r="2540" spans="16:17" x14ac:dyDescent="0.2">
      <c r="P2540" s="31"/>
      <c r="Q2540" s="31"/>
    </row>
    <row r="2541" spans="16:17" x14ac:dyDescent="0.2">
      <c r="P2541" s="31"/>
      <c r="Q2541" s="31"/>
    </row>
    <row r="2542" spans="16:17" x14ac:dyDescent="0.2">
      <c r="P2542" s="31"/>
      <c r="Q2542" s="31"/>
    </row>
    <row r="2543" spans="16:17" x14ac:dyDescent="0.2">
      <c r="P2543" s="31"/>
      <c r="Q2543" s="31"/>
    </row>
    <row r="2544" spans="16:17" x14ac:dyDescent="0.2">
      <c r="P2544" s="31"/>
      <c r="Q2544" s="31"/>
    </row>
    <row r="2545" spans="16:17" x14ac:dyDescent="0.2">
      <c r="P2545" s="31"/>
      <c r="Q2545" s="31"/>
    </row>
    <row r="2546" spans="16:17" x14ac:dyDescent="0.2">
      <c r="P2546" s="31"/>
      <c r="Q2546" s="31"/>
    </row>
    <row r="2547" spans="16:17" x14ac:dyDescent="0.2">
      <c r="P2547" s="31"/>
      <c r="Q2547" s="31"/>
    </row>
    <row r="2548" spans="16:17" x14ac:dyDescent="0.2">
      <c r="P2548" s="31"/>
      <c r="Q2548" s="31"/>
    </row>
    <row r="2549" spans="16:17" x14ac:dyDescent="0.2">
      <c r="P2549" s="31"/>
      <c r="Q2549" s="31"/>
    </row>
    <row r="2550" spans="16:17" x14ac:dyDescent="0.2">
      <c r="P2550" s="31"/>
      <c r="Q2550" s="31"/>
    </row>
    <row r="2551" spans="16:17" x14ac:dyDescent="0.2">
      <c r="P2551" s="31"/>
      <c r="Q2551" s="31"/>
    </row>
    <row r="2552" spans="16:17" x14ac:dyDescent="0.2">
      <c r="P2552" s="31"/>
      <c r="Q2552" s="31"/>
    </row>
    <row r="2553" spans="16:17" x14ac:dyDescent="0.2">
      <c r="P2553" s="31"/>
      <c r="Q2553" s="31"/>
    </row>
    <row r="2554" spans="16:17" x14ac:dyDescent="0.2">
      <c r="P2554" s="31"/>
      <c r="Q2554" s="31"/>
    </row>
    <row r="2555" spans="16:17" x14ac:dyDescent="0.2">
      <c r="P2555" s="31"/>
      <c r="Q2555" s="31"/>
    </row>
    <row r="2556" spans="16:17" x14ac:dyDescent="0.2">
      <c r="P2556" s="31"/>
      <c r="Q2556" s="31"/>
    </row>
    <row r="2557" spans="16:17" x14ac:dyDescent="0.2">
      <c r="P2557" s="31"/>
      <c r="Q2557" s="31"/>
    </row>
    <row r="2558" spans="16:17" x14ac:dyDescent="0.2">
      <c r="P2558" s="31"/>
      <c r="Q2558" s="31"/>
    </row>
    <row r="2559" spans="16:17" x14ac:dyDescent="0.2">
      <c r="P2559" s="31"/>
      <c r="Q2559" s="31"/>
    </row>
    <row r="2560" spans="16:17" x14ac:dyDescent="0.2">
      <c r="P2560" s="31"/>
      <c r="Q2560" s="31"/>
    </row>
    <row r="2561" spans="16:17" x14ac:dyDescent="0.2">
      <c r="P2561" s="31"/>
      <c r="Q2561" s="31"/>
    </row>
    <row r="2562" spans="16:17" x14ac:dyDescent="0.2">
      <c r="P2562" s="31"/>
      <c r="Q2562" s="31"/>
    </row>
    <row r="2563" spans="16:17" x14ac:dyDescent="0.2">
      <c r="P2563" s="31"/>
      <c r="Q2563" s="31"/>
    </row>
    <row r="2564" spans="16:17" x14ac:dyDescent="0.2">
      <c r="P2564" s="31"/>
      <c r="Q2564" s="31"/>
    </row>
    <row r="2565" spans="16:17" x14ac:dyDescent="0.2">
      <c r="P2565" s="31"/>
      <c r="Q2565" s="31"/>
    </row>
    <row r="2566" spans="16:17" x14ac:dyDescent="0.2">
      <c r="P2566" s="31"/>
      <c r="Q2566" s="31"/>
    </row>
    <row r="2567" spans="16:17" x14ac:dyDescent="0.2">
      <c r="P2567" s="31"/>
      <c r="Q2567" s="31"/>
    </row>
    <row r="2568" spans="16:17" x14ac:dyDescent="0.2">
      <c r="P2568" s="31"/>
      <c r="Q2568" s="31"/>
    </row>
    <row r="2569" spans="16:17" x14ac:dyDescent="0.2">
      <c r="P2569" s="31"/>
      <c r="Q2569" s="31"/>
    </row>
    <row r="2570" spans="16:17" x14ac:dyDescent="0.2">
      <c r="P2570" s="31"/>
      <c r="Q2570" s="31"/>
    </row>
    <row r="2571" spans="16:17" x14ac:dyDescent="0.2">
      <c r="P2571" s="31"/>
      <c r="Q2571" s="31"/>
    </row>
    <row r="2572" spans="16:17" x14ac:dyDescent="0.2">
      <c r="P2572" s="31"/>
      <c r="Q2572" s="31"/>
    </row>
    <row r="2573" spans="16:17" x14ac:dyDescent="0.2">
      <c r="P2573" s="31"/>
      <c r="Q2573" s="31"/>
    </row>
    <row r="2574" spans="16:17" x14ac:dyDescent="0.2">
      <c r="P2574" s="31"/>
      <c r="Q2574" s="31"/>
    </row>
    <row r="2575" spans="16:17" x14ac:dyDescent="0.2">
      <c r="P2575" s="31"/>
      <c r="Q2575" s="31"/>
    </row>
    <row r="2576" spans="16:17" x14ac:dyDescent="0.2">
      <c r="P2576" s="31"/>
      <c r="Q2576" s="31"/>
    </row>
    <row r="2577" spans="16:17" x14ac:dyDescent="0.2">
      <c r="P2577" s="31"/>
      <c r="Q2577" s="31"/>
    </row>
    <row r="2578" spans="16:17" x14ac:dyDescent="0.2">
      <c r="P2578" s="31"/>
      <c r="Q2578" s="31"/>
    </row>
    <row r="2579" spans="16:17" x14ac:dyDescent="0.2">
      <c r="P2579" s="31"/>
      <c r="Q2579" s="31"/>
    </row>
    <row r="2580" spans="16:17" x14ac:dyDescent="0.2">
      <c r="P2580" s="31"/>
      <c r="Q2580" s="31"/>
    </row>
    <row r="2581" spans="16:17" x14ac:dyDescent="0.2">
      <c r="P2581" s="31"/>
      <c r="Q2581" s="31"/>
    </row>
    <row r="2582" spans="16:17" x14ac:dyDescent="0.2">
      <c r="P2582" s="31"/>
      <c r="Q2582" s="31"/>
    </row>
    <row r="2583" spans="16:17" x14ac:dyDescent="0.2">
      <c r="P2583" s="31"/>
      <c r="Q2583" s="31"/>
    </row>
    <row r="2584" spans="16:17" x14ac:dyDescent="0.2">
      <c r="P2584" s="31"/>
      <c r="Q2584" s="31"/>
    </row>
    <row r="2585" spans="16:17" x14ac:dyDescent="0.2">
      <c r="P2585" s="31"/>
      <c r="Q2585" s="31"/>
    </row>
    <row r="2586" spans="16:17" x14ac:dyDescent="0.2">
      <c r="P2586" s="31"/>
      <c r="Q2586" s="31"/>
    </row>
    <row r="2587" spans="16:17" x14ac:dyDescent="0.2">
      <c r="P2587" s="31"/>
      <c r="Q2587" s="31"/>
    </row>
    <row r="2588" spans="16:17" x14ac:dyDescent="0.2">
      <c r="P2588" s="31"/>
      <c r="Q2588" s="31"/>
    </row>
    <row r="2589" spans="16:17" x14ac:dyDescent="0.2">
      <c r="P2589" s="31"/>
      <c r="Q2589" s="31"/>
    </row>
    <row r="2590" spans="16:17" x14ac:dyDescent="0.2">
      <c r="P2590" s="31"/>
      <c r="Q2590" s="31"/>
    </row>
    <row r="2591" spans="16:17" x14ac:dyDescent="0.2">
      <c r="P2591" s="31"/>
      <c r="Q2591" s="31"/>
    </row>
    <row r="2592" spans="16:17" x14ac:dyDescent="0.2">
      <c r="P2592" s="31"/>
      <c r="Q2592" s="31"/>
    </row>
    <row r="2593" spans="16:17" x14ac:dyDescent="0.2">
      <c r="P2593" s="31"/>
      <c r="Q2593" s="31"/>
    </row>
    <row r="2594" spans="16:17" x14ac:dyDescent="0.2">
      <c r="P2594" s="31"/>
      <c r="Q2594" s="31"/>
    </row>
    <row r="2595" spans="16:17" x14ac:dyDescent="0.2">
      <c r="P2595" s="31"/>
      <c r="Q2595" s="31"/>
    </row>
    <row r="2596" spans="16:17" x14ac:dyDescent="0.2">
      <c r="P2596" s="31"/>
      <c r="Q2596" s="31"/>
    </row>
    <row r="2597" spans="16:17" x14ac:dyDescent="0.2">
      <c r="P2597" s="31"/>
      <c r="Q2597" s="31"/>
    </row>
    <row r="2598" spans="16:17" x14ac:dyDescent="0.2">
      <c r="P2598" s="31"/>
      <c r="Q2598" s="31"/>
    </row>
    <row r="2599" spans="16:17" x14ac:dyDescent="0.2">
      <c r="P2599" s="31"/>
      <c r="Q2599" s="31"/>
    </row>
    <row r="2600" spans="16:17" x14ac:dyDescent="0.2">
      <c r="P2600" s="31"/>
      <c r="Q2600" s="31"/>
    </row>
    <row r="2601" spans="16:17" x14ac:dyDescent="0.2">
      <c r="P2601" s="31"/>
      <c r="Q2601" s="31"/>
    </row>
    <row r="2602" spans="16:17" x14ac:dyDescent="0.2">
      <c r="P2602" s="31"/>
      <c r="Q2602" s="31"/>
    </row>
    <row r="2603" spans="16:17" x14ac:dyDescent="0.2">
      <c r="P2603" s="31"/>
      <c r="Q2603" s="31"/>
    </row>
    <row r="2604" spans="16:17" x14ac:dyDescent="0.2">
      <c r="P2604" s="31"/>
      <c r="Q2604" s="31"/>
    </row>
    <row r="2605" spans="16:17" x14ac:dyDescent="0.2">
      <c r="P2605" s="31"/>
      <c r="Q2605" s="31"/>
    </row>
    <row r="2606" spans="16:17" x14ac:dyDescent="0.2">
      <c r="P2606" s="31"/>
      <c r="Q2606" s="31"/>
    </row>
    <row r="2607" spans="16:17" x14ac:dyDescent="0.2">
      <c r="P2607" s="31"/>
      <c r="Q2607" s="31"/>
    </row>
    <row r="2608" spans="16:17" x14ac:dyDescent="0.2">
      <c r="P2608" s="31"/>
      <c r="Q2608" s="31"/>
    </row>
    <row r="2609" spans="16:17" x14ac:dyDescent="0.2">
      <c r="P2609" s="31"/>
      <c r="Q2609" s="31"/>
    </row>
    <row r="2610" spans="16:17" x14ac:dyDescent="0.2">
      <c r="P2610" s="31"/>
      <c r="Q2610" s="31"/>
    </row>
    <row r="2611" spans="16:17" x14ac:dyDescent="0.2">
      <c r="P2611" s="31"/>
      <c r="Q2611" s="31"/>
    </row>
    <row r="2612" spans="16:17" x14ac:dyDescent="0.2">
      <c r="P2612" s="31"/>
      <c r="Q2612" s="31"/>
    </row>
    <row r="2613" spans="16:17" x14ac:dyDescent="0.2">
      <c r="P2613" s="31"/>
      <c r="Q2613" s="31"/>
    </row>
    <row r="2614" spans="16:17" x14ac:dyDescent="0.2">
      <c r="P2614" s="31"/>
      <c r="Q2614" s="31"/>
    </row>
    <row r="2615" spans="16:17" x14ac:dyDescent="0.2">
      <c r="P2615" s="31"/>
      <c r="Q2615" s="31"/>
    </row>
    <row r="2616" spans="16:17" x14ac:dyDescent="0.2">
      <c r="P2616" s="31"/>
      <c r="Q2616" s="31"/>
    </row>
    <row r="2617" spans="16:17" x14ac:dyDescent="0.2">
      <c r="P2617" s="31"/>
      <c r="Q2617" s="31"/>
    </row>
    <row r="2618" spans="16:17" x14ac:dyDescent="0.2">
      <c r="P2618" s="31"/>
      <c r="Q2618" s="31"/>
    </row>
    <row r="2619" spans="16:17" x14ac:dyDescent="0.2">
      <c r="P2619" s="31"/>
      <c r="Q2619" s="31"/>
    </row>
    <row r="2620" spans="16:17" x14ac:dyDescent="0.2">
      <c r="P2620" s="31"/>
      <c r="Q2620" s="31"/>
    </row>
    <row r="2621" spans="16:17" x14ac:dyDescent="0.2">
      <c r="P2621" s="31"/>
      <c r="Q2621" s="31"/>
    </row>
    <row r="2622" spans="16:17" x14ac:dyDescent="0.2">
      <c r="P2622" s="31"/>
      <c r="Q2622" s="31"/>
    </row>
    <row r="2623" spans="16:17" x14ac:dyDescent="0.2">
      <c r="P2623" s="31"/>
      <c r="Q2623" s="31"/>
    </row>
    <row r="2624" spans="16:17" x14ac:dyDescent="0.2">
      <c r="P2624" s="31"/>
      <c r="Q2624" s="31"/>
    </row>
    <row r="2625" spans="16:17" x14ac:dyDescent="0.2">
      <c r="P2625" s="31"/>
      <c r="Q2625" s="31"/>
    </row>
    <row r="2626" spans="16:17" x14ac:dyDescent="0.2">
      <c r="P2626" s="31"/>
      <c r="Q2626" s="31"/>
    </row>
    <row r="2627" spans="16:17" x14ac:dyDescent="0.2">
      <c r="P2627" s="31"/>
      <c r="Q2627" s="31"/>
    </row>
    <row r="2628" spans="16:17" x14ac:dyDescent="0.2">
      <c r="P2628" s="31"/>
      <c r="Q2628" s="31"/>
    </row>
    <row r="2629" spans="16:17" x14ac:dyDescent="0.2">
      <c r="P2629" s="31"/>
      <c r="Q2629" s="31"/>
    </row>
    <row r="2630" spans="16:17" x14ac:dyDescent="0.2">
      <c r="P2630" s="31"/>
      <c r="Q2630" s="31"/>
    </row>
    <row r="2631" spans="16:17" x14ac:dyDescent="0.2">
      <c r="P2631" s="31"/>
      <c r="Q2631" s="31"/>
    </row>
    <row r="2632" spans="16:17" x14ac:dyDescent="0.2">
      <c r="P2632" s="31"/>
      <c r="Q2632" s="31"/>
    </row>
    <row r="2633" spans="16:17" x14ac:dyDescent="0.2">
      <c r="P2633" s="31"/>
      <c r="Q2633" s="31"/>
    </row>
    <row r="2634" spans="16:17" x14ac:dyDescent="0.2">
      <c r="P2634" s="31"/>
      <c r="Q2634" s="31"/>
    </row>
    <row r="2635" spans="16:17" x14ac:dyDescent="0.2">
      <c r="P2635" s="31"/>
      <c r="Q2635" s="31"/>
    </row>
    <row r="2636" spans="16:17" x14ac:dyDescent="0.2">
      <c r="P2636" s="31"/>
      <c r="Q2636" s="31"/>
    </row>
    <row r="2637" spans="16:17" x14ac:dyDescent="0.2">
      <c r="P2637" s="31"/>
      <c r="Q2637" s="31"/>
    </row>
    <row r="2638" spans="16:17" x14ac:dyDescent="0.2">
      <c r="P2638" s="31"/>
      <c r="Q2638" s="31"/>
    </row>
    <row r="2639" spans="16:17" x14ac:dyDescent="0.2">
      <c r="P2639" s="31"/>
      <c r="Q2639" s="31"/>
    </row>
    <row r="2640" spans="16:17" x14ac:dyDescent="0.2">
      <c r="P2640" s="31"/>
      <c r="Q2640" s="31"/>
    </row>
    <row r="2641" spans="16:17" x14ac:dyDescent="0.2">
      <c r="P2641" s="31"/>
      <c r="Q2641" s="31"/>
    </row>
    <row r="2642" spans="16:17" x14ac:dyDescent="0.2">
      <c r="P2642" s="31"/>
      <c r="Q2642" s="31"/>
    </row>
    <row r="2643" spans="16:17" x14ac:dyDescent="0.2">
      <c r="P2643" s="31"/>
      <c r="Q2643" s="31"/>
    </row>
    <row r="2644" spans="16:17" x14ac:dyDescent="0.2">
      <c r="P2644" s="31"/>
      <c r="Q2644" s="31"/>
    </row>
    <row r="2645" spans="16:17" x14ac:dyDescent="0.2">
      <c r="P2645" s="31"/>
      <c r="Q2645" s="31"/>
    </row>
    <row r="2646" spans="16:17" x14ac:dyDescent="0.2">
      <c r="P2646" s="31"/>
      <c r="Q2646" s="31"/>
    </row>
    <row r="2647" spans="16:17" x14ac:dyDescent="0.2">
      <c r="P2647" s="31"/>
      <c r="Q2647" s="31"/>
    </row>
    <row r="2648" spans="16:17" x14ac:dyDescent="0.2">
      <c r="P2648" s="31"/>
      <c r="Q2648" s="31"/>
    </row>
    <row r="2649" spans="16:17" x14ac:dyDescent="0.2">
      <c r="P2649" s="31"/>
      <c r="Q2649" s="31"/>
    </row>
    <row r="2650" spans="16:17" x14ac:dyDescent="0.2">
      <c r="P2650" s="31"/>
      <c r="Q2650" s="31"/>
    </row>
    <row r="2651" spans="16:17" x14ac:dyDescent="0.2">
      <c r="P2651" s="31"/>
      <c r="Q2651" s="31"/>
    </row>
    <row r="2652" spans="16:17" x14ac:dyDescent="0.2">
      <c r="P2652" s="31"/>
      <c r="Q2652" s="31"/>
    </row>
    <row r="2653" spans="16:17" x14ac:dyDescent="0.2">
      <c r="P2653" s="31"/>
      <c r="Q2653" s="31"/>
    </row>
    <row r="2654" spans="16:17" x14ac:dyDescent="0.2">
      <c r="P2654" s="31"/>
      <c r="Q2654" s="31"/>
    </row>
    <row r="2655" spans="16:17" x14ac:dyDescent="0.2">
      <c r="P2655" s="31"/>
      <c r="Q2655" s="31"/>
    </row>
    <row r="2656" spans="16:17" x14ac:dyDescent="0.2">
      <c r="P2656" s="31"/>
      <c r="Q2656" s="31"/>
    </row>
    <row r="2657" spans="16:17" x14ac:dyDescent="0.2">
      <c r="P2657" s="31"/>
      <c r="Q2657" s="31"/>
    </row>
    <row r="2658" spans="16:17" x14ac:dyDescent="0.2">
      <c r="P2658" s="31"/>
      <c r="Q2658" s="31"/>
    </row>
    <row r="2659" spans="16:17" x14ac:dyDescent="0.2">
      <c r="P2659" s="31"/>
      <c r="Q2659" s="31"/>
    </row>
    <row r="2660" spans="16:17" x14ac:dyDescent="0.2">
      <c r="P2660" s="31"/>
      <c r="Q2660" s="31"/>
    </row>
    <row r="2661" spans="16:17" x14ac:dyDescent="0.2">
      <c r="P2661" s="31"/>
      <c r="Q2661" s="31"/>
    </row>
    <row r="2662" spans="16:17" x14ac:dyDescent="0.2">
      <c r="P2662" s="31"/>
      <c r="Q2662" s="31"/>
    </row>
    <row r="2663" spans="16:17" x14ac:dyDescent="0.2">
      <c r="P2663" s="31"/>
      <c r="Q2663" s="31"/>
    </row>
    <row r="2664" spans="16:17" x14ac:dyDescent="0.2">
      <c r="P2664" s="31"/>
      <c r="Q2664" s="31"/>
    </row>
    <row r="2665" spans="16:17" x14ac:dyDescent="0.2">
      <c r="P2665" s="31"/>
      <c r="Q2665" s="31"/>
    </row>
    <row r="2666" spans="16:17" x14ac:dyDescent="0.2">
      <c r="P2666" s="31"/>
      <c r="Q2666" s="31"/>
    </row>
    <row r="2667" spans="16:17" x14ac:dyDescent="0.2">
      <c r="P2667" s="31"/>
      <c r="Q2667" s="31"/>
    </row>
    <row r="2668" spans="16:17" x14ac:dyDescent="0.2">
      <c r="P2668" s="31"/>
      <c r="Q2668" s="31"/>
    </row>
    <row r="2669" spans="16:17" x14ac:dyDescent="0.2">
      <c r="P2669" s="31"/>
      <c r="Q2669" s="31"/>
    </row>
    <row r="2670" spans="16:17" x14ac:dyDescent="0.2">
      <c r="P2670" s="31"/>
      <c r="Q2670" s="31"/>
    </row>
    <row r="2671" spans="16:17" x14ac:dyDescent="0.2">
      <c r="P2671" s="31"/>
      <c r="Q2671" s="31"/>
    </row>
    <row r="2672" spans="16:17" x14ac:dyDescent="0.2">
      <c r="P2672" s="31"/>
      <c r="Q2672" s="31"/>
    </row>
    <row r="2673" spans="16:17" x14ac:dyDescent="0.2">
      <c r="P2673" s="31"/>
      <c r="Q2673" s="31"/>
    </row>
    <row r="2674" spans="16:17" x14ac:dyDescent="0.2">
      <c r="P2674" s="31"/>
      <c r="Q2674" s="31"/>
    </row>
    <row r="2675" spans="16:17" x14ac:dyDescent="0.2">
      <c r="P2675" s="31"/>
      <c r="Q2675" s="31"/>
    </row>
    <row r="2676" spans="16:17" x14ac:dyDescent="0.2">
      <c r="P2676" s="31"/>
      <c r="Q2676" s="31"/>
    </row>
    <row r="2677" spans="16:17" x14ac:dyDescent="0.2">
      <c r="P2677" s="31"/>
      <c r="Q2677" s="31"/>
    </row>
    <row r="2678" spans="16:17" x14ac:dyDescent="0.2">
      <c r="P2678" s="31"/>
      <c r="Q2678" s="31"/>
    </row>
    <row r="2679" spans="16:17" x14ac:dyDescent="0.2">
      <c r="P2679" s="31"/>
      <c r="Q2679" s="31"/>
    </row>
    <row r="2680" spans="16:17" x14ac:dyDescent="0.2">
      <c r="P2680" s="31"/>
      <c r="Q2680" s="31"/>
    </row>
    <row r="2681" spans="16:17" x14ac:dyDescent="0.2">
      <c r="P2681" s="31"/>
      <c r="Q2681" s="31"/>
    </row>
    <row r="2682" spans="16:17" x14ac:dyDescent="0.2">
      <c r="P2682" s="31"/>
      <c r="Q2682" s="31"/>
    </row>
    <row r="2683" spans="16:17" x14ac:dyDescent="0.2">
      <c r="P2683" s="31"/>
      <c r="Q2683" s="31"/>
    </row>
    <row r="2684" spans="16:17" x14ac:dyDescent="0.2">
      <c r="P2684" s="31"/>
      <c r="Q2684" s="31"/>
    </row>
    <row r="2685" spans="16:17" x14ac:dyDescent="0.2">
      <c r="P2685" s="31"/>
      <c r="Q2685" s="31"/>
    </row>
    <row r="2686" spans="16:17" x14ac:dyDescent="0.2">
      <c r="P2686" s="31"/>
      <c r="Q2686" s="31"/>
    </row>
    <row r="2687" spans="16:17" x14ac:dyDescent="0.2">
      <c r="P2687" s="31"/>
      <c r="Q2687" s="31"/>
    </row>
    <row r="2688" spans="16:17" x14ac:dyDescent="0.2">
      <c r="P2688" s="31"/>
      <c r="Q2688" s="31"/>
    </row>
    <row r="2689" spans="16:17" x14ac:dyDescent="0.2">
      <c r="P2689" s="31"/>
      <c r="Q2689" s="31"/>
    </row>
    <row r="2690" spans="16:17" x14ac:dyDescent="0.2">
      <c r="P2690" s="31"/>
      <c r="Q2690" s="31"/>
    </row>
    <row r="2691" spans="16:17" x14ac:dyDescent="0.2">
      <c r="P2691" s="31"/>
      <c r="Q2691" s="31"/>
    </row>
    <row r="2692" spans="16:17" x14ac:dyDescent="0.2">
      <c r="P2692" s="31"/>
      <c r="Q2692" s="31"/>
    </row>
    <row r="2693" spans="16:17" x14ac:dyDescent="0.2">
      <c r="P2693" s="31"/>
      <c r="Q2693" s="31"/>
    </row>
    <row r="2694" spans="16:17" x14ac:dyDescent="0.2">
      <c r="P2694" s="31"/>
      <c r="Q2694" s="31"/>
    </row>
    <row r="2695" spans="16:17" x14ac:dyDescent="0.2">
      <c r="P2695" s="31"/>
      <c r="Q2695" s="31"/>
    </row>
    <row r="2696" spans="16:17" x14ac:dyDescent="0.2">
      <c r="P2696" s="31"/>
      <c r="Q2696" s="31"/>
    </row>
    <row r="2697" spans="16:17" x14ac:dyDescent="0.2">
      <c r="P2697" s="31"/>
      <c r="Q2697" s="31"/>
    </row>
    <row r="2698" spans="16:17" x14ac:dyDescent="0.2">
      <c r="P2698" s="31"/>
      <c r="Q2698" s="31"/>
    </row>
    <row r="2699" spans="16:17" x14ac:dyDescent="0.2">
      <c r="P2699" s="31"/>
      <c r="Q2699" s="31"/>
    </row>
    <row r="2700" spans="16:17" x14ac:dyDescent="0.2">
      <c r="P2700" s="31"/>
      <c r="Q2700" s="31"/>
    </row>
    <row r="2701" spans="16:17" x14ac:dyDescent="0.2">
      <c r="P2701" s="31"/>
      <c r="Q2701" s="31"/>
    </row>
    <row r="2702" spans="16:17" x14ac:dyDescent="0.2">
      <c r="P2702" s="31"/>
      <c r="Q2702" s="31"/>
    </row>
    <row r="2703" spans="16:17" x14ac:dyDescent="0.2">
      <c r="P2703" s="31"/>
      <c r="Q2703" s="31"/>
    </row>
    <row r="2704" spans="16:17" x14ac:dyDescent="0.2">
      <c r="P2704" s="31"/>
      <c r="Q2704" s="31"/>
    </row>
    <row r="2705" spans="16:17" x14ac:dyDescent="0.2">
      <c r="P2705" s="31"/>
      <c r="Q2705" s="31"/>
    </row>
    <row r="2706" spans="16:17" x14ac:dyDescent="0.2">
      <c r="P2706" s="31"/>
      <c r="Q2706" s="31"/>
    </row>
    <row r="2707" spans="16:17" x14ac:dyDescent="0.2">
      <c r="P2707" s="31"/>
      <c r="Q2707" s="31"/>
    </row>
    <row r="2708" spans="16:17" x14ac:dyDescent="0.2">
      <c r="P2708" s="31"/>
      <c r="Q2708" s="31"/>
    </row>
    <row r="2709" spans="16:17" x14ac:dyDescent="0.2">
      <c r="P2709" s="31"/>
      <c r="Q2709" s="31"/>
    </row>
    <row r="2710" spans="16:17" x14ac:dyDescent="0.2">
      <c r="P2710" s="31"/>
      <c r="Q2710" s="31"/>
    </row>
    <row r="2711" spans="16:17" x14ac:dyDescent="0.2">
      <c r="P2711" s="31"/>
      <c r="Q2711" s="31"/>
    </row>
    <row r="2712" spans="16:17" x14ac:dyDescent="0.2">
      <c r="P2712" s="31"/>
      <c r="Q2712" s="31"/>
    </row>
    <row r="2713" spans="16:17" x14ac:dyDescent="0.2">
      <c r="P2713" s="31"/>
      <c r="Q2713" s="31"/>
    </row>
    <row r="2714" spans="16:17" x14ac:dyDescent="0.2">
      <c r="P2714" s="31"/>
      <c r="Q2714" s="31"/>
    </row>
    <row r="2715" spans="16:17" x14ac:dyDescent="0.2">
      <c r="P2715" s="31"/>
      <c r="Q2715" s="31"/>
    </row>
    <row r="2716" spans="16:17" x14ac:dyDescent="0.2">
      <c r="P2716" s="31"/>
      <c r="Q2716" s="31"/>
    </row>
    <row r="2717" spans="16:17" x14ac:dyDescent="0.2">
      <c r="P2717" s="31"/>
      <c r="Q2717" s="31"/>
    </row>
    <row r="2718" spans="16:17" x14ac:dyDescent="0.2">
      <c r="P2718" s="31"/>
      <c r="Q2718" s="31"/>
    </row>
    <row r="2719" spans="16:17" x14ac:dyDescent="0.2">
      <c r="P2719" s="31"/>
      <c r="Q2719" s="31"/>
    </row>
    <row r="2720" spans="16:17" x14ac:dyDescent="0.2">
      <c r="P2720" s="31"/>
      <c r="Q2720" s="31"/>
    </row>
    <row r="2721" spans="16:17" x14ac:dyDescent="0.2">
      <c r="P2721" s="31"/>
      <c r="Q2721" s="31"/>
    </row>
    <row r="2722" spans="16:17" x14ac:dyDescent="0.2">
      <c r="P2722" s="31"/>
      <c r="Q2722" s="31"/>
    </row>
    <row r="2723" spans="16:17" x14ac:dyDescent="0.2">
      <c r="P2723" s="31"/>
      <c r="Q2723" s="31"/>
    </row>
    <row r="2724" spans="16:17" x14ac:dyDescent="0.2">
      <c r="P2724" s="31"/>
      <c r="Q2724" s="31"/>
    </row>
    <row r="2725" spans="16:17" x14ac:dyDescent="0.2">
      <c r="P2725" s="31"/>
      <c r="Q2725" s="31"/>
    </row>
    <row r="2726" spans="16:17" x14ac:dyDescent="0.2">
      <c r="P2726" s="31"/>
      <c r="Q2726" s="31"/>
    </row>
    <row r="2727" spans="16:17" x14ac:dyDescent="0.2">
      <c r="P2727" s="31"/>
      <c r="Q2727" s="31"/>
    </row>
    <row r="2728" spans="16:17" x14ac:dyDescent="0.2">
      <c r="P2728" s="31"/>
      <c r="Q2728" s="31"/>
    </row>
    <row r="2729" spans="16:17" x14ac:dyDescent="0.2">
      <c r="P2729" s="31"/>
      <c r="Q2729" s="31"/>
    </row>
    <row r="2730" spans="16:17" x14ac:dyDescent="0.2">
      <c r="P2730" s="31"/>
      <c r="Q2730" s="31"/>
    </row>
    <row r="2731" spans="16:17" x14ac:dyDescent="0.2">
      <c r="P2731" s="31"/>
      <c r="Q2731" s="31"/>
    </row>
    <row r="2732" spans="16:17" x14ac:dyDescent="0.2">
      <c r="P2732" s="31"/>
      <c r="Q2732" s="31"/>
    </row>
    <row r="2733" spans="16:17" x14ac:dyDescent="0.2">
      <c r="P2733" s="31"/>
      <c r="Q2733" s="31"/>
    </row>
    <row r="2734" spans="16:17" x14ac:dyDescent="0.2">
      <c r="P2734" s="31"/>
      <c r="Q2734" s="31"/>
    </row>
    <row r="2735" spans="16:17" x14ac:dyDescent="0.2">
      <c r="P2735" s="31"/>
      <c r="Q2735" s="31"/>
    </row>
    <row r="2736" spans="16:17" x14ac:dyDescent="0.2">
      <c r="P2736" s="31"/>
      <c r="Q2736" s="31"/>
    </row>
    <row r="2737" spans="16:17" x14ac:dyDescent="0.2">
      <c r="P2737" s="31"/>
      <c r="Q2737" s="31"/>
    </row>
    <row r="2738" spans="16:17" x14ac:dyDescent="0.2">
      <c r="P2738" s="31"/>
      <c r="Q2738" s="31"/>
    </row>
    <row r="2739" spans="16:17" x14ac:dyDescent="0.2">
      <c r="P2739" s="31"/>
      <c r="Q2739" s="31"/>
    </row>
    <row r="2740" spans="16:17" x14ac:dyDescent="0.2">
      <c r="P2740" s="31"/>
      <c r="Q2740" s="31"/>
    </row>
    <row r="2741" spans="16:17" x14ac:dyDescent="0.2">
      <c r="P2741" s="31"/>
      <c r="Q2741" s="31"/>
    </row>
    <row r="2742" spans="16:17" x14ac:dyDescent="0.2">
      <c r="P2742" s="31"/>
      <c r="Q2742" s="31"/>
    </row>
    <row r="2743" spans="16:17" x14ac:dyDescent="0.2">
      <c r="P2743" s="31"/>
      <c r="Q2743" s="31"/>
    </row>
    <row r="2744" spans="16:17" x14ac:dyDescent="0.2">
      <c r="P2744" s="31"/>
      <c r="Q2744" s="31"/>
    </row>
    <row r="2745" spans="16:17" x14ac:dyDescent="0.2">
      <c r="P2745" s="31"/>
      <c r="Q2745" s="31"/>
    </row>
    <row r="2746" spans="16:17" x14ac:dyDescent="0.2">
      <c r="P2746" s="31"/>
      <c r="Q2746" s="31"/>
    </row>
    <row r="2747" spans="16:17" x14ac:dyDescent="0.2">
      <c r="P2747" s="31"/>
      <c r="Q2747" s="31"/>
    </row>
    <row r="2748" spans="16:17" x14ac:dyDescent="0.2">
      <c r="P2748" s="31"/>
      <c r="Q2748" s="31"/>
    </row>
    <row r="2749" spans="16:17" x14ac:dyDescent="0.2">
      <c r="P2749" s="31"/>
      <c r="Q2749" s="31"/>
    </row>
    <row r="2750" spans="16:17" x14ac:dyDescent="0.2">
      <c r="P2750" s="31"/>
      <c r="Q2750" s="31"/>
    </row>
    <row r="2751" spans="16:17" x14ac:dyDescent="0.2">
      <c r="P2751" s="31"/>
      <c r="Q2751" s="31"/>
    </row>
    <row r="2752" spans="16:17" x14ac:dyDescent="0.2">
      <c r="P2752" s="31"/>
      <c r="Q2752" s="31"/>
    </row>
    <row r="2753" spans="16:17" x14ac:dyDescent="0.2">
      <c r="P2753" s="31"/>
      <c r="Q2753" s="31"/>
    </row>
    <row r="2754" spans="16:17" x14ac:dyDescent="0.2">
      <c r="P2754" s="31"/>
      <c r="Q2754" s="31"/>
    </row>
    <row r="2755" spans="16:17" x14ac:dyDescent="0.2">
      <c r="P2755" s="31"/>
      <c r="Q2755" s="31"/>
    </row>
    <row r="2756" spans="16:17" x14ac:dyDescent="0.2">
      <c r="P2756" s="31"/>
      <c r="Q2756" s="31"/>
    </row>
    <row r="2757" spans="16:17" x14ac:dyDescent="0.2">
      <c r="P2757" s="31"/>
      <c r="Q2757" s="31"/>
    </row>
    <row r="2758" spans="16:17" x14ac:dyDescent="0.2">
      <c r="P2758" s="31"/>
      <c r="Q2758" s="31"/>
    </row>
    <row r="2759" spans="16:17" x14ac:dyDescent="0.2">
      <c r="P2759" s="31"/>
      <c r="Q2759" s="31"/>
    </row>
    <row r="2760" spans="16:17" x14ac:dyDescent="0.2">
      <c r="P2760" s="31"/>
      <c r="Q2760" s="31"/>
    </row>
    <row r="2761" spans="16:17" x14ac:dyDescent="0.2">
      <c r="P2761" s="31"/>
      <c r="Q2761" s="31"/>
    </row>
    <row r="2762" spans="16:17" x14ac:dyDescent="0.2">
      <c r="P2762" s="31"/>
      <c r="Q2762" s="31"/>
    </row>
    <row r="2763" spans="16:17" x14ac:dyDescent="0.2">
      <c r="P2763" s="31"/>
      <c r="Q2763" s="31"/>
    </row>
    <row r="2764" spans="16:17" x14ac:dyDescent="0.2">
      <c r="P2764" s="31"/>
      <c r="Q2764" s="31"/>
    </row>
    <row r="2765" spans="16:17" x14ac:dyDescent="0.2">
      <c r="P2765" s="31"/>
      <c r="Q2765" s="31"/>
    </row>
    <row r="2766" spans="16:17" x14ac:dyDescent="0.2">
      <c r="P2766" s="31"/>
      <c r="Q2766" s="31"/>
    </row>
    <row r="2767" spans="16:17" x14ac:dyDescent="0.2">
      <c r="P2767" s="31"/>
      <c r="Q2767" s="31"/>
    </row>
    <row r="2768" spans="16:17" x14ac:dyDescent="0.2">
      <c r="P2768" s="31"/>
      <c r="Q2768" s="31"/>
    </row>
    <row r="2769" spans="16:17" x14ac:dyDescent="0.2">
      <c r="P2769" s="31"/>
      <c r="Q2769" s="31"/>
    </row>
    <row r="2770" spans="16:17" x14ac:dyDescent="0.2">
      <c r="P2770" s="31"/>
      <c r="Q2770" s="31"/>
    </row>
    <row r="2771" spans="16:17" x14ac:dyDescent="0.2">
      <c r="P2771" s="31"/>
      <c r="Q2771" s="31"/>
    </row>
    <row r="2772" spans="16:17" x14ac:dyDescent="0.2">
      <c r="P2772" s="31"/>
      <c r="Q2772" s="31"/>
    </row>
    <row r="2773" spans="16:17" x14ac:dyDescent="0.2">
      <c r="P2773" s="31"/>
      <c r="Q2773" s="31"/>
    </row>
    <row r="2774" spans="16:17" x14ac:dyDescent="0.2">
      <c r="P2774" s="31"/>
      <c r="Q2774" s="31"/>
    </row>
    <row r="2775" spans="16:17" x14ac:dyDescent="0.2">
      <c r="P2775" s="31"/>
      <c r="Q2775" s="31"/>
    </row>
    <row r="2776" spans="16:17" x14ac:dyDescent="0.2">
      <c r="P2776" s="31"/>
      <c r="Q2776" s="31"/>
    </row>
    <row r="2777" spans="16:17" x14ac:dyDescent="0.2">
      <c r="P2777" s="31"/>
      <c r="Q2777" s="31"/>
    </row>
    <row r="2778" spans="16:17" x14ac:dyDescent="0.2">
      <c r="P2778" s="31"/>
      <c r="Q2778" s="31"/>
    </row>
    <row r="2779" spans="16:17" x14ac:dyDescent="0.2">
      <c r="P2779" s="31"/>
      <c r="Q2779" s="31"/>
    </row>
    <row r="2780" spans="16:17" x14ac:dyDescent="0.2">
      <c r="P2780" s="31"/>
      <c r="Q2780" s="31"/>
    </row>
    <row r="2781" spans="16:17" x14ac:dyDescent="0.2">
      <c r="P2781" s="31"/>
      <c r="Q2781" s="31"/>
    </row>
    <row r="2782" spans="16:17" x14ac:dyDescent="0.2">
      <c r="P2782" s="31"/>
      <c r="Q2782" s="31"/>
    </row>
    <row r="2783" spans="16:17" x14ac:dyDescent="0.2">
      <c r="P2783" s="31"/>
      <c r="Q2783" s="31"/>
    </row>
    <row r="2784" spans="16:17" x14ac:dyDescent="0.2">
      <c r="P2784" s="31"/>
      <c r="Q2784" s="31"/>
    </row>
    <row r="2785" spans="16:17" x14ac:dyDescent="0.2">
      <c r="P2785" s="31"/>
      <c r="Q2785" s="31"/>
    </row>
    <row r="2786" spans="16:17" x14ac:dyDescent="0.2">
      <c r="P2786" s="31"/>
      <c r="Q2786" s="31"/>
    </row>
    <row r="2787" spans="16:17" x14ac:dyDescent="0.2">
      <c r="P2787" s="31"/>
      <c r="Q2787" s="31"/>
    </row>
    <row r="2788" spans="16:17" x14ac:dyDescent="0.2">
      <c r="P2788" s="31"/>
      <c r="Q2788" s="31"/>
    </row>
    <row r="2789" spans="16:17" x14ac:dyDescent="0.2">
      <c r="P2789" s="31"/>
      <c r="Q2789" s="31"/>
    </row>
    <row r="2790" spans="16:17" x14ac:dyDescent="0.2">
      <c r="P2790" s="31"/>
      <c r="Q2790" s="31"/>
    </row>
    <row r="2791" spans="16:17" x14ac:dyDescent="0.2">
      <c r="P2791" s="31"/>
      <c r="Q2791" s="31"/>
    </row>
    <row r="2792" spans="16:17" x14ac:dyDescent="0.2">
      <c r="P2792" s="31"/>
      <c r="Q2792" s="31"/>
    </row>
    <row r="2793" spans="16:17" x14ac:dyDescent="0.2">
      <c r="P2793" s="31"/>
      <c r="Q2793" s="31"/>
    </row>
    <row r="2794" spans="16:17" x14ac:dyDescent="0.2">
      <c r="P2794" s="31"/>
      <c r="Q2794" s="31"/>
    </row>
    <row r="2795" spans="16:17" x14ac:dyDescent="0.2">
      <c r="P2795" s="31"/>
      <c r="Q2795" s="31"/>
    </row>
    <row r="2796" spans="16:17" x14ac:dyDescent="0.2">
      <c r="P2796" s="31"/>
      <c r="Q2796" s="31"/>
    </row>
    <row r="2797" spans="16:17" x14ac:dyDescent="0.2">
      <c r="P2797" s="31"/>
      <c r="Q2797" s="31"/>
    </row>
    <row r="2798" spans="16:17" x14ac:dyDescent="0.2">
      <c r="P2798" s="31"/>
      <c r="Q2798" s="31"/>
    </row>
    <row r="2799" spans="16:17" x14ac:dyDescent="0.2">
      <c r="P2799" s="31"/>
      <c r="Q2799" s="31"/>
    </row>
    <row r="2800" spans="16:17" x14ac:dyDescent="0.2">
      <c r="P2800" s="31"/>
      <c r="Q2800" s="31"/>
    </row>
    <row r="2801" spans="16:17" x14ac:dyDescent="0.2">
      <c r="P2801" s="31"/>
      <c r="Q2801" s="31"/>
    </row>
    <row r="2802" spans="16:17" x14ac:dyDescent="0.2">
      <c r="P2802" s="31"/>
      <c r="Q2802" s="31"/>
    </row>
    <row r="2803" spans="16:17" x14ac:dyDescent="0.2">
      <c r="P2803" s="31"/>
      <c r="Q2803" s="31"/>
    </row>
    <row r="2804" spans="16:17" x14ac:dyDescent="0.2">
      <c r="P2804" s="31"/>
      <c r="Q2804" s="31"/>
    </row>
    <row r="2805" spans="16:17" x14ac:dyDescent="0.2">
      <c r="P2805" s="31"/>
      <c r="Q2805" s="31"/>
    </row>
    <row r="2806" spans="16:17" x14ac:dyDescent="0.2">
      <c r="P2806" s="31"/>
      <c r="Q2806" s="31"/>
    </row>
    <row r="2807" spans="16:17" x14ac:dyDescent="0.2">
      <c r="P2807" s="31"/>
      <c r="Q2807" s="31"/>
    </row>
    <row r="2808" spans="16:17" x14ac:dyDescent="0.2">
      <c r="P2808" s="31"/>
      <c r="Q2808" s="31"/>
    </row>
    <row r="2809" spans="16:17" x14ac:dyDescent="0.2">
      <c r="P2809" s="31"/>
      <c r="Q2809" s="31"/>
    </row>
    <row r="2810" spans="16:17" x14ac:dyDescent="0.2">
      <c r="P2810" s="31"/>
      <c r="Q2810" s="31"/>
    </row>
    <row r="2811" spans="16:17" x14ac:dyDescent="0.2">
      <c r="P2811" s="31"/>
      <c r="Q2811" s="31"/>
    </row>
    <row r="2812" spans="16:17" x14ac:dyDescent="0.2">
      <c r="P2812" s="31"/>
      <c r="Q2812" s="31"/>
    </row>
    <row r="2813" spans="16:17" x14ac:dyDescent="0.2">
      <c r="P2813" s="31"/>
      <c r="Q2813" s="31"/>
    </row>
    <row r="2814" spans="16:17" x14ac:dyDescent="0.2">
      <c r="P2814" s="31"/>
      <c r="Q2814" s="31"/>
    </row>
    <row r="2815" spans="16:17" x14ac:dyDescent="0.2">
      <c r="P2815" s="31"/>
      <c r="Q2815" s="31"/>
    </row>
    <row r="2816" spans="16:17" x14ac:dyDescent="0.2">
      <c r="P2816" s="31"/>
      <c r="Q2816" s="31"/>
    </row>
    <row r="2817" spans="16:17" x14ac:dyDescent="0.2">
      <c r="P2817" s="31"/>
      <c r="Q2817" s="31"/>
    </row>
    <row r="2818" spans="16:17" x14ac:dyDescent="0.2">
      <c r="P2818" s="31"/>
      <c r="Q2818" s="31"/>
    </row>
    <row r="2819" spans="16:17" x14ac:dyDescent="0.2">
      <c r="P2819" s="31"/>
      <c r="Q2819" s="31"/>
    </row>
    <row r="2820" spans="16:17" x14ac:dyDescent="0.2">
      <c r="P2820" s="31"/>
      <c r="Q2820" s="31"/>
    </row>
    <row r="2821" spans="16:17" x14ac:dyDescent="0.2">
      <c r="P2821" s="31"/>
      <c r="Q2821" s="31"/>
    </row>
    <row r="2822" spans="16:17" x14ac:dyDescent="0.2">
      <c r="P2822" s="31"/>
      <c r="Q2822" s="31"/>
    </row>
    <row r="2823" spans="16:17" x14ac:dyDescent="0.2">
      <c r="P2823" s="31"/>
      <c r="Q2823" s="31"/>
    </row>
    <row r="2824" spans="16:17" x14ac:dyDescent="0.2">
      <c r="P2824" s="31"/>
      <c r="Q2824" s="31"/>
    </row>
    <row r="2825" spans="16:17" x14ac:dyDescent="0.2">
      <c r="P2825" s="31"/>
      <c r="Q2825" s="31"/>
    </row>
    <row r="2826" spans="16:17" x14ac:dyDescent="0.2">
      <c r="P2826" s="31"/>
      <c r="Q2826" s="31"/>
    </row>
    <row r="2827" spans="16:17" x14ac:dyDescent="0.2">
      <c r="P2827" s="31"/>
      <c r="Q2827" s="31"/>
    </row>
    <row r="2828" spans="16:17" x14ac:dyDescent="0.2">
      <c r="P2828" s="31"/>
      <c r="Q2828" s="31"/>
    </row>
    <row r="2829" spans="16:17" x14ac:dyDescent="0.2">
      <c r="P2829" s="31"/>
      <c r="Q2829" s="31"/>
    </row>
    <row r="2830" spans="16:17" x14ac:dyDescent="0.2">
      <c r="P2830" s="31"/>
      <c r="Q2830" s="31"/>
    </row>
    <row r="2831" spans="16:17" x14ac:dyDescent="0.2">
      <c r="P2831" s="31"/>
      <c r="Q2831" s="31"/>
    </row>
    <row r="2832" spans="16:17" x14ac:dyDescent="0.2">
      <c r="P2832" s="31"/>
      <c r="Q2832" s="31"/>
    </row>
    <row r="2833" spans="16:17" x14ac:dyDescent="0.2">
      <c r="P2833" s="31"/>
      <c r="Q2833" s="31"/>
    </row>
    <row r="2834" spans="16:17" x14ac:dyDescent="0.2">
      <c r="P2834" s="31"/>
      <c r="Q2834" s="31"/>
    </row>
    <row r="2835" spans="16:17" x14ac:dyDescent="0.2">
      <c r="P2835" s="31"/>
      <c r="Q2835" s="31"/>
    </row>
    <row r="2836" spans="16:17" x14ac:dyDescent="0.2">
      <c r="P2836" s="31"/>
      <c r="Q2836" s="31"/>
    </row>
    <row r="2837" spans="16:17" x14ac:dyDescent="0.2">
      <c r="P2837" s="31"/>
      <c r="Q2837" s="31"/>
    </row>
    <row r="2838" spans="16:17" x14ac:dyDescent="0.2">
      <c r="P2838" s="31"/>
      <c r="Q2838" s="31"/>
    </row>
    <row r="2839" spans="16:17" x14ac:dyDescent="0.2">
      <c r="P2839" s="31"/>
      <c r="Q2839" s="31"/>
    </row>
    <row r="2840" spans="16:17" x14ac:dyDescent="0.2">
      <c r="P2840" s="31"/>
      <c r="Q2840" s="31"/>
    </row>
    <row r="2841" spans="16:17" x14ac:dyDescent="0.2">
      <c r="P2841" s="31"/>
      <c r="Q2841" s="31"/>
    </row>
    <row r="2842" spans="16:17" x14ac:dyDescent="0.2">
      <c r="P2842" s="31"/>
      <c r="Q2842" s="31"/>
    </row>
    <row r="2843" spans="16:17" x14ac:dyDescent="0.2">
      <c r="P2843" s="31"/>
      <c r="Q2843" s="31"/>
    </row>
    <row r="2844" spans="16:17" x14ac:dyDescent="0.2">
      <c r="P2844" s="31"/>
      <c r="Q2844" s="31"/>
    </row>
    <row r="2845" spans="16:17" x14ac:dyDescent="0.2">
      <c r="P2845" s="31"/>
      <c r="Q2845" s="31"/>
    </row>
    <row r="2846" spans="16:17" x14ac:dyDescent="0.2">
      <c r="P2846" s="31"/>
      <c r="Q2846" s="31"/>
    </row>
    <row r="2847" spans="16:17" x14ac:dyDescent="0.2">
      <c r="P2847" s="31"/>
      <c r="Q2847" s="31"/>
    </row>
    <row r="2848" spans="16:17" x14ac:dyDescent="0.2">
      <c r="P2848" s="31"/>
      <c r="Q2848" s="31"/>
    </row>
    <row r="2849" spans="16:17" x14ac:dyDescent="0.2">
      <c r="P2849" s="31"/>
      <c r="Q2849" s="31"/>
    </row>
    <row r="2850" spans="16:17" x14ac:dyDescent="0.2">
      <c r="P2850" s="31"/>
      <c r="Q2850" s="31"/>
    </row>
    <row r="2851" spans="16:17" x14ac:dyDescent="0.2">
      <c r="P2851" s="31"/>
      <c r="Q2851" s="31"/>
    </row>
    <row r="2852" spans="16:17" x14ac:dyDescent="0.2">
      <c r="P2852" s="31"/>
      <c r="Q2852" s="31"/>
    </row>
    <row r="2853" spans="16:17" x14ac:dyDescent="0.2">
      <c r="P2853" s="31"/>
      <c r="Q2853" s="31"/>
    </row>
    <row r="2854" spans="16:17" x14ac:dyDescent="0.2">
      <c r="P2854" s="31"/>
      <c r="Q2854" s="31"/>
    </row>
    <row r="2855" spans="16:17" x14ac:dyDescent="0.2">
      <c r="P2855" s="31"/>
      <c r="Q2855" s="31"/>
    </row>
    <row r="2856" spans="16:17" x14ac:dyDescent="0.2">
      <c r="P2856" s="31"/>
      <c r="Q2856" s="31"/>
    </row>
    <row r="2857" spans="16:17" x14ac:dyDescent="0.2">
      <c r="P2857" s="31"/>
      <c r="Q2857" s="31"/>
    </row>
    <row r="2858" spans="16:17" x14ac:dyDescent="0.2">
      <c r="P2858" s="31"/>
      <c r="Q2858" s="31"/>
    </row>
    <row r="2859" spans="16:17" x14ac:dyDescent="0.2">
      <c r="P2859" s="31"/>
      <c r="Q2859" s="31"/>
    </row>
    <row r="2860" spans="16:17" x14ac:dyDescent="0.2">
      <c r="P2860" s="31"/>
      <c r="Q2860" s="31"/>
    </row>
    <row r="2861" spans="16:17" x14ac:dyDescent="0.2">
      <c r="P2861" s="31"/>
      <c r="Q2861" s="31"/>
    </row>
    <row r="2862" spans="16:17" x14ac:dyDescent="0.2">
      <c r="P2862" s="31"/>
      <c r="Q2862" s="31"/>
    </row>
    <row r="2863" spans="16:17" x14ac:dyDescent="0.2">
      <c r="P2863" s="31"/>
      <c r="Q2863" s="31"/>
    </row>
    <row r="2864" spans="16:17" x14ac:dyDescent="0.2">
      <c r="P2864" s="31"/>
      <c r="Q2864" s="31"/>
    </row>
    <row r="2865" spans="16:17" x14ac:dyDescent="0.2">
      <c r="P2865" s="31"/>
      <c r="Q2865" s="31"/>
    </row>
    <row r="2866" spans="16:17" x14ac:dyDescent="0.2">
      <c r="P2866" s="31"/>
      <c r="Q2866" s="31"/>
    </row>
    <row r="2867" spans="16:17" x14ac:dyDescent="0.2">
      <c r="P2867" s="31"/>
      <c r="Q2867" s="31"/>
    </row>
    <row r="2868" spans="16:17" x14ac:dyDescent="0.2">
      <c r="P2868" s="31"/>
      <c r="Q2868" s="31"/>
    </row>
    <row r="2869" spans="16:17" x14ac:dyDescent="0.2">
      <c r="P2869" s="31"/>
      <c r="Q2869" s="31"/>
    </row>
    <row r="2870" spans="16:17" x14ac:dyDescent="0.2">
      <c r="P2870" s="31"/>
      <c r="Q2870" s="31"/>
    </row>
    <row r="2871" spans="16:17" x14ac:dyDescent="0.2">
      <c r="P2871" s="31"/>
      <c r="Q2871" s="31"/>
    </row>
    <row r="2872" spans="16:17" x14ac:dyDescent="0.2">
      <c r="P2872" s="31"/>
      <c r="Q2872" s="31"/>
    </row>
    <row r="2873" spans="16:17" x14ac:dyDescent="0.2">
      <c r="P2873" s="31"/>
      <c r="Q2873" s="31"/>
    </row>
    <row r="2874" spans="16:17" x14ac:dyDescent="0.2">
      <c r="P2874" s="31"/>
      <c r="Q2874" s="31"/>
    </row>
    <row r="2875" spans="16:17" x14ac:dyDescent="0.2">
      <c r="P2875" s="31"/>
      <c r="Q2875" s="31"/>
    </row>
    <row r="2876" spans="16:17" x14ac:dyDescent="0.2">
      <c r="P2876" s="31"/>
      <c r="Q2876" s="31"/>
    </row>
    <row r="2877" spans="16:17" x14ac:dyDescent="0.2">
      <c r="P2877" s="31"/>
      <c r="Q2877" s="31"/>
    </row>
    <row r="2878" spans="16:17" x14ac:dyDescent="0.2">
      <c r="P2878" s="31"/>
      <c r="Q2878" s="31"/>
    </row>
    <row r="2879" spans="16:17" x14ac:dyDescent="0.2">
      <c r="P2879" s="31"/>
      <c r="Q2879" s="31"/>
    </row>
    <row r="2880" spans="16:17" x14ac:dyDescent="0.2">
      <c r="P2880" s="31"/>
      <c r="Q2880" s="31"/>
    </row>
    <row r="2881" spans="16:17" x14ac:dyDescent="0.2">
      <c r="P2881" s="31"/>
      <c r="Q2881" s="31"/>
    </row>
    <row r="2882" spans="16:17" x14ac:dyDescent="0.2">
      <c r="P2882" s="31"/>
      <c r="Q2882" s="31"/>
    </row>
    <row r="2883" spans="16:17" x14ac:dyDescent="0.2">
      <c r="P2883" s="31"/>
      <c r="Q2883" s="31"/>
    </row>
    <row r="2884" spans="16:17" x14ac:dyDescent="0.2">
      <c r="P2884" s="31"/>
      <c r="Q2884" s="31"/>
    </row>
    <row r="2885" spans="16:17" x14ac:dyDescent="0.2">
      <c r="P2885" s="31"/>
      <c r="Q2885" s="31"/>
    </row>
    <row r="2886" spans="16:17" x14ac:dyDescent="0.2">
      <c r="P2886" s="31"/>
      <c r="Q2886" s="31"/>
    </row>
    <row r="2887" spans="16:17" x14ac:dyDescent="0.2">
      <c r="P2887" s="31"/>
      <c r="Q2887" s="31"/>
    </row>
    <row r="2888" spans="16:17" x14ac:dyDescent="0.2">
      <c r="P2888" s="31"/>
      <c r="Q2888" s="31"/>
    </row>
    <row r="2889" spans="16:17" x14ac:dyDescent="0.2">
      <c r="P2889" s="31"/>
      <c r="Q2889" s="31"/>
    </row>
    <row r="2890" spans="16:17" x14ac:dyDescent="0.2">
      <c r="P2890" s="31"/>
      <c r="Q2890" s="31"/>
    </row>
    <row r="2891" spans="16:17" x14ac:dyDescent="0.2">
      <c r="P2891" s="31"/>
      <c r="Q2891" s="31"/>
    </row>
    <row r="2892" spans="16:17" x14ac:dyDescent="0.2">
      <c r="P2892" s="31"/>
      <c r="Q2892" s="31"/>
    </row>
    <row r="2893" spans="16:17" x14ac:dyDescent="0.2">
      <c r="P2893" s="31"/>
      <c r="Q2893" s="31"/>
    </row>
    <row r="2894" spans="16:17" x14ac:dyDescent="0.2">
      <c r="P2894" s="31"/>
      <c r="Q2894" s="31"/>
    </row>
    <row r="2895" spans="16:17" x14ac:dyDescent="0.2">
      <c r="P2895" s="31"/>
      <c r="Q2895" s="31"/>
    </row>
    <row r="2896" spans="16:17" x14ac:dyDescent="0.2">
      <c r="P2896" s="31"/>
      <c r="Q2896" s="31"/>
    </row>
    <row r="2897" spans="16:17" x14ac:dyDescent="0.2">
      <c r="P2897" s="31"/>
      <c r="Q2897" s="31"/>
    </row>
    <row r="2898" spans="16:17" x14ac:dyDescent="0.2">
      <c r="P2898" s="31"/>
      <c r="Q2898" s="31"/>
    </row>
    <row r="2899" spans="16:17" x14ac:dyDescent="0.2">
      <c r="P2899" s="31"/>
      <c r="Q2899" s="31"/>
    </row>
    <row r="2900" spans="16:17" x14ac:dyDescent="0.2">
      <c r="P2900" s="31"/>
      <c r="Q2900" s="31"/>
    </row>
    <row r="2901" spans="16:17" x14ac:dyDescent="0.2">
      <c r="P2901" s="31"/>
      <c r="Q2901" s="31"/>
    </row>
    <row r="2902" spans="16:17" x14ac:dyDescent="0.2">
      <c r="P2902" s="31"/>
      <c r="Q2902" s="31"/>
    </row>
    <row r="2903" spans="16:17" x14ac:dyDescent="0.2">
      <c r="P2903" s="31"/>
      <c r="Q2903" s="31"/>
    </row>
    <row r="2904" spans="16:17" x14ac:dyDescent="0.2">
      <c r="P2904" s="31"/>
      <c r="Q2904" s="31"/>
    </row>
    <row r="2905" spans="16:17" x14ac:dyDescent="0.2">
      <c r="P2905" s="31"/>
      <c r="Q2905" s="31"/>
    </row>
    <row r="2906" spans="16:17" x14ac:dyDescent="0.2">
      <c r="P2906" s="31"/>
      <c r="Q2906" s="31"/>
    </row>
    <row r="2907" spans="16:17" x14ac:dyDescent="0.2">
      <c r="P2907" s="31"/>
      <c r="Q2907" s="31"/>
    </row>
    <row r="2908" spans="16:17" x14ac:dyDescent="0.2">
      <c r="P2908" s="31"/>
      <c r="Q2908" s="31"/>
    </row>
    <row r="2909" spans="16:17" x14ac:dyDescent="0.2">
      <c r="P2909" s="31"/>
      <c r="Q2909" s="31"/>
    </row>
    <row r="2910" spans="16:17" x14ac:dyDescent="0.2">
      <c r="P2910" s="31"/>
      <c r="Q2910" s="31"/>
    </row>
    <row r="2911" spans="16:17" x14ac:dyDescent="0.2">
      <c r="P2911" s="31"/>
      <c r="Q2911" s="31"/>
    </row>
    <row r="2912" spans="16:17" x14ac:dyDescent="0.2">
      <c r="P2912" s="31"/>
      <c r="Q2912" s="31"/>
    </row>
    <row r="2913" spans="16:17" x14ac:dyDescent="0.2">
      <c r="P2913" s="31"/>
      <c r="Q2913" s="31"/>
    </row>
    <row r="2914" spans="16:17" x14ac:dyDescent="0.2">
      <c r="P2914" s="31"/>
      <c r="Q2914" s="31"/>
    </row>
    <row r="2915" spans="16:17" x14ac:dyDescent="0.2">
      <c r="P2915" s="31"/>
      <c r="Q2915" s="31"/>
    </row>
    <row r="2916" spans="16:17" x14ac:dyDescent="0.2">
      <c r="P2916" s="31"/>
      <c r="Q2916" s="31"/>
    </row>
    <row r="2917" spans="16:17" x14ac:dyDescent="0.2">
      <c r="P2917" s="31"/>
      <c r="Q2917" s="31"/>
    </row>
    <row r="2918" spans="16:17" x14ac:dyDescent="0.2">
      <c r="P2918" s="31"/>
      <c r="Q2918" s="31"/>
    </row>
    <row r="2919" spans="16:17" x14ac:dyDescent="0.2">
      <c r="P2919" s="31"/>
      <c r="Q2919" s="31"/>
    </row>
    <row r="2920" spans="16:17" x14ac:dyDescent="0.2">
      <c r="P2920" s="31"/>
      <c r="Q2920" s="31"/>
    </row>
    <row r="2921" spans="16:17" x14ac:dyDescent="0.2">
      <c r="P2921" s="31"/>
      <c r="Q2921" s="31"/>
    </row>
    <row r="2922" spans="16:17" x14ac:dyDescent="0.2">
      <c r="P2922" s="31"/>
      <c r="Q2922" s="31"/>
    </row>
    <row r="2923" spans="16:17" x14ac:dyDescent="0.2">
      <c r="P2923" s="31"/>
      <c r="Q2923" s="31"/>
    </row>
    <row r="2924" spans="16:17" x14ac:dyDescent="0.2">
      <c r="P2924" s="31"/>
      <c r="Q2924" s="31"/>
    </row>
    <row r="2925" spans="16:17" x14ac:dyDescent="0.2">
      <c r="P2925" s="31"/>
      <c r="Q2925" s="31"/>
    </row>
    <row r="2926" spans="16:17" x14ac:dyDescent="0.2">
      <c r="P2926" s="31"/>
      <c r="Q2926" s="31"/>
    </row>
    <row r="2927" spans="16:17" x14ac:dyDescent="0.2">
      <c r="P2927" s="31"/>
      <c r="Q2927" s="31"/>
    </row>
    <row r="2928" spans="16:17" x14ac:dyDescent="0.2">
      <c r="P2928" s="31"/>
      <c r="Q2928" s="31"/>
    </row>
    <row r="2929" spans="16:17" x14ac:dyDescent="0.2">
      <c r="P2929" s="31"/>
      <c r="Q2929" s="31"/>
    </row>
    <row r="2930" spans="16:17" x14ac:dyDescent="0.2">
      <c r="P2930" s="31"/>
      <c r="Q2930" s="31"/>
    </row>
    <row r="2931" spans="16:17" x14ac:dyDescent="0.2">
      <c r="P2931" s="31"/>
      <c r="Q2931" s="31"/>
    </row>
    <row r="2932" spans="16:17" x14ac:dyDescent="0.2">
      <c r="P2932" s="31"/>
      <c r="Q2932" s="31"/>
    </row>
    <row r="2933" spans="16:17" x14ac:dyDescent="0.2">
      <c r="P2933" s="31"/>
      <c r="Q2933" s="31"/>
    </row>
    <row r="2934" spans="16:17" x14ac:dyDescent="0.2">
      <c r="P2934" s="31"/>
      <c r="Q2934" s="31"/>
    </row>
    <row r="2935" spans="16:17" x14ac:dyDescent="0.2">
      <c r="P2935" s="31"/>
      <c r="Q2935" s="31"/>
    </row>
    <row r="2936" spans="16:17" x14ac:dyDescent="0.2">
      <c r="P2936" s="31"/>
      <c r="Q2936" s="31"/>
    </row>
    <row r="2937" spans="16:17" x14ac:dyDescent="0.2">
      <c r="P2937" s="31"/>
      <c r="Q2937" s="31"/>
    </row>
    <row r="2938" spans="16:17" x14ac:dyDescent="0.2">
      <c r="P2938" s="31"/>
      <c r="Q2938" s="31"/>
    </row>
    <row r="2939" spans="16:17" x14ac:dyDescent="0.2">
      <c r="P2939" s="31"/>
      <c r="Q2939" s="31"/>
    </row>
    <row r="2940" spans="16:17" x14ac:dyDescent="0.2">
      <c r="P2940" s="31"/>
      <c r="Q2940" s="31"/>
    </row>
    <row r="2941" spans="16:17" x14ac:dyDescent="0.2">
      <c r="P2941" s="31"/>
      <c r="Q2941" s="31"/>
    </row>
    <row r="2942" spans="16:17" x14ac:dyDescent="0.2">
      <c r="P2942" s="31"/>
      <c r="Q2942" s="31"/>
    </row>
    <row r="2943" spans="16:17" x14ac:dyDescent="0.2">
      <c r="P2943" s="31"/>
      <c r="Q2943" s="31"/>
    </row>
    <row r="2944" spans="16:17" x14ac:dyDescent="0.2">
      <c r="P2944" s="31"/>
      <c r="Q2944" s="31"/>
    </row>
    <row r="2945" spans="16:17" x14ac:dyDescent="0.2">
      <c r="P2945" s="31"/>
      <c r="Q2945" s="31"/>
    </row>
    <row r="2946" spans="16:17" x14ac:dyDescent="0.2">
      <c r="P2946" s="31"/>
      <c r="Q2946" s="31"/>
    </row>
    <row r="2947" spans="16:17" x14ac:dyDescent="0.2">
      <c r="P2947" s="31"/>
      <c r="Q2947" s="31"/>
    </row>
    <row r="2948" spans="16:17" x14ac:dyDescent="0.2">
      <c r="P2948" s="31"/>
      <c r="Q2948" s="31"/>
    </row>
    <row r="2949" spans="16:17" x14ac:dyDescent="0.2">
      <c r="P2949" s="31"/>
      <c r="Q2949" s="31"/>
    </row>
    <row r="2950" spans="16:17" x14ac:dyDescent="0.2">
      <c r="P2950" s="31"/>
      <c r="Q2950" s="31"/>
    </row>
    <row r="2951" spans="16:17" x14ac:dyDescent="0.2">
      <c r="P2951" s="31"/>
      <c r="Q2951" s="31"/>
    </row>
    <row r="2952" spans="16:17" x14ac:dyDescent="0.2">
      <c r="P2952" s="31"/>
      <c r="Q2952" s="31"/>
    </row>
    <row r="2953" spans="16:17" x14ac:dyDescent="0.2">
      <c r="P2953" s="31"/>
      <c r="Q2953" s="31"/>
    </row>
    <row r="2954" spans="16:17" x14ac:dyDescent="0.2">
      <c r="P2954" s="31"/>
      <c r="Q2954" s="31"/>
    </row>
    <row r="2955" spans="16:17" x14ac:dyDescent="0.2">
      <c r="P2955" s="31"/>
      <c r="Q2955" s="31"/>
    </row>
    <row r="2956" spans="16:17" x14ac:dyDescent="0.2">
      <c r="P2956" s="31"/>
      <c r="Q2956" s="31"/>
    </row>
    <row r="2957" spans="16:17" x14ac:dyDescent="0.2">
      <c r="P2957" s="31"/>
      <c r="Q2957" s="31"/>
    </row>
    <row r="2958" spans="16:17" x14ac:dyDescent="0.2">
      <c r="P2958" s="31"/>
      <c r="Q2958" s="31"/>
    </row>
    <row r="2959" spans="16:17" x14ac:dyDescent="0.2">
      <c r="P2959" s="31"/>
      <c r="Q2959" s="31"/>
    </row>
    <row r="2960" spans="16:17" x14ac:dyDescent="0.2">
      <c r="P2960" s="31"/>
      <c r="Q2960" s="31"/>
    </row>
    <row r="2961" spans="16:17" x14ac:dyDescent="0.2">
      <c r="P2961" s="31"/>
      <c r="Q2961" s="31"/>
    </row>
    <row r="2962" spans="16:17" x14ac:dyDescent="0.2">
      <c r="P2962" s="31"/>
      <c r="Q2962" s="31"/>
    </row>
    <row r="2963" spans="16:17" x14ac:dyDescent="0.2">
      <c r="P2963" s="31"/>
      <c r="Q2963" s="31"/>
    </row>
    <row r="2964" spans="16:17" x14ac:dyDescent="0.2">
      <c r="P2964" s="31"/>
      <c r="Q2964" s="31"/>
    </row>
    <row r="2965" spans="16:17" x14ac:dyDescent="0.2">
      <c r="P2965" s="31"/>
      <c r="Q2965" s="31"/>
    </row>
    <row r="2966" spans="16:17" x14ac:dyDescent="0.2">
      <c r="P2966" s="31"/>
      <c r="Q2966" s="31"/>
    </row>
    <row r="2967" spans="16:17" x14ac:dyDescent="0.2">
      <c r="P2967" s="31"/>
      <c r="Q2967" s="31"/>
    </row>
    <row r="2968" spans="16:17" x14ac:dyDescent="0.2">
      <c r="P2968" s="31"/>
      <c r="Q2968" s="31"/>
    </row>
    <row r="2969" spans="16:17" x14ac:dyDescent="0.2">
      <c r="P2969" s="31"/>
      <c r="Q2969" s="31"/>
    </row>
    <row r="2970" spans="16:17" x14ac:dyDescent="0.2">
      <c r="P2970" s="31"/>
      <c r="Q2970" s="31"/>
    </row>
    <row r="2971" spans="16:17" x14ac:dyDescent="0.2">
      <c r="P2971" s="31"/>
      <c r="Q2971" s="31"/>
    </row>
    <row r="2972" spans="16:17" x14ac:dyDescent="0.2">
      <c r="P2972" s="31"/>
      <c r="Q2972" s="31"/>
    </row>
    <row r="2973" spans="16:17" x14ac:dyDescent="0.2">
      <c r="P2973" s="31"/>
      <c r="Q2973" s="31"/>
    </row>
    <row r="2974" spans="16:17" x14ac:dyDescent="0.2">
      <c r="P2974" s="31"/>
      <c r="Q2974" s="31"/>
    </row>
    <row r="2975" spans="16:17" x14ac:dyDescent="0.2">
      <c r="P2975" s="31"/>
      <c r="Q2975" s="31"/>
    </row>
    <row r="2976" spans="16:17" x14ac:dyDescent="0.2">
      <c r="P2976" s="31"/>
      <c r="Q2976" s="31"/>
    </row>
    <row r="2977" spans="16:17" x14ac:dyDescent="0.2">
      <c r="P2977" s="31"/>
      <c r="Q2977" s="31"/>
    </row>
    <row r="2978" spans="16:17" x14ac:dyDescent="0.2">
      <c r="P2978" s="31"/>
      <c r="Q2978" s="31"/>
    </row>
    <row r="2979" spans="16:17" x14ac:dyDescent="0.2">
      <c r="P2979" s="31"/>
      <c r="Q2979" s="31"/>
    </row>
    <row r="2980" spans="16:17" x14ac:dyDescent="0.2">
      <c r="P2980" s="31"/>
      <c r="Q2980" s="31"/>
    </row>
    <row r="2981" spans="16:17" x14ac:dyDescent="0.2">
      <c r="P2981" s="31"/>
      <c r="Q2981" s="31"/>
    </row>
    <row r="2982" spans="16:17" x14ac:dyDescent="0.2">
      <c r="P2982" s="31"/>
      <c r="Q2982" s="31"/>
    </row>
    <row r="2983" spans="16:17" x14ac:dyDescent="0.2">
      <c r="P2983" s="31"/>
      <c r="Q2983" s="31"/>
    </row>
    <row r="2984" spans="16:17" x14ac:dyDescent="0.2">
      <c r="P2984" s="31"/>
      <c r="Q2984" s="31"/>
    </row>
    <row r="2985" spans="16:17" x14ac:dyDescent="0.2">
      <c r="P2985" s="31"/>
      <c r="Q2985" s="31"/>
    </row>
    <row r="2986" spans="16:17" x14ac:dyDescent="0.2">
      <c r="P2986" s="31"/>
      <c r="Q2986" s="31"/>
    </row>
    <row r="2987" spans="16:17" x14ac:dyDescent="0.2">
      <c r="P2987" s="31"/>
      <c r="Q2987" s="31"/>
    </row>
    <row r="2988" spans="16:17" x14ac:dyDescent="0.2">
      <c r="P2988" s="31"/>
      <c r="Q2988" s="31"/>
    </row>
    <row r="2989" spans="16:17" x14ac:dyDescent="0.2">
      <c r="P2989" s="31"/>
      <c r="Q2989" s="31"/>
    </row>
    <row r="2990" spans="16:17" x14ac:dyDescent="0.2">
      <c r="P2990" s="31"/>
      <c r="Q2990" s="31"/>
    </row>
    <row r="2991" spans="16:17" x14ac:dyDescent="0.2">
      <c r="P2991" s="31"/>
      <c r="Q2991" s="31"/>
    </row>
    <row r="2992" spans="16:17" x14ac:dyDescent="0.2">
      <c r="P2992" s="31"/>
      <c r="Q2992" s="31"/>
    </row>
    <row r="2993" spans="16:17" x14ac:dyDescent="0.2">
      <c r="P2993" s="31"/>
      <c r="Q2993" s="31"/>
    </row>
    <row r="2994" spans="16:17" x14ac:dyDescent="0.2">
      <c r="P2994" s="31"/>
      <c r="Q2994" s="31"/>
    </row>
    <row r="2995" spans="16:17" x14ac:dyDescent="0.2">
      <c r="P2995" s="31"/>
      <c r="Q2995" s="31"/>
    </row>
    <row r="2996" spans="16:17" x14ac:dyDescent="0.2">
      <c r="P2996" s="31"/>
      <c r="Q2996" s="31"/>
    </row>
    <row r="2997" spans="16:17" x14ac:dyDescent="0.2">
      <c r="P2997" s="31"/>
      <c r="Q2997" s="31"/>
    </row>
    <row r="2998" spans="16:17" x14ac:dyDescent="0.2">
      <c r="P2998" s="31"/>
      <c r="Q2998" s="31"/>
    </row>
    <row r="2999" spans="16:17" x14ac:dyDescent="0.2">
      <c r="P2999" s="31"/>
      <c r="Q2999" s="31"/>
    </row>
    <row r="3000" spans="16:17" x14ac:dyDescent="0.2">
      <c r="P3000" s="31"/>
      <c r="Q3000" s="31"/>
    </row>
    <row r="3001" spans="16:17" x14ac:dyDescent="0.2">
      <c r="P3001" s="31"/>
      <c r="Q3001" s="31"/>
    </row>
    <row r="3002" spans="16:17" x14ac:dyDescent="0.2">
      <c r="P3002" s="31"/>
      <c r="Q3002" s="31"/>
    </row>
    <row r="3003" spans="16:17" x14ac:dyDescent="0.2">
      <c r="P3003" s="31"/>
      <c r="Q3003" s="31"/>
    </row>
    <row r="3004" spans="16:17" x14ac:dyDescent="0.2">
      <c r="P3004" s="31"/>
      <c r="Q3004" s="31"/>
    </row>
    <row r="3005" spans="16:17" x14ac:dyDescent="0.2">
      <c r="P3005" s="31"/>
      <c r="Q3005" s="31"/>
    </row>
    <row r="3006" spans="16:17" x14ac:dyDescent="0.2">
      <c r="P3006" s="31"/>
      <c r="Q3006" s="31"/>
    </row>
    <row r="3007" spans="16:17" x14ac:dyDescent="0.2">
      <c r="P3007" s="31"/>
      <c r="Q3007" s="31"/>
    </row>
    <row r="3008" spans="16:17" x14ac:dyDescent="0.2">
      <c r="P3008" s="31"/>
      <c r="Q3008" s="31"/>
    </row>
    <row r="3009" spans="16:17" x14ac:dyDescent="0.2">
      <c r="P3009" s="31"/>
      <c r="Q3009" s="31"/>
    </row>
    <row r="3010" spans="16:17" x14ac:dyDescent="0.2">
      <c r="P3010" s="31"/>
      <c r="Q3010" s="31"/>
    </row>
    <row r="3011" spans="16:17" x14ac:dyDescent="0.2">
      <c r="P3011" s="31"/>
      <c r="Q3011" s="31"/>
    </row>
    <row r="3012" spans="16:17" x14ac:dyDescent="0.2">
      <c r="P3012" s="31"/>
      <c r="Q3012" s="31"/>
    </row>
    <row r="3013" spans="16:17" x14ac:dyDescent="0.2">
      <c r="P3013" s="31"/>
      <c r="Q3013" s="31"/>
    </row>
    <row r="3014" spans="16:17" x14ac:dyDescent="0.2">
      <c r="P3014" s="31"/>
      <c r="Q3014" s="31"/>
    </row>
    <row r="3015" spans="16:17" x14ac:dyDescent="0.2">
      <c r="P3015" s="31"/>
      <c r="Q3015" s="31"/>
    </row>
    <row r="3016" spans="16:17" x14ac:dyDescent="0.2">
      <c r="P3016" s="31"/>
      <c r="Q3016" s="31"/>
    </row>
    <row r="3017" spans="16:17" x14ac:dyDescent="0.2">
      <c r="P3017" s="31"/>
      <c r="Q3017" s="31"/>
    </row>
    <row r="3018" spans="16:17" x14ac:dyDescent="0.2">
      <c r="P3018" s="31"/>
      <c r="Q3018" s="31"/>
    </row>
    <row r="3019" spans="16:17" x14ac:dyDescent="0.2">
      <c r="P3019" s="31"/>
      <c r="Q3019" s="31"/>
    </row>
    <row r="3020" spans="16:17" x14ac:dyDescent="0.2">
      <c r="P3020" s="31"/>
      <c r="Q3020" s="31"/>
    </row>
    <row r="3021" spans="16:17" x14ac:dyDescent="0.2">
      <c r="P3021" s="31"/>
      <c r="Q3021" s="31"/>
    </row>
    <row r="3022" spans="16:17" x14ac:dyDescent="0.2">
      <c r="P3022" s="31"/>
      <c r="Q3022" s="31"/>
    </row>
    <row r="3023" spans="16:17" x14ac:dyDescent="0.2">
      <c r="P3023" s="31"/>
      <c r="Q3023" s="31"/>
    </row>
    <row r="3024" spans="16:17" x14ac:dyDescent="0.2">
      <c r="P3024" s="31"/>
      <c r="Q3024" s="31"/>
    </row>
    <row r="3025" spans="16:17" x14ac:dyDescent="0.2">
      <c r="P3025" s="31"/>
      <c r="Q3025" s="31"/>
    </row>
    <row r="3026" spans="16:17" x14ac:dyDescent="0.2">
      <c r="P3026" s="31"/>
      <c r="Q3026" s="31"/>
    </row>
    <row r="3027" spans="16:17" x14ac:dyDescent="0.2">
      <c r="P3027" s="31"/>
      <c r="Q3027" s="31"/>
    </row>
    <row r="3028" spans="16:17" x14ac:dyDescent="0.2">
      <c r="P3028" s="31"/>
      <c r="Q3028" s="31"/>
    </row>
    <row r="3029" spans="16:17" x14ac:dyDescent="0.2">
      <c r="P3029" s="31"/>
      <c r="Q3029" s="31"/>
    </row>
    <row r="3030" spans="16:17" x14ac:dyDescent="0.2">
      <c r="P3030" s="31"/>
      <c r="Q3030" s="31"/>
    </row>
    <row r="3031" spans="16:17" x14ac:dyDescent="0.2">
      <c r="P3031" s="31"/>
      <c r="Q3031" s="31"/>
    </row>
    <row r="3032" spans="16:17" x14ac:dyDescent="0.2">
      <c r="P3032" s="31"/>
      <c r="Q3032" s="31"/>
    </row>
    <row r="3033" spans="16:17" x14ac:dyDescent="0.2">
      <c r="P3033" s="31"/>
      <c r="Q3033" s="31"/>
    </row>
    <row r="3034" spans="16:17" x14ac:dyDescent="0.2">
      <c r="P3034" s="31"/>
      <c r="Q3034" s="31"/>
    </row>
    <row r="3035" spans="16:17" x14ac:dyDescent="0.2">
      <c r="P3035" s="31"/>
      <c r="Q3035" s="31"/>
    </row>
    <row r="3036" spans="16:17" x14ac:dyDescent="0.2">
      <c r="P3036" s="31"/>
      <c r="Q3036" s="31"/>
    </row>
    <row r="3037" spans="16:17" x14ac:dyDescent="0.2">
      <c r="P3037" s="31"/>
      <c r="Q3037" s="31"/>
    </row>
    <row r="3038" spans="16:17" x14ac:dyDescent="0.2">
      <c r="P3038" s="31"/>
      <c r="Q3038" s="31"/>
    </row>
    <row r="3039" spans="16:17" x14ac:dyDescent="0.2">
      <c r="P3039" s="31"/>
      <c r="Q3039" s="31"/>
    </row>
    <row r="3040" spans="16:17" x14ac:dyDescent="0.2">
      <c r="P3040" s="31"/>
      <c r="Q3040" s="31"/>
    </row>
    <row r="3041" spans="16:17" x14ac:dyDescent="0.2">
      <c r="P3041" s="31"/>
      <c r="Q3041" s="31"/>
    </row>
    <row r="3042" spans="16:17" x14ac:dyDescent="0.2">
      <c r="P3042" s="31"/>
      <c r="Q3042" s="31"/>
    </row>
    <row r="3043" spans="16:17" x14ac:dyDescent="0.2">
      <c r="P3043" s="31"/>
      <c r="Q3043" s="31"/>
    </row>
    <row r="3044" spans="16:17" x14ac:dyDescent="0.2">
      <c r="P3044" s="31"/>
      <c r="Q3044" s="31"/>
    </row>
    <row r="3045" spans="16:17" x14ac:dyDescent="0.2">
      <c r="P3045" s="31"/>
      <c r="Q3045" s="31"/>
    </row>
    <row r="3046" spans="16:17" x14ac:dyDescent="0.2">
      <c r="P3046" s="31"/>
      <c r="Q3046" s="31"/>
    </row>
    <row r="3047" spans="16:17" x14ac:dyDescent="0.2">
      <c r="P3047" s="31"/>
      <c r="Q3047" s="31"/>
    </row>
    <row r="3048" spans="16:17" x14ac:dyDescent="0.2">
      <c r="P3048" s="31"/>
      <c r="Q3048" s="31"/>
    </row>
    <row r="3049" spans="16:17" x14ac:dyDescent="0.2">
      <c r="P3049" s="31"/>
      <c r="Q3049" s="31"/>
    </row>
    <row r="3050" spans="16:17" x14ac:dyDescent="0.2">
      <c r="P3050" s="31"/>
      <c r="Q3050" s="31"/>
    </row>
    <row r="3051" spans="16:17" x14ac:dyDescent="0.2">
      <c r="P3051" s="31"/>
      <c r="Q3051" s="31"/>
    </row>
    <row r="3052" spans="16:17" x14ac:dyDescent="0.2">
      <c r="P3052" s="31"/>
      <c r="Q3052" s="31"/>
    </row>
    <row r="3053" spans="16:17" x14ac:dyDescent="0.2">
      <c r="P3053" s="31"/>
      <c r="Q3053" s="31"/>
    </row>
    <row r="3054" spans="16:17" x14ac:dyDescent="0.2">
      <c r="P3054" s="31"/>
      <c r="Q3054" s="31"/>
    </row>
    <row r="3055" spans="16:17" x14ac:dyDescent="0.2">
      <c r="P3055" s="31"/>
      <c r="Q3055" s="31"/>
    </row>
    <row r="3056" spans="16:17" x14ac:dyDescent="0.2">
      <c r="P3056" s="31"/>
      <c r="Q3056" s="31"/>
    </row>
    <row r="3057" spans="16:17" x14ac:dyDescent="0.2">
      <c r="P3057" s="31"/>
      <c r="Q3057" s="31"/>
    </row>
    <row r="3058" spans="16:17" x14ac:dyDescent="0.2">
      <c r="P3058" s="31"/>
      <c r="Q3058" s="31"/>
    </row>
    <row r="3059" spans="16:17" x14ac:dyDescent="0.2">
      <c r="P3059" s="31"/>
      <c r="Q3059" s="31"/>
    </row>
    <row r="3060" spans="16:17" x14ac:dyDescent="0.2">
      <c r="P3060" s="31"/>
      <c r="Q3060" s="31"/>
    </row>
    <row r="3061" spans="16:17" x14ac:dyDescent="0.2">
      <c r="P3061" s="31"/>
      <c r="Q3061" s="31"/>
    </row>
    <row r="3062" spans="16:17" x14ac:dyDescent="0.2">
      <c r="P3062" s="31"/>
      <c r="Q3062" s="31"/>
    </row>
    <row r="3063" spans="16:17" x14ac:dyDescent="0.2">
      <c r="P3063" s="31"/>
      <c r="Q3063" s="31"/>
    </row>
    <row r="3064" spans="16:17" x14ac:dyDescent="0.2">
      <c r="P3064" s="31"/>
      <c r="Q3064" s="31"/>
    </row>
    <row r="3065" spans="16:17" x14ac:dyDescent="0.2">
      <c r="P3065" s="31"/>
      <c r="Q3065" s="31"/>
    </row>
    <row r="3066" spans="16:17" x14ac:dyDescent="0.2">
      <c r="P3066" s="31"/>
      <c r="Q3066" s="31"/>
    </row>
    <row r="3067" spans="16:17" x14ac:dyDescent="0.2">
      <c r="P3067" s="31"/>
      <c r="Q3067" s="31"/>
    </row>
    <row r="3068" spans="16:17" x14ac:dyDescent="0.2">
      <c r="P3068" s="31"/>
      <c r="Q3068" s="31"/>
    </row>
    <row r="3069" spans="16:17" x14ac:dyDescent="0.2">
      <c r="P3069" s="31"/>
      <c r="Q3069" s="31"/>
    </row>
    <row r="3070" spans="16:17" x14ac:dyDescent="0.2">
      <c r="P3070" s="31"/>
      <c r="Q3070" s="31"/>
    </row>
    <row r="3071" spans="16:17" x14ac:dyDescent="0.2">
      <c r="P3071" s="31"/>
      <c r="Q3071" s="31"/>
    </row>
    <row r="3072" spans="16:17" x14ac:dyDescent="0.2">
      <c r="P3072" s="31"/>
      <c r="Q3072" s="31"/>
    </row>
    <row r="3073" spans="16:17" x14ac:dyDescent="0.2">
      <c r="P3073" s="31"/>
      <c r="Q3073" s="31"/>
    </row>
    <row r="3074" spans="16:17" x14ac:dyDescent="0.2">
      <c r="P3074" s="31"/>
      <c r="Q3074" s="31"/>
    </row>
    <row r="3075" spans="16:17" x14ac:dyDescent="0.2">
      <c r="P3075" s="31"/>
      <c r="Q3075" s="31"/>
    </row>
    <row r="3076" spans="16:17" x14ac:dyDescent="0.2">
      <c r="P3076" s="31"/>
      <c r="Q3076" s="31"/>
    </row>
    <row r="3077" spans="16:17" x14ac:dyDescent="0.2">
      <c r="P3077" s="31"/>
      <c r="Q3077" s="31"/>
    </row>
    <row r="3078" spans="16:17" x14ac:dyDescent="0.2">
      <c r="P3078" s="31"/>
      <c r="Q3078" s="31"/>
    </row>
    <row r="3079" spans="16:17" x14ac:dyDescent="0.2">
      <c r="P3079" s="31"/>
      <c r="Q3079" s="31"/>
    </row>
    <row r="3080" spans="16:17" x14ac:dyDescent="0.2">
      <c r="P3080" s="31"/>
      <c r="Q3080" s="31"/>
    </row>
    <row r="3081" spans="16:17" x14ac:dyDescent="0.2">
      <c r="P3081" s="31"/>
      <c r="Q3081" s="31"/>
    </row>
    <row r="3082" spans="16:17" x14ac:dyDescent="0.2">
      <c r="P3082" s="31"/>
      <c r="Q3082" s="31"/>
    </row>
    <row r="3083" spans="16:17" x14ac:dyDescent="0.2">
      <c r="P3083" s="31"/>
      <c r="Q3083" s="31"/>
    </row>
    <row r="3084" spans="16:17" x14ac:dyDescent="0.2">
      <c r="P3084" s="31"/>
      <c r="Q3084" s="31"/>
    </row>
    <row r="3085" spans="16:17" x14ac:dyDescent="0.2">
      <c r="P3085" s="31"/>
      <c r="Q3085" s="31"/>
    </row>
    <row r="3086" spans="16:17" x14ac:dyDescent="0.2">
      <c r="P3086" s="31"/>
      <c r="Q3086" s="31"/>
    </row>
    <row r="3087" spans="16:17" x14ac:dyDescent="0.2">
      <c r="P3087" s="31"/>
      <c r="Q3087" s="31"/>
    </row>
    <row r="3088" spans="16:17" x14ac:dyDescent="0.2">
      <c r="P3088" s="31"/>
      <c r="Q3088" s="31"/>
    </row>
    <row r="3089" spans="16:17" x14ac:dyDescent="0.2">
      <c r="P3089" s="31"/>
      <c r="Q3089" s="31"/>
    </row>
    <row r="3090" spans="16:17" x14ac:dyDescent="0.2">
      <c r="P3090" s="31"/>
      <c r="Q3090" s="31"/>
    </row>
    <row r="3091" spans="16:17" x14ac:dyDescent="0.2">
      <c r="P3091" s="31"/>
      <c r="Q3091" s="31"/>
    </row>
    <row r="3092" spans="16:17" x14ac:dyDescent="0.2">
      <c r="P3092" s="31"/>
      <c r="Q3092" s="31"/>
    </row>
    <row r="3093" spans="16:17" x14ac:dyDescent="0.2">
      <c r="P3093" s="31"/>
      <c r="Q3093" s="31"/>
    </row>
    <row r="3094" spans="16:17" x14ac:dyDescent="0.2">
      <c r="P3094" s="31"/>
      <c r="Q3094" s="31"/>
    </row>
    <row r="3095" spans="16:17" x14ac:dyDescent="0.2">
      <c r="P3095" s="31"/>
      <c r="Q3095" s="31"/>
    </row>
    <row r="3096" spans="16:17" x14ac:dyDescent="0.2">
      <c r="P3096" s="31"/>
      <c r="Q3096" s="31"/>
    </row>
    <row r="3097" spans="16:17" x14ac:dyDescent="0.2">
      <c r="P3097" s="31"/>
      <c r="Q3097" s="31"/>
    </row>
    <row r="3098" spans="16:17" x14ac:dyDescent="0.2">
      <c r="P3098" s="31"/>
      <c r="Q3098" s="31"/>
    </row>
    <row r="3099" spans="16:17" x14ac:dyDescent="0.2">
      <c r="P3099" s="31"/>
      <c r="Q3099" s="31"/>
    </row>
    <row r="3100" spans="16:17" x14ac:dyDescent="0.2">
      <c r="P3100" s="31"/>
      <c r="Q3100" s="31"/>
    </row>
    <row r="3101" spans="16:17" x14ac:dyDescent="0.2">
      <c r="P3101" s="31"/>
      <c r="Q3101" s="31"/>
    </row>
    <row r="3102" spans="16:17" x14ac:dyDescent="0.2">
      <c r="P3102" s="31"/>
      <c r="Q3102" s="31"/>
    </row>
    <row r="3103" spans="16:17" x14ac:dyDescent="0.2">
      <c r="P3103" s="31"/>
      <c r="Q3103" s="31"/>
    </row>
    <row r="3104" spans="16:17" x14ac:dyDescent="0.2">
      <c r="P3104" s="31"/>
      <c r="Q3104" s="31"/>
    </row>
    <row r="3105" spans="16:17" x14ac:dyDescent="0.2">
      <c r="P3105" s="31"/>
      <c r="Q3105" s="31"/>
    </row>
    <row r="3106" spans="16:17" x14ac:dyDescent="0.2">
      <c r="P3106" s="31"/>
      <c r="Q3106" s="31"/>
    </row>
    <row r="3107" spans="16:17" x14ac:dyDescent="0.2">
      <c r="P3107" s="31"/>
      <c r="Q3107" s="31"/>
    </row>
    <row r="3108" spans="16:17" x14ac:dyDescent="0.2">
      <c r="P3108" s="31"/>
      <c r="Q3108" s="31"/>
    </row>
    <row r="3109" spans="16:17" x14ac:dyDescent="0.2">
      <c r="P3109" s="31"/>
      <c r="Q3109" s="31"/>
    </row>
    <row r="3110" spans="16:17" x14ac:dyDescent="0.2">
      <c r="P3110" s="31"/>
      <c r="Q3110" s="31"/>
    </row>
    <row r="3111" spans="16:17" x14ac:dyDescent="0.2">
      <c r="P3111" s="31"/>
      <c r="Q3111" s="31"/>
    </row>
    <row r="3112" spans="16:17" x14ac:dyDescent="0.2">
      <c r="P3112" s="31"/>
      <c r="Q3112" s="31"/>
    </row>
    <row r="3113" spans="16:17" x14ac:dyDescent="0.2">
      <c r="P3113" s="31"/>
      <c r="Q3113" s="31"/>
    </row>
    <row r="3114" spans="16:17" x14ac:dyDescent="0.2">
      <c r="P3114" s="31"/>
      <c r="Q3114" s="31"/>
    </row>
    <row r="3115" spans="16:17" x14ac:dyDescent="0.2">
      <c r="P3115" s="31"/>
      <c r="Q3115" s="31"/>
    </row>
    <row r="3116" spans="16:17" x14ac:dyDescent="0.2">
      <c r="P3116" s="31"/>
      <c r="Q3116" s="31"/>
    </row>
    <row r="3117" spans="16:17" x14ac:dyDescent="0.2">
      <c r="P3117" s="31"/>
      <c r="Q3117" s="31"/>
    </row>
    <row r="3118" spans="16:17" x14ac:dyDescent="0.2">
      <c r="P3118" s="31"/>
      <c r="Q3118" s="31"/>
    </row>
    <row r="3119" spans="16:17" x14ac:dyDescent="0.2">
      <c r="P3119" s="31"/>
      <c r="Q3119" s="31"/>
    </row>
    <row r="3120" spans="16:17" x14ac:dyDescent="0.2">
      <c r="P3120" s="31"/>
      <c r="Q3120" s="31"/>
    </row>
    <row r="3121" spans="16:17" x14ac:dyDescent="0.2">
      <c r="P3121" s="31"/>
      <c r="Q3121" s="31"/>
    </row>
    <row r="3122" spans="16:17" x14ac:dyDescent="0.2">
      <c r="P3122" s="31"/>
      <c r="Q3122" s="31"/>
    </row>
    <row r="3123" spans="16:17" x14ac:dyDescent="0.2">
      <c r="P3123" s="31"/>
      <c r="Q3123" s="31"/>
    </row>
    <row r="3124" spans="16:17" x14ac:dyDescent="0.2">
      <c r="P3124" s="31"/>
      <c r="Q3124" s="31"/>
    </row>
    <row r="3125" spans="16:17" x14ac:dyDescent="0.2">
      <c r="P3125" s="31"/>
      <c r="Q3125" s="31"/>
    </row>
    <row r="3126" spans="16:17" x14ac:dyDescent="0.2">
      <c r="P3126" s="31"/>
      <c r="Q3126" s="31"/>
    </row>
    <row r="3127" spans="16:17" x14ac:dyDescent="0.2">
      <c r="P3127" s="31"/>
      <c r="Q3127" s="31"/>
    </row>
    <row r="3128" spans="16:17" x14ac:dyDescent="0.2">
      <c r="P3128" s="31"/>
      <c r="Q3128" s="31"/>
    </row>
    <row r="3129" spans="16:17" x14ac:dyDescent="0.2">
      <c r="P3129" s="31"/>
      <c r="Q3129" s="31"/>
    </row>
    <row r="3130" spans="16:17" x14ac:dyDescent="0.2">
      <c r="P3130" s="31"/>
      <c r="Q3130" s="31"/>
    </row>
    <row r="3131" spans="16:17" x14ac:dyDescent="0.2">
      <c r="P3131" s="31"/>
      <c r="Q3131" s="31"/>
    </row>
    <row r="3132" spans="16:17" x14ac:dyDescent="0.2">
      <c r="P3132" s="31"/>
      <c r="Q3132" s="31"/>
    </row>
    <row r="3133" spans="16:17" x14ac:dyDescent="0.2">
      <c r="P3133" s="31"/>
      <c r="Q3133" s="31"/>
    </row>
    <row r="3134" spans="16:17" x14ac:dyDescent="0.2">
      <c r="P3134" s="31"/>
      <c r="Q3134" s="31"/>
    </row>
    <row r="3135" spans="16:17" x14ac:dyDescent="0.2">
      <c r="P3135" s="31"/>
      <c r="Q3135" s="31"/>
    </row>
    <row r="3136" spans="16:17" x14ac:dyDescent="0.2">
      <c r="P3136" s="31"/>
      <c r="Q3136" s="31"/>
    </row>
    <row r="3137" spans="16:17" x14ac:dyDescent="0.2">
      <c r="P3137" s="31"/>
      <c r="Q3137" s="31"/>
    </row>
    <row r="3138" spans="16:17" x14ac:dyDescent="0.2">
      <c r="P3138" s="31"/>
      <c r="Q3138" s="31"/>
    </row>
    <row r="3139" spans="16:17" x14ac:dyDescent="0.2">
      <c r="P3139" s="31"/>
      <c r="Q3139" s="31"/>
    </row>
    <row r="3140" spans="16:17" x14ac:dyDescent="0.2">
      <c r="P3140" s="31"/>
      <c r="Q3140" s="31"/>
    </row>
    <row r="3141" spans="16:17" x14ac:dyDescent="0.2">
      <c r="P3141" s="31"/>
      <c r="Q3141" s="31"/>
    </row>
    <row r="3142" spans="16:17" x14ac:dyDescent="0.2">
      <c r="P3142" s="31"/>
      <c r="Q3142" s="31"/>
    </row>
    <row r="3143" spans="16:17" x14ac:dyDescent="0.2">
      <c r="P3143" s="31"/>
      <c r="Q3143" s="31"/>
    </row>
    <row r="3144" spans="16:17" x14ac:dyDescent="0.2">
      <c r="P3144" s="31"/>
      <c r="Q3144" s="31"/>
    </row>
    <row r="3145" spans="16:17" x14ac:dyDescent="0.2">
      <c r="P3145" s="31"/>
      <c r="Q3145" s="31"/>
    </row>
    <row r="3146" spans="16:17" x14ac:dyDescent="0.2">
      <c r="P3146" s="31"/>
      <c r="Q3146" s="31"/>
    </row>
    <row r="3147" spans="16:17" x14ac:dyDescent="0.2">
      <c r="P3147" s="31"/>
      <c r="Q3147" s="31"/>
    </row>
    <row r="3148" spans="16:17" x14ac:dyDescent="0.2">
      <c r="P3148" s="31"/>
      <c r="Q3148" s="31"/>
    </row>
    <row r="3149" spans="16:17" x14ac:dyDescent="0.2">
      <c r="P3149" s="31"/>
      <c r="Q3149" s="31"/>
    </row>
    <row r="3150" spans="16:17" x14ac:dyDescent="0.2">
      <c r="P3150" s="31"/>
      <c r="Q3150" s="31"/>
    </row>
    <row r="3151" spans="16:17" x14ac:dyDescent="0.2">
      <c r="P3151" s="31"/>
      <c r="Q3151" s="31"/>
    </row>
    <row r="3152" spans="16:17" x14ac:dyDescent="0.2">
      <c r="P3152" s="31"/>
      <c r="Q3152" s="31"/>
    </row>
    <row r="3153" spans="16:17" x14ac:dyDescent="0.2">
      <c r="P3153" s="31"/>
      <c r="Q3153" s="31"/>
    </row>
    <row r="3154" spans="16:17" x14ac:dyDescent="0.2">
      <c r="P3154" s="31"/>
      <c r="Q3154" s="31"/>
    </row>
    <row r="3155" spans="16:17" x14ac:dyDescent="0.2">
      <c r="P3155" s="31"/>
      <c r="Q3155" s="31"/>
    </row>
    <row r="3156" spans="16:17" x14ac:dyDescent="0.2">
      <c r="P3156" s="31"/>
      <c r="Q3156" s="31"/>
    </row>
    <row r="3157" spans="16:17" x14ac:dyDescent="0.2">
      <c r="P3157" s="31"/>
      <c r="Q3157" s="31"/>
    </row>
    <row r="3158" spans="16:17" x14ac:dyDescent="0.2">
      <c r="P3158" s="31"/>
      <c r="Q3158" s="31"/>
    </row>
    <row r="3159" spans="16:17" x14ac:dyDescent="0.2">
      <c r="P3159" s="31"/>
      <c r="Q3159" s="31"/>
    </row>
    <row r="3160" spans="16:17" x14ac:dyDescent="0.2">
      <c r="P3160" s="31"/>
      <c r="Q3160" s="31"/>
    </row>
    <row r="3161" spans="16:17" x14ac:dyDescent="0.2">
      <c r="P3161" s="31"/>
      <c r="Q3161" s="31"/>
    </row>
    <row r="3162" spans="16:17" x14ac:dyDescent="0.2">
      <c r="P3162" s="31"/>
      <c r="Q3162" s="31"/>
    </row>
    <row r="3163" spans="16:17" x14ac:dyDescent="0.2">
      <c r="P3163" s="31"/>
      <c r="Q3163" s="31"/>
    </row>
    <row r="3164" spans="16:17" x14ac:dyDescent="0.2">
      <c r="P3164" s="31"/>
      <c r="Q3164" s="31"/>
    </row>
    <row r="3165" spans="16:17" x14ac:dyDescent="0.2">
      <c r="P3165" s="31"/>
      <c r="Q3165" s="31"/>
    </row>
    <row r="3166" spans="16:17" x14ac:dyDescent="0.2">
      <c r="P3166" s="31"/>
      <c r="Q3166" s="31"/>
    </row>
    <row r="3167" spans="16:17" x14ac:dyDescent="0.2">
      <c r="P3167" s="31"/>
      <c r="Q3167" s="31"/>
    </row>
    <row r="3168" spans="16:17" x14ac:dyDescent="0.2">
      <c r="P3168" s="31"/>
      <c r="Q3168" s="31"/>
    </row>
    <row r="3169" spans="16:17" x14ac:dyDescent="0.2">
      <c r="P3169" s="31"/>
      <c r="Q3169" s="31"/>
    </row>
    <row r="3170" spans="16:17" x14ac:dyDescent="0.2">
      <c r="P3170" s="31"/>
      <c r="Q3170" s="31"/>
    </row>
    <row r="3171" spans="16:17" x14ac:dyDescent="0.2">
      <c r="P3171" s="31"/>
      <c r="Q3171" s="31"/>
    </row>
    <row r="3172" spans="16:17" x14ac:dyDescent="0.2">
      <c r="P3172" s="31"/>
      <c r="Q3172" s="31"/>
    </row>
    <row r="3173" spans="16:17" x14ac:dyDescent="0.2">
      <c r="P3173" s="31"/>
      <c r="Q3173" s="31"/>
    </row>
    <row r="3174" spans="16:17" x14ac:dyDescent="0.2">
      <c r="P3174" s="31"/>
      <c r="Q3174" s="31"/>
    </row>
    <row r="3175" spans="16:17" x14ac:dyDescent="0.2">
      <c r="P3175" s="31"/>
      <c r="Q3175" s="31"/>
    </row>
    <row r="3176" spans="16:17" x14ac:dyDescent="0.2">
      <c r="P3176" s="31"/>
      <c r="Q3176" s="31"/>
    </row>
    <row r="3177" spans="16:17" x14ac:dyDescent="0.2">
      <c r="P3177" s="31"/>
      <c r="Q3177" s="31"/>
    </row>
    <row r="3178" spans="16:17" x14ac:dyDescent="0.2">
      <c r="P3178" s="31"/>
      <c r="Q3178" s="31"/>
    </row>
    <row r="3179" spans="16:17" x14ac:dyDescent="0.2">
      <c r="P3179" s="31"/>
      <c r="Q3179" s="31"/>
    </row>
    <row r="3180" spans="16:17" x14ac:dyDescent="0.2">
      <c r="P3180" s="31"/>
      <c r="Q3180" s="31"/>
    </row>
    <row r="3181" spans="16:17" x14ac:dyDescent="0.2">
      <c r="P3181" s="31"/>
      <c r="Q3181" s="31"/>
    </row>
    <row r="3182" spans="16:17" x14ac:dyDescent="0.2">
      <c r="P3182" s="31"/>
      <c r="Q3182" s="31"/>
    </row>
    <row r="3183" spans="16:17" x14ac:dyDescent="0.2">
      <c r="P3183" s="31"/>
      <c r="Q3183" s="31"/>
    </row>
    <row r="3184" spans="16:17" x14ac:dyDescent="0.2">
      <c r="P3184" s="31"/>
      <c r="Q3184" s="31"/>
    </row>
    <row r="3185" spans="16:17" x14ac:dyDescent="0.2">
      <c r="P3185" s="31"/>
      <c r="Q3185" s="31"/>
    </row>
    <row r="3186" spans="16:17" x14ac:dyDescent="0.2">
      <c r="P3186" s="31"/>
      <c r="Q3186" s="31"/>
    </row>
    <row r="3187" spans="16:17" x14ac:dyDescent="0.2">
      <c r="P3187" s="31"/>
      <c r="Q3187" s="31"/>
    </row>
    <row r="3188" spans="16:17" x14ac:dyDescent="0.2">
      <c r="P3188" s="31"/>
      <c r="Q3188" s="31"/>
    </row>
    <row r="3189" spans="16:17" x14ac:dyDescent="0.2">
      <c r="P3189" s="31"/>
      <c r="Q3189" s="31"/>
    </row>
    <row r="3190" spans="16:17" x14ac:dyDescent="0.2">
      <c r="P3190" s="31"/>
      <c r="Q3190" s="31"/>
    </row>
    <row r="3191" spans="16:17" x14ac:dyDescent="0.2">
      <c r="P3191" s="31"/>
      <c r="Q3191" s="31"/>
    </row>
    <row r="3192" spans="16:17" x14ac:dyDescent="0.2">
      <c r="P3192" s="31"/>
      <c r="Q3192" s="31"/>
    </row>
    <row r="3193" spans="16:17" x14ac:dyDescent="0.2">
      <c r="P3193" s="31"/>
      <c r="Q3193" s="31"/>
    </row>
    <row r="3194" spans="16:17" x14ac:dyDescent="0.2">
      <c r="P3194" s="31"/>
      <c r="Q3194" s="31"/>
    </row>
    <row r="3195" spans="16:17" x14ac:dyDescent="0.2">
      <c r="P3195" s="31"/>
      <c r="Q3195" s="31"/>
    </row>
    <row r="3196" spans="16:17" x14ac:dyDescent="0.2">
      <c r="P3196" s="31"/>
      <c r="Q3196" s="31"/>
    </row>
    <row r="3197" spans="16:17" x14ac:dyDescent="0.2">
      <c r="P3197" s="31"/>
      <c r="Q3197" s="31"/>
    </row>
    <row r="3198" spans="16:17" x14ac:dyDescent="0.2">
      <c r="P3198" s="31"/>
      <c r="Q3198" s="31"/>
    </row>
    <row r="3199" spans="16:17" x14ac:dyDescent="0.2">
      <c r="P3199" s="31"/>
      <c r="Q3199" s="31"/>
    </row>
    <row r="3200" spans="16:17" x14ac:dyDescent="0.2">
      <c r="P3200" s="31"/>
      <c r="Q3200" s="31"/>
    </row>
    <row r="3201" spans="16:17" x14ac:dyDescent="0.2">
      <c r="P3201" s="31"/>
      <c r="Q3201" s="31"/>
    </row>
    <row r="3202" spans="16:17" x14ac:dyDescent="0.2">
      <c r="P3202" s="31"/>
      <c r="Q3202" s="31"/>
    </row>
    <row r="3203" spans="16:17" x14ac:dyDescent="0.2">
      <c r="P3203" s="31"/>
      <c r="Q3203" s="31"/>
    </row>
    <row r="3204" spans="16:17" x14ac:dyDescent="0.2">
      <c r="P3204" s="31"/>
      <c r="Q3204" s="31"/>
    </row>
    <row r="3205" spans="16:17" x14ac:dyDescent="0.2">
      <c r="P3205" s="31"/>
      <c r="Q3205" s="31"/>
    </row>
    <row r="3206" spans="16:17" x14ac:dyDescent="0.2">
      <c r="P3206" s="31"/>
      <c r="Q3206" s="31"/>
    </row>
    <row r="3207" spans="16:17" x14ac:dyDescent="0.2">
      <c r="P3207" s="31"/>
      <c r="Q3207" s="31"/>
    </row>
    <row r="3208" spans="16:17" x14ac:dyDescent="0.2">
      <c r="P3208" s="31"/>
      <c r="Q3208" s="31"/>
    </row>
    <row r="3209" spans="16:17" x14ac:dyDescent="0.2">
      <c r="P3209" s="31"/>
      <c r="Q3209" s="31"/>
    </row>
    <row r="3210" spans="16:17" x14ac:dyDescent="0.2">
      <c r="P3210" s="31"/>
      <c r="Q3210" s="31"/>
    </row>
    <row r="3211" spans="16:17" x14ac:dyDescent="0.2">
      <c r="P3211" s="31"/>
      <c r="Q3211" s="31"/>
    </row>
    <row r="3212" spans="16:17" x14ac:dyDescent="0.2">
      <c r="P3212" s="31"/>
      <c r="Q3212" s="31"/>
    </row>
    <row r="3213" spans="16:17" x14ac:dyDescent="0.2">
      <c r="P3213" s="31"/>
      <c r="Q3213" s="31"/>
    </row>
    <row r="3214" spans="16:17" x14ac:dyDescent="0.2">
      <c r="P3214" s="31"/>
      <c r="Q3214" s="31"/>
    </row>
    <row r="3215" spans="16:17" x14ac:dyDescent="0.2">
      <c r="P3215" s="31"/>
      <c r="Q3215" s="31"/>
    </row>
    <row r="3216" spans="16:17" x14ac:dyDescent="0.2">
      <c r="P3216" s="31"/>
      <c r="Q3216" s="31"/>
    </row>
    <row r="3217" spans="16:17" x14ac:dyDescent="0.2">
      <c r="P3217" s="31"/>
      <c r="Q3217" s="31"/>
    </row>
    <row r="3218" spans="16:17" x14ac:dyDescent="0.2">
      <c r="P3218" s="31"/>
      <c r="Q3218" s="31"/>
    </row>
    <row r="3219" spans="16:17" x14ac:dyDescent="0.2">
      <c r="P3219" s="31"/>
      <c r="Q3219" s="31"/>
    </row>
    <row r="3220" spans="16:17" x14ac:dyDescent="0.2">
      <c r="P3220" s="31"/>
      <c r="Q3220" s="31"/>
    </row>
    <row r="3221" spans="16:17" x14ac:dyDescent="0.2">
      <c r="P3221" s="31"/>
      <c r="Q3221" s="31"/>
    </row>
    <row r="3222" spans="16:17" x14ac:dyDescent="0.2">
      <c r="P3222" s="31"/>
      <c r="Q3222" s="31"/>
    </row>
    <row r="3223" spans="16:17" x14ac:dyDescent="0.2">
      <c r="P3223" s="31"/>
      <c r="Q3223" s="31"/>
    </row>
    <row r="3224" spans="16:17" x14ac:dyDescent="0.2">
      <c r="P3224" s="31"/>
      <c r="Q3224" s="31"/>
    </row>
    <row r="3225" spans="16:17" x14ac:dyDescent="0.2">
      <c r="P3225" s="31"/>
      <c r="Q3225" s="31"/>
    </row>
    <row r="3226" spans="16:17" x14ac:dyDescent="0.2">
      <c r="P3226" s="31"/>
      <c r="Q3226" s="31"/>
    </row>
    <row r="3227" spans="16:17" x14ac:dyDescent="0.2">
      <c r="P3227" s="31"/>
      <c r="Q3227" s="31"/>
    </row>
    <row r="3228" spans="16:17" x14ac:dyDescent="0.2">
      <c r="P3228" s="31"/>
      <c r="Q3228" s="31"/>
    </row>
    <row r="3229" spans="16:17" x14ac:dyDescent="0.2">
      <c r="P3229" s="31"/>
      <c r="Q3229" s="31"/>
    </row>
    <row r="3230" spans="16:17" x14ac:dyDescent="0.2">
      <c r="P3230" s="31"/>
      <c r="Q3230" s="31"/>
    </row>
    <row r="3231" spans="16:17" x14ac:dyDescent="0.2">
      <c r="P3231" s="31"/>
      <c r="Q3231" s="31"/>
    </row>
    <row r="3232" spans="16:17" x14ac:dyDescent="0.2">
      <c r="P3232" s="31"/>
      <c r="Q3232" s="31"/>
    </row>
    <row r="3233" spans="16:17" x14ac:dyDescent="0.2">
      <c r="P3233" s="31"/>
      <c r="Q3233" s="31"/>
    </row>
    <row r="3234" spans="16:17" x14ac:dyDescent="0.2">
      <c r="P3234" s="31"/>
      <c r="Q3234" s="31"/>
    </row>
    <row r="3235" spans="16:17" x14ac:dyDescent="0.2">
      <c r="P3235" s="31"/>
      <c r="Q3235" s="31"/>
    </row>
    <row r="3236" spans="16:17" x14ac:dyDescent="0.2">
      <c r="P3236" s="31"/>
      <c r="Q3236" s="31"/>
    </row>
    <row r="3237" spans="16:17" x14ac:dyDescent="0.2">
      <c r="P3237" s="31"/>
      <c r="Q3237" s="31"/>
    </row>
    <row r="3238" spans="16:17" x14ac:dyDescent="0.2">
      <c r="P3238" s="31"/>
      <c r="Q3238" s="31"/>
    </row>
    <row r="3239" spans="16:17" x14ac:dyDescent="0.2">
      <c r="P3239" s="31"/>
      <c r="Q3239" s="31"/>
    </row>
    <row r="3240" spans="16:17" x14ac:dyDescent="0.2">
      <c r="P3240" s="31"/>
      <c r="Q3240" s="31"/>
    </row>
    <row r="3241" spans="16:17" x14ac:dyDescent="0.2">
      <c r="P3241" s="31"/>
      <c r="Q3241" s="31"/>
    </row>
    <row r="3242" spans="16:17" x14ac:dyDescent="0.2">
      <c r="P3242" s="31"/>
      <c r="Q3242" s="31"/>
    </row>
    <row r="3243" spans="16:17" x14ac:dyDescent="0.2">
      <c r="P3243" s="31"/>
      <c r="Q3243" s="31"/>
    </row>
    <row r="3244" spans="16:17" x14ac:dyDescent="0.2">
      <c r="P3244" s="31"/>
      <c r="Q3244" s="31"/>
    </row>
    <row r="3245" spans="16:17" x14ac:dyDescent="0.2">
      <c r="P3245" s="31"/>
      <c r="Q3245" s="31"/>
    </row>
    <row r="3246" spans="16:17" x14ac:dyDescent="0.2">
      <c r="P3246" s="31"/>
      <c r="Q3246" s="31"/>
    </row>
    <row r="3247" spans="16:17" x14ac:dyDescent="0.2">
      <c r="P3247" s="31"/>
      <c r="Q3247" s="31"/>
    </row>
    <row r="3248" spans="16:17" x14ac:dyDescent="0.2">
      <c r="P3248" s="31"/>
      <c r="Q3248" s="31"/>
    </row>
    <row r="3249" spans="16:17" x14ac:dyDescent="0.2">
      <c r="P3249" s="31"/>
      <c r="Q3249" s="31"/>
    </row>
    <row r="3250" spans="16:17" x14ac:dyDescent="0.2">
      <c r="P3250" s="31"/>
      <c r="Q3250" s="31"/>
    </row>
    <row r="3251" spans="16:17" x14ac:dyDescent="0.2">
      <c r="P3251" s="31"/>
      <c r="Q3251" s="31"/>
    </row>
    <row r="3252" spans="16:17" x14ac:dyDescent="0.2">
      <c r="P3252" s="31"/>
      <c r="Q3252" s="31"/>
    </row>
    <row r="3253" spans="16:17" x14ac:dyDescent="0.2">
      <c r="P3253" s="31"/>
      <c r="Q3253" s="31"/>
    </row>
    <row r="3254" spans="16:17" x14ac:dyDescent="0.2">
      <c r="P3254" s="31"/>
      <c r="Q3254" s="31"/>
    </row>
    <row r="3255" spans="16:17" x14ac:dyDescent="0.2">
      <c r="P3255" s="31"/>
      <c r="Q3255" s="31"/>
    </row>
    <row r="3256" spans="16:17" x14ac:dyDescent="0.2">
      <c r="P3256" s="31"/>
      <c r="Q3256" s="31"/>
    </row>
    <row r="3257" spans="16:17" x14ac:dyDescent="0.2">
      <c r="P3257" s="31"/>
      <c r="Q3257" s="31"/>
    </row>
    <row r="3258" spans="16:17" x14ac:dyDescent="0.2">
      <c r="P3258" s="31"/>
      <c r="Q3258" s="31"/>
    </row>
    <row r="3259" spans="16:17" x14ac:dyDescent="0.2">
      <c r="P3259" s="31"/>
      <c r="Q3259" s="31"/>
    </row>
    <row r="3260" spans="16:17" x14ac:dyDescent="0.2">
      <c r="P3260" s="31"/>
      <c r="Q3260" s="31"/>
    </row>
    <row r="3261" spans="16:17" x14ac:dyDescent="0.2">
      <c r="P3261" s="31"/>
      <c r="Q3261" s="31"/>
    </row>
    <row r="3262" spans="16:17" x14ac:dyDescent="0.2">
      <c r="P3262" s="31"/>
      <c r="Q3262" s="31"/>
    </row>
    <row r="3263" spans="16:17" x14ac:dyDescent="0.2">
      <c r="P3263" s="31"/>
      <c r="Q3263" s="31"/>
    </row>
    <row r="3264" spans="16:17" x14ac:dyDescent="0.2">
      <c r="P3264" s="31"/>
      <c r="Q3264" s="31"/>
    </row>
    <row r="3265" spans="16:17" x14ac:dyDescent="0.2">
      <c r="P3265" s="31"/>
      <c r="Q3265" s="31"/>
    </row>
    <row r="3266" spans="16:17" x14ac:dyDescent="0.2">
      <c r="P3266" s="31"/>
      <c r="Q3266" s="31"/>
    </row>
    <row r="3267" spans="16:17" x14ac:dyDescent="0.2">
      <c r="P3267" s="31"/>
      <c r="Q3267" s="31"/>
    </row>
    <row r="3268" spans="16:17" x14ac:dyDescent="0.2">
      <c r="P3268" s="31"/>
      <c r="Q3268" s="31"/>
    </row>
    <row r="3269" spans="16:17" x14ac:dyDescent="0.2">
      <c r="P3269" s="31"/>
      <c r="Q3269" s="31"/>
    </row>
    <row r="3270" spans="16:17" x14ac:dyDescent="0.2">
      <c r="P3270" s="31"/>
      <c r="Q3270" s="31"/>
    </row>
    <row r="3271" spans="16:17" x14ac:dyDescent="0.2">
      <c r="P3271" s="31"/>
      <c r="Q3271" s="31"/>
    </row>
    <row r="3272" spans="16:17" x14ac:dyDescent="0.2">
      <c r="P3272" s="31"/>
      <c r="Q3272" s="31"/>
    </row>
    <row r="3273" spans="16:17" x14ac:dyDescent="0.2">
      <c r="P3273" s="31"/>
      <c r="Q3273" s="31"/>
    </row>
    <row r="3274" spans="16:17" x14ac:dyDescent="0.2">
      <c r="P3274" s="31"/>
      <c r="Q3274" s="31"/>
    </row>
    <row r="3275" spans="16:17" x14ac:dyDescent="0.2">
      <c r="P3275" s="31"/>
      <c r="Q3275" s="31"/>
    </row>
    <row r="3276" spans="16:17" x14ac:dyDescent="0.2">
      <c r="P3276" s="31"/>
      <c r="Q3276" s="31"/>
    </row>
    <row r="3277" spans="16:17" x14ac:dyDescent="0.2">
      <c r="P3277" s="31"/>
      <c r="Q3277" s="31"/>
    </row>
    <row r="3278" spans="16:17" x14ac:dyDescent="0.2">
      <c r="P3278" s="31"/>
      <c r="Q3278" s="31"/>
    </row>
    <row r="3279" spans="16:17" x14ac:dyDescent="0.2">
      <c r="P3279" s="31"/>
      <c r="Q3279" s="31"/>
    </row>
    <row r="3280" spans="16:17" x14ac:dyDescent="0.2">
      <c r="P3280" s="31"/>
      <c r="Q3280" s="31"/>
    </row>
    <row r="3281" spans="16:17" x14ac:dyDescent="0.2">
      <c r="P3281" s="31"/>
      <c r="Q3281" s="31"/>
    </row>
    <row r="3282" spans="16:17" x14ac:dyDescent="0.2">
      <c r="P3282" s="31"/>
      <c r="Q3282" s="31"/>
    </row>
    <row r="3283" spans="16:17" x14ac:dyDescent="0.2">
      <c r="P3283" s="31"/>
      <c r="Q3283" s="31"/>
    </row>
    <row r="3284" spans="16:17" x14ac:dyDescent="0.2">
      <c r="P3284" s="31"/>
      <c r="Q3284" s="31"/>
    </row>
    <row r="3285" spans="16:17" x14ac:dyDescent="0.2">
      <c r="P3285" s="31"/>
      <c r="Q3285" s="31"/>
    </row>
    <row r="3286" spans="16:17" x14ac:dyDescent="0.2">
      <c r="P3286" s="31"/>
      <c r="Q3286" s="31"/>
    </row>
    <row r="3287" spans="16:17" x14ac:dyDescent="0.2">
      <c r="P3287" s="31"/>
      <c r="Q3287" s="31"/>
    </row>
    <row r="3288" spans="16:17" x14ac:dyDescent="0.2">
      <c r="P3288" s="31"/>
      <c r="Q3288" s="31"/>
    </row>
    <row r="3289" spans="16:17" x14ac:dyDescent="0.2">
      <c r="P3289" s="31"/>
      <c r="Q3289" s="31"/>
    </row>
    <row r="3290" spans="16:17" x14ac:dyDescent="0.2">
      <c r="P3290" s="31"/>
      <c r="Q3290" s="31"/>
    </row>
    <row r="3291" spans="16:17" x14ac:dyDescent="0.2">
      <c r="P3291" s="31"/>
      <c r="Q3291" s="31"/>
    </row>
    <row r="3292" spans="16:17" x14ac:dyDescent="0.2">
      <c r="P3292" s="31"/>
      <c r="Q3292" s="31"/>
    </row>
    <row r="3293" spans="16:17" x14ac:dyDescent="0.2">
      <c r="P3293" s="31"/>
      <c r="Q3293" s="31"/>
    </row>
    <row r="3294" spans="16:17" x14ac:dyDescent="0.2">
      <c r="P3294" s="31"/>
      <c r="Q3294" s="31"/>
    </row>
    <row r="3295" spans="16:17" x14ac:dyDescent="0.2">
      <c r="P3295" s="31"/>
      <c r="Q3295" s="31"/>
    </row>
    <row r="3296" spans="16:17" x14ac:dyDescent="0.2">
      <c r="P3296" s="31"/>
      <c r="Q3296" s="31"/>
    </row>
    <row r="3297" spans="16:17" x14ac:dyDescent="0.2">
      <c r="P3297" s="31"/>
      <c r="Q3297" s="31"/>
    </row>
    <row r="3298" spans="16:17" x14ac:dyDescent="0.2">
      <c r="P3298" s="31"/>
      <c r="Q3298" s="31"/>
    </row>
    <row r="3299" spans="16:17" x14ac:dyDescent="0.2">
      <c r="P3299" s="31"/>
      <c r="Q3299" s="31"/>
    </row>
    <row r="3300" spans="16:17" x14ac:dyDescent="0.2">
      <c r="P3300" s="31"/>
      <c r="Q3300" s="31"/>
    </row>
    <row r="3301" spans="16:17" x14ac:dyDescent="0.2">
      <c r="P3301" s="31"/>
      <c r="Q3301" s="31"/>
    </row>
    <row r="3302" spans="16:17" x14ac:dyDescent="0.2">
      <c r="P3302" s="31"/>
      <c r="Q3302" s="31"/>
    </row>
    <row r="3303" spans="16:17" x14ac:dyDescent="0.2">
      <c r="P3303" s="31"/>
      <c r="Q3303" s="31"/>
    </row>
    <row r="3304" spans="16:17" x14ac:dyDescent="0.2">
      <c r="P3304" s="31"/>
      <c r="Q3304" s="31"/>
    </row>
    <row r="3305" spans="16:17" x14ac:dyDescent="0.2">
      <c r="P3305" s="31"/>
      <c r="Q3305" s="31"/>
    </row>
    <row r="3306" spans="16:17" x14ac:dyDescent="0.2">
      <c r="P3306" s="31"/>
      <c r="Q3306" s="31"/>
    </row>
    <row r="3307" spans="16:17" x14ac:dyDescent="0.2">
      <c r="P3307" s="31"/>
      <c r="Q3307" s="31"/>
    </row>
    <row r="3308" spans="16:17" x14ac:dyDescent="0.2">
      <c r="P3308" s="31"/>
      <c r="Q3308" s="31"/>
    </row>
    <row r="3309" spans="16:17" x14ac:dyDescent="0.2">
      <c r="P3309" s="31"/>
      <c r="Q3309" s="31"/>
    </row>
    <row r="3310" spans="16:17" x14ac:dyDescent="0.2">
      <c r="P3310" s="31"/>
      <c r="Q3310" s="31"/>
    </row>
    <row r="3311" spans="16:17" x14ac:dyDescent="0.2">
      <c r="P3311" s="31"/>
      <c r="Q3311" s="31"/>
    </row>
    <row r="3312" spans="16:17" x14ac:dyDescent="0.2">
      <c r="P3312" s="31"/>
      <c r="Q3312" s="31"/>
    </row>
    <row r="3313" spans="16:17" x14ac:dyDescent="0.2">
      <c r="P3313" s="31"/>
      <c r="Q3313" s="31"/>
    </row>
    <row r="3314" spans="16:17" x14ac:dyDescent="0.2">
      <c r="P3314" s="31"/>
      <c r="Q3314" s="31"/>
    </row>
    <row r="3315" spans="16:17" x14ac:dyDescent="0.2">
      <c r="P3315" s="31"/>
      <c r="Q3315" s="31"/>
    </row>
    <row r="3316" spans="16:17" x14ac:dyDescent="0.2">
      <c r="P3316" s="31"/>
      <c r="Q3316" s="31"/>
    </row>
    <row r="3317" spans="16:17" x14ac:dyDescent="0.2">
      <c r="P3317" s="31"/>
      <c r="Q3317" s="31"/>
    </row>
    <row r="3318" spans="16:17" x14ac:dyDescent="0.2">
      <c r="P3318" s="31"/>
      <c r="Q3318" s="31"/>
    </row>
    <row r="3319" spans="16:17" x14ac:dyDescent="0.2">
      <c r="P3319" s="31"/>
      <c r="Q3319" s="31"/>
    </row>
    <row r="3320" spans="16:17" x14ac:dyDescent="0.2">
      <c r="P3320" s="31"/>
      <c r="Q3320" s="31"/>
    </row>
    <row r="3321" spans="16:17" x14ac:dyDescent="0.2">
      <c r="P3321" s="31"/>
      <c r="Q3321" s="31"/>
    </row>
    <row r="3322" spans="16:17" x14ac:dyDescent="0.2">
      <c r="P3322" s="31"/>
      <c r="Q3322" s="31"/>
    </row>
    <row r="3323" spans="16:17" x14ac:dyDescent="0.2">
      <c r="P3323" s="31"/>
      <c r="Q3323" s="31"/>
    </row>
    <row r="3324" spans="16:17" x14ac:dyDescent="0.2">
      <c r="P3324" s="31"/>
      <c r="Q3324" s="31"/>
    </row>
    <row r="3325" spans="16:17" x14ac:dyDescent="0.2">
      <c r="P3325" s="31"/>
      <c r="Q3325" s="31"/>
    </row>
    <row r="3326" spans="16:17" x14ac:dyDescent="0.2">
      <c r="P3326" s="31"/>
      <c r="Q3326" s="31"/>
    </row>
    <row r="3327" spans="16:17" x14ac:dyDescent="0.2">
      <c r="P3327" s="31"/>
      <c r="Q3327" s="31"/>
    </row>
    <row r="3328" spans="16:17" x14ac:dyDescent="0.2">
      <c r="P3328" s="31"/>
      <c r="Q3328" s="31"/>
    </row>
    <row r="3329" spans="16:17" x14ac:dyDescent="0.2">
      <c r="P3329" s="31"/>
      <c r="Q3329" s="31"/>
    </row>
    <row r="3330" spans="16:17" x14ac:dyDescent="0.2">
      <c r="P3330" s="31"/>
      <c r="Q3330" s="31"/>
    </row>
    <row r="3331" spans="16:17" x14ac:dyDescent="0.2">
      <c r="P3331" s="31"/>
      <c r="Q3331" s="31"/>
    </row>
    <row r="3332" spans="16:17" x14ac:dyDescent="0.2">
      <c r="P3332" s="31"/>
      <c r="Q3332" s="31"/>
    </row>
    <row r="3333" spans="16:17" x14ac:dyDescent="0.2">
      <c r="P3333" s="31"/>
      <c r="Q3333" s="31"/>
    </row>
    <row r="3334" spans="16:17" x14ac:dyDescent="0.2">
      <c r="P3334" s="31"/>
      <c r="Q3334" s="31"/>
    </row>
    <row r="3335" spans="16:17" x14ac:dyDescent="0.2">
      <c r="P3335" s="31"/>
      <c r="Q3335" s="31"/>
    </row>
    <row r="3336" spans="16:17" x14ac:dyDescent="0.2">
      <c r="P3336" s="31"/>
      <c r="Q3336" s="31"/>
    </row>
    <row r="3337" spans="16:17" x14ac:dyDescent="0.2">
      <c r="P3337" s="31"/>
      <c r="Q3337" s="31"/>
    </row>
    <row r="3338" spans="16:17" x14ac:dyDescent="0.2">
      <c r="P3338" s="31"/>
      <c r="Q3338" s="31"/>
    </row>
    <row r="3339" spans="16:17" x14ac:dyDescent="0.2">
      <c r="P3339" s="31"/>
      <c r="Q3339" s="31"/>
    </row>
    <row r="3340" spans="16:17" x14ac:dyDescent="0.2">
      <c r="P3340" s="31"/>
      <c r="Q3340" s="31"/>
    </row>
    <row r="3341" spans="16:17" x14ac:dyDescent="0.2">
      <c r="P3341" s="31"/>
      <c r="Q3341" s="31"/>
    </row>
    <row r="3342" spans="16:17" x14ac:dyDescent="0.2">
      <c r="P3342" s="31"/>
      <c r="Q3342" s="31"/>
    </row>
    <row r="3343" spans="16:17" x14ac:dyDescent="0.2">
      <c r="P3343" s="31"/>
      <c r="Q3343" s="31"/>
    </row>
    <row r="3344" spans="16:17" x14ac:dyDescent="0.2">
      <c r="P3344" s="31"/>
      <c r="Q3344" s="31"/>
    </row>
    <row r="3345" spans="16:17" x14ac:dyDescent="0.2">
      <c r="P3345" s="31"/>
      <c r="Q3345" s="31"/>
    </row>
    <row r="3346" spans="16:17" x14ac:dyDescent="0.2">
      <c r="P3346" s="31"/>
      <c r="Q3346" s="31"/>
    </row>
    <row r="3347" spans="16:17" x14ac:dyDescent="0.2">
      <c r="P3347" s="31"/>
      <c r="Q3347" s="31"/>
    </row>
    <row r="3348" spans="16:17" x14ac:dyDescent="0.2">
      <c r="P3348" s="31"/>
      <c r="Q3348" s="31"/>
    </row>
    <row r="3349" spans="16:17" x14ac:dyDescent="0.2">
      <c r="P3349" s="31"/>
      <c r="Q3349" s="31"/>
    </row>
    <row r="3350" spans="16:17" x14ac:dyDescent="0.2">
      <c r="P3350" s="31"/>
      <c r="Q3350" s="31"/>
    </row>
    <row r="3351" spans="16:17" x14ac:dyDescent="0.2">
      <c r="P3351" s="31"/>
      <c r="Q3351" s="31"/>
    </row>
    <row r="3352" spans="16:17" x14ac:dyDescent="0.2">
      <c r="P3352" s="31"/>
      <c r="Q3352" s="31"/>
    </row>
    <row r="3353" spans="16:17" x14ac:dyDescent="0.2">
      <c r="P3353" s="31"/>
      <c r="Q3353" s="31"/>
    </row>
    <row r="3354" spans="16:17" x14ac:dyDescent="0.2">
      <c r="P3354" s="31"/>
      <c r="Q3354" s="31"/>
    </row>
    <row r="3355" spans="16:17" x14ac:dyDescent="0.2">
      <c r="P3355" s="31"/>
      <c r="Q3355" s="31"/>
    </row>
    <row r="3356" spans="16:17" x14ac:dyDescent="0.2">
      <c r="P3356" s="31"/>
      <c r="Q3356" s="31"/>
    </row>
    <row r="3357" spans="16:17" x14ac:dyDescent="0.2">
      <c r="P3357" s="31"/>
      <c r="Q3357" s="31"/>
    </row>
    <row r="3358" spans="16:17" x14ac:dyDescent="0.2">
      <c r="P3358" s="31"/>
      <c r="Q3358" s="31"/>
    </row>
    <row r="3359" spans="16:17" x14ac:dyDescent="0.2">
      <c r="P3359" s="31"/>
      <c r="Q3359" s="31"/>
    </row>
    <row r="3360" spans="16:17" x14ac:dyDescent="0.2">
      <c r="P3360" s="31"/>
      <c r="Q3360" s="31"/>
    </row>
    <row r="3361" spans="16:17" x14ac:dyDescent="0.2">
      <c r="P3361" s="31"/>
      <c r="Q3361" s="31"/>
    </row>
    <row r="3362" spans="16:17" x14ac:dyDescent="0.2">
      <c r="P3362" s="31"/>
      <c r="Q3362" s="31"/>
    </row>
    <row r="3363" spans="16:17" x14ac:dyDescent="0.2">
      <c r="P3363" s="31"/>
      <c r="Q3363" s="31"/>
    </row>
    <row r="3364" spans="16:17" x14ac:dyDescent="0.2">
      <c r="P3364" s="31"/>
      <c r="Q3364" s="31"/>
    </row>
    <row r="3365" spans="16:17" x14ac:dyDescent="0.2">
      <c r="P3365" s="31"/>
      <c r="Q3365" s="31"/>
    </row>
    <row r="3366" spans="16:17" x14ac:dyDescent="0.2">
      <c r="P3366" s="31"/>
      <c r="Q3366" s="31"/>
    </row>
    <row r="3367" spans="16:17" x14ac:dyDescent="0.2">
      <c r="P3367" s="31"/>
      <c r="Q3367" s="31"/>
    </row>
    <row r="3368" spans="16:17" x14ac:dyDescent="0.2">
      <c r="P3368" s="31"/>
      <c r="Q3368" s="31"/>
    </row>
    <row r="3369" spans="16:17" x14ac:dyDescent="0.2">
      <c r="P3369" s="31"/>
      <c r="Q3369" s="31"/>
    </row>
    <row r="3370" spans="16:17" x14ac:dyDescent="0.2">
      <c r="P3370" s="31"/>
      <c r="Q3370" s="31"/>
    </row>
    <row r="3371" spans="16:17" x14ac:dyDescent="0.2">
      <c r="P3371" s="31"/>
      <c r="Q3371" s="31"/>
    </row>
    <row r="3372" spans="16:17" x14ac:dyDescent="0.2">
      <c r="P3372" s="31"/>
      <c r="Q3372" s="31"/>
    </row>
    <row r="3373" spans="16:17" x14ac:dyDescent="0.2">
      <c r="P3373" s="31"/>
      <c r="Q3373" s="31"/>
    </row>
    <row r="3374" spans="16:17" x14ac:dyDescent="0.2">
      <c r="P3374" s="31"/>
      <c r="Q3374" s="31"/>
    </row>
    <row r="3375" spans="16:17" x14ac:dyDescent="0.2">
      <c r="P3375" s="31"/>
      <c r="Q3375" s="31"/>
    </row>
    <row r="3376" spans="16:17" x14ac:dyDescent="0.2">
      <c r="P3376" s="31"/>
      <c r="Q3376" s="31"/>
    </row>
    <row r="3377" spans="16:17" x14ac:dyDescent="0.2">
      <c r="P3377" s="31"/>
      <c r="Q3377" s="31"/>
    </row>
    <row r="3378" spans="16:17" x14ac:dyDescent="0.2">
      <c r="P3378" s="31"/>
      <c r="Q3378" s="31"/>
    </row>
    <row r="3379" spans="16:17" x14ac:dyDescent="0.2">
      <c r="P3379" s="31"/>
      <c r="Q3379" s="31"/>
    </row>
    <row r="3380" spans="16:17" x14ac:dyDescent="0.2">
      <c r="P3380" s="31"/>
      <c r="Q3380" s="31"/>
    </row>
    <row r="3381" spans="16:17" x14ac:dyDescent="0.2">
      <c r="P3381" s="31"/>
      <c r="Q3381" s="31"/>
    </row>
    <row r="3382" spans="16:17" x14ac:dyDescent="0.2">
      <c r="P3382" s="31"/>
      <c r="Q3382" s="31"/>
    </row>
    <row r="3383" spans="16:17" x14ac:dyDescent="0.2">
      <c r="P3383" s="31"/>
      <c r="Q3383" s="31"/>
    </row>
    <row r="3384" spans="16:17" x14ac:dyDescent="0.2">
      <c r="P3384" s="31"/>
      <c r="Q3384" s="31"/>
    </row>
    <row r="3385" spans="16:17" x14ac:dyDescent="0.2">
      <c r="P3385" s="31"/>
      <c r="Q3385" s="31"/>
    </row>
    <row r="3386" spans="16:17" x14ac:dyDescent="0.2">
      <c r="P3386" s="31"/>
      <c r="Q3386" s="31"/>
    </row>
    <row r="3387" spans="16:17" x14ac:dyDescent="0.2">
      <c r="P3387" s="31"/>
      <c r="Q3387" s="31"/>
    </row>
    <row r="3388" spans="16:17" x14ac:dyDescent="0.2">
      <c r="P3388" s="31"/>
      <c r="Q3388" s="31"/>
    </row>
    <row r="3389" spans="16:17" x14ac:dyDescent="0.2">
      <c r="P3389" s="31"/>
      <c r="Q3389" s="31"/>
    </row>
    <row r="3390" spans="16:17" x14ac:dyDescent="0.2">
      <c r="P3390" s="31"/>
      <c r="Q3390" s="31"/>
    </row>
    <row r="3391" spans="16:17" x14ac:dyDescent="0.2">
      <c r="P3391" s="31"/>
      <c r="Q3391" s="31"/>
    </row>
    <row r="3392" spans="16:17" x14ac:dyDescent="0.2">
      <c r="P3392" s="31"/>
      <c r="Q3392" s="31"/>
    </row>
    <row r="3393" spans="16:17" x14ac:dyDescent="0.2">
      <c r="P3393" s="31"/>
      <c r="Q3393" s="31"/>
    </row>
    <row r="3394" spans="16:17" x14ac:dyDescent="0.2">
      <c r="P3394" s="31"/>
      <c r="Q3394" s="31"/>
    </row>
    <row r="3395" spans="16:17" x14ac:dyDescent="0.2">
      <c r="P3395" s="31"/>
      <c r="Q3395" s="31"/>
    </row>
    <row r="3396" spans="16:17" x14ac:dyDescent="0.2">
      <c r="P3396" s="31"/>
      <c r="Q3396" s="31"/>
    </row>
    <row r="3397" spans="16:17" x14ac:dyDescent="0.2">
      <c r="P3397" s="31"/>
      <c r="Q3397" s="31"/>
    </row>
    <row r="3398" spans="16:17" x14ac:dyDescent="0.2">
      <c r="P3398" s="31"/>
      <c r="Q3398" s="31"/>
    </row>
    <row r="3399" spans="16:17" x14ac:dyDescent="0.2">
      <c r="P3399" s="31"/>
      <c r="Q3399" s="31"/>
    </row>
    <row r="3400" spans="16:17" x14ac:dyDescent="0.2">
      <c r="P3400" s="31"/>
      <c r="Q3400" s="31"/>
    </row>
    <row r="3401" spans="16:17" x14ac:dyDescent="0.2">
      <c r="P3401" s="31"/>
      <c r="Q3401" s="31"/>
    </row>
    <row r="3402" spans="16:17" x14ac:dyDescent="0.2">
      <c r="P3402" s="31"/>
      <c r="Q3402" s="31"/>
    </row>
    <row r="3403" spans="16:17" x14ac:dyDescent="0.2">
      <c r="P3403" s="31"/>
      <c r="Q3403" s="31"/>
    </row>
    <row r="3404" spans="16:17" x14ac:dyDescent="0.2">
      <c r="P3404" s="31"/>
      <c r="Q3404" s="31"/>
    </row>
    <row r="3405" spans="16:17" x14ac:dyDescent="0.2">
      <c r="P3405" s="31"/>
      <c r="Q3405" s="31"/>
    </row>
    <row r="3406" spans="16:17" x14ac:dyDescent="0.2">
      <c r="P3406" s="31"/>
      <c r="Q3406" s="31"/>
    </row>
    <row r="3407" spans="16:17" x14ac:dyDescent="0.2">
      <c r="P3407" s="31"/>
      <c r="Q3407" s="31"/>
    </row>
    <row r="3408" spans="16:17" x14ac:dyDescent="0.2">
      <c r="P3408" s="31"/>
      <c r="Q3408" s="31"/>
    </row>
    <row r="3409" spans="16:17" x14ac:dyDescent="0.2">
      <c r="P3409" s="31"/>
      <c r="Q3409" s="31"/>
    </row>
    <row r="3410" spans="16:17" x14ac:dyDescent="0.2">
      <c r="P3410" s="31"/>
      <c r="Q3410" s="31"/>
    </row>
    <row r="3411" spans="16:17" x14ac:dyDescent="0.2">
      <c r="P3411" s="31"/>
      <c r="Q3411" s="31"/>
    </row>
    <row r="3412" spans="16:17" x14ac:dyDescent="0.2">
      <c r="P3412" s="31"/>
      <c r="Q3412" s="31"/>
    </row>
    <row r="3413" spans="16:17" x14ac:dyDescent="0.2">
      <c r="P3413" s="31"/>
      <c r="Q3413" s="31"/>
    </row>
    <row r="3414" spans="16:17" x14ac:dyDescent="0.2">
      <c r="P3414" s="31"/>
      <c r="Q3414" s="31"/>
    </row>
    <row r="3415" spans="16:17" x14ac:dyDescent="0.2">
      <c r="P3415" s="31"/>
      <c r="Q3415" s="31"/>
    </row>
    <row r="3416" spans="16:17" x14ac:dyDescent="0.2">
      <c r="P3416" s="31"/>
      <c r="Q3416" s="31"/>
    </row>
    <row r="3417" spans="16:17" x14ac:dyDescent="0.2">
      <c r="P3417" s="31"/>
      <c r="Q3417" s="31"/>
    </row>
    <row r="3418" spans="16:17" x14ac:dyDescent="0.2">
      <c r="P3418" s="31"/>
      <c r="Q3418" s="31"/>
    </row>
    <row r="3419" spans="16:17" x14ac:dyDescent="0.2">
      <c r="P3419" s="31"/>
      <c r="Q3419" s="31"/>
    </row>
    <row r="3420" spans="16:17" x14ac:dyDescent="0.2">
      <c r="P3420" s="31"/>
      <c r="Q3420" s="31"/>
    </row>
    <row r="3421" spans="16:17" x14ac:dyDescent="0.2">
      <c r="P3421" s="31"/>
      <c r="Q3421" s="31"/>
    </row>
    <row r="3422" spans="16:17" x14ac:dyDescent="0.2">
      <c r="P3422" s="31"/>
      <c r="Q3422" s="31"/>
    </row>
    <row r="3423" spans="16:17" x14ac:dyDescent="0.2">
      <c r="P3423" s="31"/>
      <c r="Q3423" s="31"/>
    </row>
    <row r="3424" spans="16:17" x14ac:dyDescent="0.2">
      <c r="P3424" s="31"/>
      <c r="Q3424" s="31"/>
    </row>
    <row r="3425" spans="16:17" x14ac:dyDescent="0.2">
      <c r="P3425" s="31"/>
      <c r="Q3425" s="31"/>
    </row>
    <row r="3426" spans="16:17" x14ac:dyDescent="0.2">
      <c r="P3426" s="31"/>
      <c r="Q3426" s="31"/>
    </row>
    <row r="3427" spans="16:17" x14ac:dyDescent="0.2">
      <c r="P3427" s="31"/>
      <c r="Q3427" s="31"/>
    </row>
    <row r="3428" spans="16:17" x14ac:dyDescent="0.2">
      <c r="P3428" s="31"/>
      <c r="Q3428" s="31"/>
    </row>
    <row r="3429" spans="16:17" x14ac:dyDescent="0.2">
      <c r="P3429" s="31"/>
      <c r="Q3429" s="31"/>
    </row>
    <row r="3430" spans="16:17" x14ac:dyDescent="0.2">
      <c r="P3430" s="31"/>
      <c r="Q3430" s="31"/>
    </row>
    <row r="3431" spans="16:17" x14ac:dyDescent="0.2">
      <c r="P3431" s="31"/>
      <c r="Q3431" s="31"/>
    </row>
    <row r="3432" spans="16:17" x14ac:dyDescent="0.2">
      <c r="P3432" s="31"/>
      <c r="Q3432" s="31"/>
    </row>
    <row r="3433" spans="16:17" x14ac:dyDescent="0.2">
      <c r="P3433" s="31"/>
      <c r="Q3433" s="31"/>
    </row>
    <row r="3434" spans="16:17" x14ac:dyDescent="0.2">
      <c r="P3434" s="31"/>
      <c r="Q3434" s="31"/>
    </row>
    <row r="3435" spans="16:17" x14ac:dyDescent="0.2">
      <c r="P3435" s="31"/>
      <c r="Q3435" s="31"/>
    </row>
    <row r="3436" spans="16:17" x14ac:dyDescent="0.2">
      <c r="P3436" s="31"/>
      <c r="Q3436" s="31"/>
    </row>
    <row r="3437" spans="16:17" x14ac:dyDescent="0.2">
      <c r="P3437" s="31"/>
      <c r="Q3437" s="31"/>
    </row>
    <row r="3438" spans="16:17" x14ac:dyDescent="0.2">
      <c r="P3438" s="31"/>
      <c r="Q3438" s="31"/>
    </row>
    <row r="3439" spans="16:17" x14ac:dyDescent="0.2">
      <c r="P3439" s="31"/>
      <c r="Q3439" s="31"/>
    </row>
    <row r="3440" spans="16:17" x14ac:dyDescent="0.2">
      <c r="P3440" s="31"/>
      <c r="Q3440" s="31"/>
    </row>
    <row r="3441" spans="16:17" x14ac:dyDescent="0.2">
      <c r="P3441" s="31"/>
      <c r="Q3441" s="31"/>
    </row>
    <row r="3442" spans="16:17" x14ac:dyDescent="0.2">
      <c r="P3442" s="31"/>
      <c r="Q3442" s="31"/>
    </row>
    <row r="3443" spans="16:17" x14ac:dyDescent="0.2">
      <c r="P3443" s="31"/>
      <c r="Q3443" s="31"/>
    </row>
    <row r="3444" spans="16:17" x14ac:dyDescent="0.2">
      <c r="P3444" s="31"/>
      <c r="Q3444" s="31"/>
    </row>
    <row r="3445" spans="16:17" x14ac:dyDescent="0.2">
      <c r="P3445" s="31"/>
      <c r="Q3445" s="31"/>
    </row>
    <row r="3446" spans="16:17" x14ac:dyDescent="0.2">
      <c r="P3446" s="31"/>
      <c r="Q3446" s="31"/>
    </row>
    <row r="3447" spans="16:17" x14ac:dyDescent="0.2">
      <c r="P3447" s="31"/>
      <c r="Q3447" s="31"/>
    </row>
    <row r="3448" spans="16:17" x14ac:dyDescent="0.2">
      <c r="P3448" s="31"/>
      <c r="Q3448" s="31"/>
    </row>
    <row r="3449" spans="16:17" x14ac:dyDescent="0.2">
      <c r="P3449" s="31"/>
      <c r="Q3449" s="31"/>
    </row>
    <row r="3450" spans="16:17" x14ac:dyDescent="0.2">
      <c r="P3450" s="31"/>
      <c r="Q3450" s="31"/>
    </row>
    <row r="3451" spans="16:17" x14ac:dyDescent="0.2">
      <c r="P3451" s="31"/>
      <c r="Q3451" s="31"/>
    </row>
    <row r="3452" spans="16:17" x14ac:dyDescent="0.2">
      <c r="P3452" s="31"/>
      <c r="Q3452" s="31"/>
    </row>
    <row r="3453" spans="16:17" x14ac:dyDescent="0.2">
      <c r="P3453" s="31"/>
      <c r="Q3453" s="31"/>
    </row>
    <row r="3454" spans="16:17" x14ac:dyDescent="0.2">
      <c r="P3454" s="31"/>
      <c r="Q3454" s="31"/>
    </row>
    <row r="3455" spans="16:17" x14ac:dyDescent="0.2">
      <c r="P3455" s="31"/>
      <c r="Q3455" s="31"/>
    </row>
    <row r="3456" spans="16:17" x14ac:dyDescent="0.2">
      <c r="P3456" s="31"/>
      <c r="Q3456" s="31"/>
    </row>
    <row r="3457" spans="16:17" x14ac:dyDescent="0.2">
      <c r="P3457" s="31"/>
      <c r="Q3457" s="31"/>
    </row>
    <row r="3458" spans="16:17" x14ac:dyDescent="0.2">
      <c r="P3458" s="31"/>
      <c r="Q3458" s="31"/>
    </row>
    <row r="3459" spans="16:17" x14ac:dyDescent="0.2">
      <c r="P3459" s="31"/>
      <c r="Q3459" s="31"/>
    </row>
    <row r="3460" spans="16:17" x14ac:dyDescent="0.2">
      <c r="P3460" s="31"/>
      <c r="Q3460" s="31"/>
    </row>
    <row r="3461" spans="16:17" x14ac:dyDescent="0.2">
      <c r="P3461" s="31"/>
      <c r="Q3461" s="31"/>
    </row>
    <row r="3462" spans="16:17" x14ac:dyDescent="0.2">
      <c r="P3462" s="31"/>
      <c r="Q3462" s="31"/>
    </row>
    <row r="3463" spans="16:17" x14ac:dyDescent="0.2">
      <c r="P3463" s="31"/>
      <c r="Q3463" s="31"/>
    </row>
    <row r="3464" spans="16:17" x14ac:dyDescent="0.2">
      <c r="P3464" s="31"/>
      <c r="Q3464" s="31"/>
    </row>
    <row r="3465" spans="16:17" x14ac:dyDescent="0.2">
      <c r="P3465" s="31"/>
      <c r="Q3465" s="31"/>
    </row>
    <row r="3466" spans="16:17" x14ac:dyDescent="0.2">
      <c r="P3466" s="31"/>
      <c r="Q3466" s="31"/>
    </row>
    <row r="3467" spans="16:17" x14ac:dyDescent="0.2">
      <c r="P3467" s="31"/>
      <c r="Q3467" s="31"/>
    </row>
    <row r="3468" spans="16:17" x14ac:dyDescent="0.2">
      <c r="P3468" s="31"/>
      <c r="Q3468" s="31"/>
    </row>
    <row r="3469" spans="16:17" x14ac:dyDescent="0.2">
      <c r="P3469" s="31"/>
      <c r="Q3469" s="31"/>
    </row>
    <row r="3470" spans="16:17" x14ac:dyDescent="0.2">
      <c r="P3470" s="31"/>
      <c r="Q3470" s="31"/>
    </row>
    <row r="3471" spans="16:17" x14ac:dyDescent="0.2">
      <c r="P3471" s="31"/>
      <c r="Q3471" s="31"/>
    </row>
    <row r="3472" spans="16:17" x14ac:dyDescent="0.2">
      <c r="P3472" s="31"/>
      <c r="Q3472" s="31"/>
    </row>
    <row r="3473" spans="16:17" x14ac:dyDescent="0.2">
      <c r="P3473" s="31"/>
      <c r="Q3473" s="31"/>
    </row>
    <row r="3474" spans="16:17" x14ac:dyDescent="0.2">
      <c r="P3474" s="31"/>
      <c r="Q3474" s="31"/>
    </row>
    <row r="3475" spans="16:17" x14ac:dyDescent="0.2">
      <c r="P3475" s="31"/>
      <c r="Q3475" s="31"/>
    </row>
    <row r="3476" spans="16:17" x14ac:dyDescent="0.2">
      <c r="P3476" s="31"/>
      <c r="Q3476" s="31"/>
    </row>
    <row r="3477" spans="16:17" x14ac:dyDescent="0.2">
      <c r="P3477" s="31"/>
      <c r="Q3477" s="31"/>
    </row>
    <row r="3478" spans="16:17" x14ac:dyDescent="0.2">
      <c r="P3478" s="31"/>
      <c r="Q3478" s="31"/>
    </row>
    <row r="3479" spans="16:17" x14ac:dyDescent="0.2">
      <c r="P3479" s="31"/>
      <c r="Q3479" s="31"/>
    </row>
    <row r="3480" spans="16:17" x14ac:dyDescent="0.2">
      <c r="P3480" s="31"/>
      <c r="Q3480" s="31"/>
    </row>
    <row r="3481" spans="16:17" x14ac:dyDescent="0.2">
      <c r="P3481" s="31"/>
      <c r="Q3481" s="31"/>
    </row>
    <row r="3482" spans="16:17" x14ac:dyDescent="0.2">
      <c r="P3482" s="31"/>
      <c r="Q3482" s="31"/>
    </row>
    <row r="3483" spans="16:17" x14ac:dyDescent="0.2">
      <c r="P3483" s="31"/>
      <c r="Q3483" s="31"/>
    </row>
    <row r="3484" spans="16:17" x14ac:dyDescent="0.2">
      <c r="P3484" s="31"/>
      <c r="Q3484" s="31"/>
    </row>
    <row r="3485" spans="16:17" x14ac:dyDescent="0.2">
      <c r="P3485" s="31"/>
      <c r="Q3485" s="31"/>
    </row>
    <row r="3486" spans="16:17" x14ac:dyDescent="0.2">
      <c r="P3486" s="31"/>
      <c r="Q3486" s="31"/>
    </row>
    <row r="3487" spans="16:17" x14ac:dyDescent="0.2">
      <c r="P3487" s="31"/>
      <c r="Q3487" s="31"/>
    </row>
    <row r="3488" spans="16:17" x14ac:dyDescent="0.2">
      <c r="P3488" s="31"/>
      <c r="Q3488" s="31"/>
    </row>
    <row r="3489" spans="16:17" x14ac:dyDescent="0.2">
      <c r="P3489" s="31"/>
      <c r="Q3489" s="31"/>
    </row>
    <row r="3490" spans="16:17" x14ac:dyDescent="0.2">
      <c r="P3490" s="31"/>
      <c r="Q3490" s="31"/>
    </row>
    <row r="3491" spans="16:17" x14ac:dyDescent="0.2">
      <c r="P3491" s="31"/>
      <c r="Q3491" s="31"/>
    </row>
    <row r="3492" spans="16:17" x14ac:dyDescent="0.2">
      <c r="P3492" s="31"/>
      <c r="Q3492" s="31"/>
    </row>
    <row r="3493" spans="16:17" x14ac:dyDescent="0.2">
      <c r="P3493" s="31"/>
      <c r="Q3493" s="31"/>
    </row>
    <row r="3494" spans="16:17" x14ac:dyDescent="0.2">
      <c r="P3494" s="31"/>
      <c r="Q3494" s="31"/>
    </row>
    <row r="3495" spans="16:17" x14ac:dyDescent="0.2">
      <c r="P3495" s="31"/>
      <c r="Q3495" s="31"/>
    </row>
    <row r="3496" spans="16:17" x14ac:dyDescent="0.2">
      <c r="P3496" s="31"/>
      <c r="Q3496" s="31"/>
    </row>
    <row r="3497" spans="16:17" x14ac:dyDescent="0.2">
      <c r="P3497" s="31"/>
      <c r="Q3497" s="31"/>
    </row>
    <row r="3498" spans="16:17" x14ac:dyDescent="0.2">
      <c r="P3498" s="31"/>
      <c r="Q3498" s="31"/>
    </row>
    <row r="3499" spans="16:17" x14ac:dyDescent="0.2">
      <c r="P3499" s="31"/>
      <c r="Q3499" s="31"/>
    </row>
    <row r="3500" spans="16:17" x14ac:dyDescent="0.2">
      <c r="P3500" s="31"/>
      <c r="Q3500" s="31"/>
    </row>
    <row r="3501" spans="16:17" x14ac:dyDescent="0.2">
      <c r="P3501" s="31"/>
      <c r="Q3501" s="31"/>
    </row>
    <row r="3502" spans="16:17" x14ac:dyDescent="0.2">
      <c r="P3502" s="31"/>
      <c r="Q3502" s="31"/>
    </row>
    <row r="3503" spans="16:17" x14ac:dyDescent="0.2">
      <c r="P3503" s="31"/>
      <c r="Q3503" s="31"/>
    </row>
    <row r="3504" spans="16:17" x14ac:dyDescent="0.2">
      <c r="P3504" s="31"/>
      <c r="Q3504" s="31"/>
    </row>
    <row r="3505" spans="16:17" x14ac:dyDescent="0.2">
      <c r="P3505" s="31"/>
      <c r="Q3505" s="31"/>
    </row>
    <row r="3506" spans="16:17" x14ac:dyDescent="0.2">
      <c r="P3506" s="31"/>
      <c r="Q3506" s="31"/>
    </row>
    <row r="3507" spans="16:17" x14ac:dyDescent="0.2">
      <c r="P3507" s="31"/>
      <c r="Q3507" s="31"/>
    </row>
    <row r="3508" spans="16:17" x14ac:dyDescent="0.2">
      <c r="P3508" s="31"/>
      <c r="Q3508" s="31"/>
    </row>
    <row r="3509" spans="16:17" x14ac:dyDescent="0.2">
      <c r="P3509" s="31"/>
      <c r="Q3509" s="31"/>
    </row>
    <row r="3510" spans="16:17" x14ac:dyDescent="0.2">
      <c r="P3510" s="31"/>
      <c r="Q3510" s="31"/>
    </row>
    <row r="3511" spans="16:17" x14ac:dyDescent="0.2">
      <c r="P3511" s="31"/>
      <c r="Q3511" s="31"/>
    </row>
    <row r="3512" spans="16:17" x14ac:dyDescent="0.2">
      <c r="P3512" s="31"/>
      <c r="Q3512" s="31"/>
    </row>
    <row r="3513" spans="16:17" x14ac:dyDescent="0.2">
      <c r="P3513" s="31"/>
      <c r="Q3513" s="31"/>
    </row>
    <row r="3514" spans="16:17" x14ac:dyDescent="0.2">
      <c r="P3514" s="31"/>
      <c r="Q3514" s="31"/>
    </row>
    <row r="3515" spans="16:17" x14ac:dyDescent="0.2">
      <c r="P3515" s="31"/>
      <c r="Q3515" s="31"/>
    </row>
    <row r="3516" spans="16:17" x14ac:dyDescent="0.2">
      <c r="P3516" s="31"/>
      <c r="Q3516" s="31"/>
    </row>
    <row r="3517" spans="16:17" x14ac:dyDescent="0.2">
      <c r="P3517" s="31"/>
      <c r="Q3517" s="31"/>
    </row>
    <row r="3518" spans="16:17" x14ac:dyDescent="0.2">
      <c r="P3518" s="31"/>
      <c r="Q3518" s="31"/>
    </row>
    <row r="3519" spans="16:17" x14ac:dyDescent="0.2">
      <c r="P3519" s="31"/>
      <c r="Q3519" s="31"/>
    </row>
    <row r="3520" spans="16:17" x14ac:dyDescent="0.2">
      <c r="P3520" s="31"/>
      <c r="Q3520" s="31"/>
    </row>
    <row r="3521" spans="16:17" x14ac:dyDescent="0.2">
      <c r="P3521" s="31"/>
      <c r="Q3521" s="31"/>
    </row>
    <row r="3522" spans="16:17" x14ac:dyDescent="0.2">
      <c r="P3522" s="31"/>
      <c r="Q3522" s="31"/>
    </row>
    <row r="3523" spans="16:17" x14ac:dyDescent="0.2">
      <c r="P3523" s="31"/>
      <c r="Q3523" s="31"/>
    </row>
    <row r="3524" spans="16:17" x14ac:dyDescent="0.2">
      <c r="P3524" s="31"/>
      <c r="Q3524" s="31"/>
    </row>
    <row r="3525" spans="16:17" x14ac:dyDescent="0.2">
      <c r="P3525" s="31"/>
      <c r="Q3525" s="31"/>
    </row>
    <row r="3526" spans="16:17" x14ac:dyDescent="0.2">
      <c r="P3526" s="31"/>
      <c r="Q3526" s="31"/>
    </row>
    <row r="3527" spans="16:17" x14ac:dyDescent="0.2">
      <c r="P3527" s="31"/>
      <c r="Q3527" s="31"/>
    </row>
    <row r="3528" spans="16:17" x14ac:dyDescent="0.2">
      <c r="P3528" s="31"/>
      <c r="Q3528" s="31"/>
    </row>
    <row r="3529" spans="16:17" x14ac:dyDescent="0.2">
      <c r="P3529" s="31"/>
      <c r="Q3529" s="31"/>
    </row>
    <row r="3530" spans="16:17" x14ac:dyDescent="0.2">
      <c r="P3530" s="31"/>
      <c r="Q3530" s="31"/>
    </row>
    <row r="3531" spans="16:17" x14ac:dyDescent="0.2">
      <c r="P3531" s="31"/>
      <c r="Q3531" s="31"/>
    </row>
    <row r="3532" spans="16:17" x14ac:dyDescent="0.2">
      <c r="P3532" s="31"/>
      <c r="Q3532" s="31"/>
    </row>
    <row r="3533" spans="16:17" x14ac:dyDescent="0.2">
      <c r="P3533" s="31"/>
      <c r="Q3533" s="31"/>
    </row>
    <row r="3534" spans="16:17" x14ac:dyDescent="0.2">
      <c r="P3534" s="31"/>
      <c r="Q3534" s="31"/>
    </row>
    <row r="3535" spans="16:17" x14ac:dyDescent="0.2">
      <c r="P3535" s="31"/>
      <c r="Q3535" s="31"/>
    </row>
    <row r="3536" spans="16:17" x14ac:dyDescent="0.2">
      <c r="P3536" s="31"/>
      <c r="Q3536" s="31"/>
    </row>
    <row r="3537" spans="16:17" x14ac:dyDescent="0.2">
      <c r="P3537" s="31"/>
      <c r="Q3537" s="31"/>
    </row>
    <row r="3538" spans="16:17" x14ac:dyDescent="0.2">
      <c r="P3538" s="31"/>
      <c r="Q3538" s="31"/>
    </row>
    <row r="3539" spans="16:17" x14ac:dyDescent="0.2">
      <c r="P3539" s="31"/>
      <c r="Q3539" s="31"/>
    </row>
    <row r="3540" spans="16:17" x14ac:dyDescent="0.2">
      <c r="P3540" s="31"/>
      <c r="Q3540" s="31"/>
    </row>
    <row r="3541" spans="16:17" x14ac:dyDescent="0.2">
      <c r="P3541" s="31"/>
      <c r="Q3541" s="31"/>
    </row>
    <row r="3542" spans="16:17" x14ac:dyDescent="0.2">
      <c r="P3542" s="31"/>
      <c r="Q3542" s="31"/>
    </row>
    <row r="3543" spans="16:17" x14ac:dyDescent="0.2">
      <c r="P3543" s="31"/>
      <c r="Q3543" s="31"/>
    </row>
    <row r="3544" spans="16:17" x14ac:dyDescent="0.2">
      <c r="P3544" s="31"/>
      <c r="Q3544" s="31"/>
    </row>
    <row r="3545" spans="16:17" x14ac:dyDescent="0.2">
      <c r="P3545" s="31"/>
      <c r="Q3545" s="31"/>
    </row>
    <row r="3546" spans="16:17" x14ac:dyDescent="0.2">
      <c r="P3546" s="31"/>
      <c r="Q3546" s="31"/>
    </row>
    <row r="3547" spans="16:17" x14ac:dyDescent="0.2">
      <c r="P3547" s="31"/>
      <c r="Q3547" s="31"/>
    </row>
    <row r="3548" spans="16:17" x14ac:dyDescent="0.2">
      <c r="P3548" s="31"/>
      <c r="Q3548" s="31"/>
    </row>
    <row r="3549" spans="16:17" x14ac:dyDescent="0.2">
      <c r="P3549" s="31"/>
      <c r="Q3549" s="31"/>
    </row>
    <row r="3550" spans="16:17" x14ac:dyDescent="0.2">
      <c r="P3550" s="31"/>
      <c r="Q3550" s="31"/>
    </row>
    <row r="3551" spans="16:17" x14ac:dyDescent="0.2">
      <c r="P3551" s="31"/>
      <c r="Q3551" s="31"/>
    </row>
    <row r="3552" spans="16:17" x14ac:dyDescent="0.2">
      <c r="P3552" s="31"/>
      <c r="Q3552" s="31"/>
    </row>
    <row r="3553" spans="16:17" x14ac:dyDescent="0.2">
      <c r="P3553" s="31"/>
      <c r="Q3553" s="31"/>
    </row>
    <row r="3554" spans="16:17" x14ac:dyDescent="0.2">
      <c r="P3554" s="31"/>
      <c r="Q3554" s="31"/>
    </row>
    <row r="3555" spans="16:17" x14ac:dyDescent="0.2">
      <c r="P3555" s="31"/>
      <c r="Q3555" s="31"/>
    </row>
    <row r="3556" spans="16:17" x14ac:dyDescent="0.2">
      <c r="P3556" s="31"/>
      <c r="Q3556" s="31"/>
    </row>
    <row r="3557" spans="16:17" x14ac:dyDescent="0.2">
      <c r="P3557" s="31"/>
      <c r="Q3557" s="31"/>
    </row>
    <row r="3558" spans="16:17" x14ac:dyDescent="0.2">
      <c r="P3558" s="31"/>
      <c r="Q3558" s="31"/>
    </row>
    <row r="3559" spans="16:17" x14ac:dyDescent="0.2">
      <c r="P3559" s="31"/>
      <c r="Q3559" s="31"/>
    </row>
    <row r="3560" spans="16:17" x14ac:dyDescent="0.2">
      <c r="P3560" s="31"/>
      <c r="Q3560" s="31"/>
    </row>
    <row r="3561" spans="16:17" x14ac:dyDescent="0.2">
      <c r="P3561" s="31"/>
      <c r="Q3561" s="31"/>
    </row>
    <row r="3562" spans="16:17" x14ac:dyDescent="0.2">
      <c r="P3562" s="31"/>
      <c r="Q3562" s="31"/>
    </row>
    <row r="3563" spans="16:17" x14ac:dyDescent="0.2">
      <c r="P3563" s="31"/>
      <c r="Q3563" s="31"/>
    </row>
    <row r="3564" spans="16:17" x14ac:dyDescent="0.2">
      <c r="P3564" s="31"/>
      <c r="Q3564" s="31"/>
    </row>
    <row r="3565" spans="16:17" x14ac:dyDescent="0.2">
      <c r="P3565" s="31"/>
      <c r="Q3565" s="31"/>
    </row>
    <row r="3566" spans="16:17" x14ac:dyDescent="0.2">
      <c r="P3566" s="31"/>
      <c r="Q3566" s="31"/>
    </row>
    <row r="3567" spans="16:17" x14ac:dyDescent="0.2">
      <c r="P3567" s="31"/>
      <c r="Q3567" s="31"/>
    </row>
    <row r="3568" spans="16:17" x14ac:dyDescent="0.2">
      <c r="P3568" s="31"/>
      <c r="Q3568" s="31"/>
    </row>
    <row r="3569" spans="16:17" x14ac:dyDescent="0.2">
      <c r="P3569" s="31"/>
      <c r="Q3569" s="31"/>
    </row>
    <row r="3570" spans="16:17" x14ac:dyDescent="0.2">
      <c r="P3570" s="31"/>
      <c r="Q3570" s="31"/>
    </row>
    <row r="3571" spans="16:17" x14ac:dyDescent="0.2">
      <c r="P3571" s="31"/>
      <c r="Q3571" s="31"/>
    </row>
    <row r="3572" spans="16:17" x14ac:dyDescent="0.2">
      <c r="P3572" s="31"/>
      <c r="Q3572" s="31"/>
    </row>
    <row r="3573" spans="16:17" x14ac:dyDescent="0.2">
      <c r="P3573" s="31"/>
      <c r="Q3573" s="31"/>
    </row>
    <row r="3574" spans="16:17" x14ac:dyDescent="0.2">
      <c r="P3574" s="31"/>
      <c r="Q3574" s="31"/>
    </row>
    <row r="3575" spans="16:17" x14ac:dyDescent="0.2">
      <c r="P3575" s="31"/>
      <c r="Q3575" s="31"/>
    </row>
    <row r="3576" spans="16:17" x14ac:dyDescent="0.2">
      <c r="P3576" s="31"/>
      <c r="Q3576" s="31"/>
    </row>
    <row r="3577" spans="16:17" x14ac:dyDescent="0.2">
      <c r="P3577" s="31"/>
      <c r="Q3577" s="31"/>
    </row>
    <row r="3578" spans="16:17" x14ac:dyDescent="0.2">
      <c r="P3578" s="31"/>
      <c r="Q3578" s="31"/>
    </row>
    <row r="3579" spans="16:17" x14ac:dyDescent="0.2">
      <c r="P3579" s="31"/>
      <c r="Q3579" s="31"/>
    </row>
    <row r="3580" spans="16:17" x14ac:dyDescent="0.2">
      <c r="P3580" s="31"/>
      <c r="Q3580" s="31"/>
    </row>
    <row r="3581" spans="16:17" x14ac:dyDescent="0.2">
      <c r="P3581" s="31"/>
      <c r="Q3581" s="31"/>
    </row>
    <row r="3582" spans="16:17" x14ac:dyDescent="0.2">
      <c r="P3582" s="31"/>
      <c r="Q3582" s="31"/>
    </row>
    <row r="3583" spans="16:17" x14ac:dyDescent="0.2">
      <c r="P3583" s="31"/>
      <c r="Q3583" s="31"/>
    </row>
    <row r="3584" spans="16:17" x14ac:dyDescent="0.2">
      <c r="P3584" s="31"/>
      <c r="Q3584" s="31"/>
    </row>
    <row r="3585" spans="16:17" x14ac:dyDescent="0.2">
      <c r="P3585" s="31"/>
      <c r="Q3585" s="31"/>
    </row>
    <row r="3586" spans="16:17" x14ac:dyDescent="0.2">
      <c r="P3586" s="31"/>
      <c r="Q3586" s="31"/>
    </row>
    <row r="3587" spans="16:17" x14ac:dyDescent="0.2">
      <c r="P3587" s="31"/>
      <c r="Q3587" s="31"/>
    </row>
    <row r="3588" spans="16:17" x14ac:dyDescent="0.2">
      <c r="P3588" s="31"/>
      <c r="Q3588" s="31"/>
    </row>
    <row r="3589" spans="16:17" x14ac:dyDescent="0.2">
      <c r="P3589" s="31"/>
      <c r="Q3589" s="31"/>
    </row>
    <row r="3590" spans="16:17" x14ac:dyDescent="0.2">
      <c r="P3590" s="31"/>
      <c r="Q3590" s="31"/>
    </row>
    <row r="3591" spans="16:17" x14ac:dyDescent="0.2">
      <c r="P3591" s="31"/>
      <c r="Q3591" s="31"/>
    </row>
    <row r="3592" spans="16:17" x14ac:dyDescent="0.2">
      <c r="P3592" s="31"/>
      <c r="Q3592" s="31"/>
    </row>
    <row r="3593" spans="16:17" x14ac:dyDescent="0.2">
      <c r="P3593" s="31"/>
      <c r="Q3593" s="31"/>
    </row>
    <row r="3594" spans="16:17" x14ac:dyDescent="0.2">
      <c r="P3594" s="31"/>
      <c r="Q3594" s="31"/>
    </row>
    <row r="3595" spans="16:17" x14ac:dyDescent="0.2">
      <c r="P3595" s="31"/>
      <c r="Q3595" s="31"/>
    </row>
    <row r="3596" spans="16:17" x14ac:dyDescent="0.2">
      <c r="P3596" s="31"/>
      <c r="Q3596" s="31"/>
    </row>
    <row r="3597" spans="16:17" x14ac:dyDescent="0.2">
      <c r="P3597" s="31"/>
      <c r="Q3597" s="31"/>
    </row>
    <row r="3598" spans="16:17" x14ac:dyDescent="0.2">
      <c r="P3598" s="31"/>
      <c r="Q3598" s="31"/>
    </row>
    <row r="3599" spans="16:17" x14ac:dyDescent="0.2">
      <c r="P3599" s="31"/>
      <c r="Q3599" s="31"/>
    </row>
    <row r="3600" spans="16:17" x14ac:dyDescent="0.2">
      <c r="P3600" s="31"/>
      <c r="Q3600" s="31"/>
    </row>
    <row r="3601" spans="16:17" x14ac:dyDescent="0.2">
      <c r="P3601" s="31"/>
      <c r="Q3601" s="31"/>
    </row>
    <row r="3602" spans="16:17" x14ac:dyDescent="0.2">
      <c r="P3602" s="31"/>
      <c r="Q3602" s="31"/>
    </row>
    <row r="3603" spans="16:17" x14ac:dyDescent="0.2">
      <c r="P3603" s="31"/>
      <c r="Q3603" s="31"/>
    </row>
    <row r="3604" spans="16:17" x14ac:dyDescent="0.2">
      <c r="P3604" s="31"/>
      <c r="Q3604" s="31"/>
    </row>
    <row r="3605" spans="16:17" x14ac:dyDescent="0.2">
      <c r="P3605" s="31"/>
      <c r="Q3605" s="31"/>
    </row>
    <row r="3606" spans="16:17" x14ac:dyDescent="0.2">
      <c r="P3606" s="31"/>
      <c r="Q3606" s="31"/>
    </row>
    <row r="3607" spans="16:17" x14ac:dyDescent="0.2">
      <c r="P3607" s="31"/>
      <c r="Q3607" s="31"/>
    </row>
    <row r="3608" spans="16:17" x14ac:dyDescent="0.2">
      <c r="P3608" s="31"/>
      <c r="Q3608" s="31"/>
    </row>
    <row r="3609" spans="16:17" x14ac:dyDescent="0.2">
      <c r="P3609" s="31"/>
      <c r="Q3609" s="31"/>
    </row>
    <row r="3610" spans="16:17" x14ac:dyDescent="0.2">
      <c r="P3610" s="31"/>
      <c r="Q3610" s="31"/>
    </row>
    <row r="3611" spans="16:17" x14ac:dyDescent="0.2">
      <c r="P3611" s="31"/>
      <c r="Q3611" s="31"/>
    </row>
    <row r="3612" spans="16:17" x14ac:dyDescent="0.2">
      <c r="P3612" s="31"/>
      <c r="Q3612" s="31"/>
    </row>
    <row r="3613" spans="16:17" x14ac:dyDescent="0.2">
      <c r="P3613" s="31"/>
      <c r="Q3613" s="31"/>
    </row>
    <row r="3614" spans="16:17" x14ac:dyDescent="0.2">
      <c r="P3614" s="31"/>
      <c r="Q3614" s="31"/>
    </row>
    <row r="3615" spans="16:17" x14ac:dyDescent="0.2">
      <c r="P3615" s="31"/>
      <c r="Q3615" s="31"/>
    </row>
    <row r="3616" spans="16:17" x14ac:dyDescent="0.2">
      <c r="P3616" s="31"/>
      <c r="Q3616" s="31"/>
    </row>
    <row r="3617" spans="16:17" x14ac:dyDescent="0.2">
      <c r="P3617" s="31"/>
      <c r="Q3617" s="31"/>
    </row>
    <row r="3618" spans="16:17" x14ac:dyDescent="0.2">
      <c r="P3618" s="31"/>
      <c r="Q3618" s="31"/>
    </row>
    <row r="3619" spans="16:17" x14ac:dyDescent="0.2">
      <c r="P3619" s="31"/>
      <c r="Q3619" s="31"/>
    </row>
    <row r="3620" spans="16:17" x14ac:dyDescent="0.2">
      <c r="P3620" s="31"/>
      <c r="Q3620" s="31"/>
    </row>
    <row r="3621" spans="16:17" x14ac:dyDescent="0.2">
      <c r="P3621" s="31"/>
      <c r="Q3621" s="31"/>
    </row>
    <row r="3622" spans="16:17" x14ac:dyDescent="0.2">
      <c r="P3622" s="31"/>
      <c r="Q3622" s="31"/>
    </row>
    <row r="3623" spans="16:17" x14ac:dyDescent="0.2">
      <c r="P3623" s="31"/>
      <c r="Q3623" s="31"/>
    </row>
    <row r="3624" spans="16:17" x14ac:dyDescent="0.2">
      <c r="P3624" s="31"/>
      <c r="Q3624" s="31"/>
    </row>
    <row r="3625" spans="16:17" x14ac:dyDescent="0.2">
      <c r="P3625" s="31"/>
      <c r="Q3625" s="31"/>
    </row>
    <row r="3626" spans="16:17" x14ac:dyDescent="0.2">
      <c r="P3626" s="31"/>
      <c r="Q3626" s="31"/>
    </row>
    <row r="3627" spans="16:17" x14ac:dyDescent="0.2">
      <c r="P3627" s="31"/>
      <c r="Q3627" s="31"/>
    </row>
    <row r="3628" spans="16:17" x14ac:dyDescent="0.2">
      <c r="P3628" s="31"/>
      <c r="Q3628" s="31"/>
    </row>
    <row r="3629" spans="16:17" x14ac:dyDescent="0.2">
      <c r="P3629" s="31"/>
      <c r="Q3629" s="31"/>
    </row>
    <row r="3630" spans="16:17" x14ac:dyDescent="0.2">
      <c r="P3630" s="31"/>
      <c r="Q3630" s="31"/>
    </row>
    <row r="3631" spans="16:17" x14ac:dyDescent="0.2">
      <c r="P3631" s="31"/>
      <c r="Q3631" s="31"/>
    </row>
    <row r="3632" spans="16:17" x14ac:dyDescent="0.2">
      <c r="P3632" s="31"/>
      <c r="Q3632" s="31"/>
    </row>
    <row r="3633" spans="16:17" x14ac:dyDescent="0.2">
      <c r="P3633" s="31"/>
      <c r="Q3633" s="31"/>
    </row>
    <row r="3634" spans="16:17" x14ac:dyDescent="0.2">
      <c r="P3634" s="31"/>
      <c r="Q3634" s="31"/>
    </row>
    <row r="3635" spans="16:17" x14ac:dyDescent="0.2">
      <c r="P3635" s="31"/>
      <c r="Q3635" s="31"/>
    </row>
    <row r="3636" spans="16:17" x14ac:dyDescent="0.2">
      <c r="P3636" s="31"/>
      <c r="Q3636" s="31"/>
    </row>
    <row r="3637" spans="16:17" x14ac:dyDescent="0.2">
      <c r="P3637" s="31"/>
      <c r="Q3637" s="31"/>
    </row>
    <row r="3638" spans="16:17" x14ac:dyDescent="0.2">
      <c r="P3638" s="31"/>
      <c r="Q3638" s="31"/>
    </row>
    <row r="3639" spans="16:17" x14ac:dyDescent="0.2">
      <c r="P3639" s="31"/>
      <c r="Q3639" s="31"/>
    </row>
    <row r="3640" spans="16:17" x14ac:dyDescent="0.2">
      <c r="P3640" s="31"/>
      <c r="Q3640" s="31"/>
    </row>
    <row r="3641" spans="16:17" x14ac:dyDescent="0.2">
      <c r="P3641" s="31"/>
      <c r="Q3641" s="31"/>
    </row>
    <row r="3642" spans="16:17" x14ac:dyDescent="0.2">
      <c r="P3642" s="31"/>
      <c r="Q3642" s="31"/>
    </row>
    <row r="3643" spans="16:17" x14ac:dyDescent="0.2">
      <c r="P3643" s="31"/>
      <c r="Q3643" s="31"/>
    </row>
    <row r="3644" spans="16:17" x14ac:dyDescent="0.2">
      <c r="P3644" s="31"/>
      <c r="Q3644" s="31"/>
    </row>
    <row r="3645" spans="16:17" x14ac:dyDescent="0.2">
      <c r="P3645" s="31"/>
      <c r="Q3645" s="31"/>
    </row>
    <row r="3646" spans="16:17" x14ac:dyDescent="0.2">
      <c r="P3646" s="31"/>
      <c r="Q3646" s="31"/>
    </row>
    <row r="3647" spans="16:17" x14ac:dyDescent="0.2">
      <c r="P3647" s="31"/>
      <c r="Q3647" s="31"/>
    </row>
    <row r="3648" spans="16:17" x14ac:dyDescent="0.2">
      <c r="P3648" s="31"/>
      <c r="Q3648" s="31"/>
    </row>
    <row r="3649" spans="16:17" x14ac:dyDescent="0.2">
      <c r="P3649" s="31"/>
      <c r="Q3649" s="31"/>
    </row>
    <row r="3650" spans="16:17" x14ac:dyDescent="0.2">
      <c r="P3650" s="31"/>
      <c r="Q3650" s="31"/>
    </row>
    <row r="3651" spans="16:17" x14ac:dyDescent="0.2">
      <c r="P3651" s="31"/>
      <c r="Q3651" s="31"/>
    </row>
    <row r="3652" spans="16:17" x14ac:dyDescent="0.2">
      <c r="P3652" s="31"/>
      <c r="Q3652" s="31"/>
    </row>
    <row r="3653" spans="16:17" x14ac:dyDescent="0.2">
      <c r="P3653" s="31"/>
      <c r="Q3653" s="31"/>
    </row>
    <row r="3654" spans="16:17" x14ac:dyDescent="0.2">
      <c r="P3654" s="31"/>
      <c r="Q3654" s="31"/>
    </row>
    <row r="3655" spans="16:17" x14ac:dyDescent="0.2">
      <c r="P3655" s="31"/>
      <c r="Q3655" s="31"/>
    </row>
    <row r="3656" spans="16:17" x14ac:dyDescent="0.2">
      <c r="P3656" s="31"/>
      <c r="Q3656" s="31"/>
    </row>
    <row r="3657" spans="16:17" x14ac:dyDescent="0.2">
      <c r="P3657" s="31"/>
      <c r="Q3657" s="31"/>
    </row>
    <row r="3658" spans="16:17" x14ac:dyDescent="0.2">
      <c r="P3658" s="31"/>
      <c r="Q3658" s="31"/>
    </row>
    <row r="3659" spans="16:17" x14ac:dyDescent="0.2">
      <c r="P3659" s="31"/>
      <c r="Q3659" s="31"/>
    </row>
    <row r="3660" spans="16:17" x14ac:dyDescent="0.2">
      <c r="P3660" s="31"/>
      <c r="Q3660" s="31"/>
    </row>
    <row r="3661" spans="16:17" x14ac:dyDescent="0.2">
      <c r="P3661" s="31"/>
      <c r="Q3661" s="31"/>
    </row>
    <row r="3662" spans="16:17" x14ac:dyDescent="0.2">
      <c r="P3662" s="31"/>
      <c r="Q3662" s="31"/>
    </row>
    <row r="3663" spans="16:17" x14ac:dyDescent="0.2">
      <c r="P3663" s="31"/>
      <c r="Q3663" s="31"/>
    </row>
    <row r="3664" spans="16:17" x14ac:dyDescent="0.2">
      <c r="P3664" s="31"/>
      <c r="Q3664" s="31"/>
    </row>
    <row r="3665" spans="16:17" x14ac:dyDescent="0.2">
      <c r="P3665" s="31"/>
      <c r="Q3665" s="31"/>
    </row>
    <row r="3666" spans="16:17" x14ac:dyDescent="0.2">
      <c r="P3666" s="31"/>
      <c r="Q3666" s="31"/>
    </row>
    <row r="3667" spans="16:17" x14ac:dyDescent="0.2">
      <c r="P3667" s="31"/>
      <c r="Q3667" s="31"/>
    </row>
    <row r="3668" spans="16:17" x14ac:dyDescent="0.2">
      <c r="P3668" s="31"/>
      <c r="Q3668" s="31"/>
    </row>
    <row r="3669" spans="16:17" x14ac:dyDescent="0.2">
      <c r="P3669" s="31"/>
      <c r="Q3669" s="31"/>
    </row>
    <row r="3670" spans="16:17" x14ac:dyDescent="0.2">
      <c r="P3670" s="31"/>
      <c r="Q3670" s="31"/>
    </row>
    <row r="3671" spans="16:17" x14ac:dyDescent="0.2">
      <c r="P3671" s="31"/>
      <c r="Q3671" s="31"/>
    </row>
    <row r="3672" spans="16:17" x14ac:dyDescent="0.2">
      <c r="P3672" s="31"/>
      <c r="Q3672" s="31"/>
    </row>
    <row r="3673" spans="16:17" x14ac:dyDescent="0.2">
      <c r="P3673" s="31"/>
      <c r="Q3673" s="31"/>
    </row>
    <row r="3674" spans="16:17" x14ac:dyDescent="0.2">
      <c r="P3674" s="31"/>
      <c r="Q3674" s="31"/>
    </row>
    <row r="3675" spans="16:17" x14ac:dyDescent="0.2">
      <c r="P3675" s="31"/>
      <c r="Q3675" s="31"/>
    </row>
    <row r="3676" spans="16:17" x14ac:dyDescent="0.2">
      <c r="P3676" s="31"/>
      <c r="Q3676" s="31"/>
    </row>
    <row r="3677" spans="16:17" x14ac:dyDescent="0.2">
      <c r="P3677" s="31"/>
      <c r="Q3677" s="31"/>
    </row>
    <row r="3678" spans="16:17" x14ac:dyDescent="0.2">
      <c r="P3678" s="31"/>
      <c r="Q3678" s="31"/>
    </row>
    <row r="3679" spans="16:17" x14ac:dyDescent="0.2">
      <c r="P3679" s="31"/>
      <c r="Q3679" s="31"/>
    </row>
    <row r="3680" spans="16:17" x14ac:dyDescent="0.2">
      <c r="P3680" s="31"/>
      <c r="Q3680" s="31"/>
    </row>
    <row r="3681" spans="16:17" x14ac:dyDescent="0.2">
      <c r="P3681" s="31"/>
      <c r="Q3681" s="31"/>
    </row>
    <row r="3682" spans="16:17" x14ac:dyDescent="0.2">
      <c r="P3682" s="31"/>
      <c r="Q3682" s="31"/>
    </row>
    <row r="3683" spans="16:17" x14ac:dyDescent="0.2">
      <c r="P3683" s="31"/>
      <c r="Q3683" s="31"/>
    </row>
    <row r="3684" spans="16:17" x14ac:dyDescent="0.2">
      <c r="P3684" s="31"/>
      <c r="Q3684" s="31"/>
    </row>
    <row r="3685" spans="16:17" x14ac:dyDescent="0.2">
      <c r="P3685" s="31"/>
      <c r="Q3685" s="31"/>
    </row>
    <row r="3686" spans="16:17" x14ac:dyDescent="0.2">
      <c r="P3686" s="31"/>
      <c r="Q3686" s="31"/>
    </row>
    <row r="3687" spans="16:17" x14ac:dyDescent="0.2">
      <c r="P3687" s="31"/>
      <c r="Q3687" s="31"/>
    </row>
    <row r="3688" spans="16:17" x14ac:dyDescent="0.2">
      <c r="P3688" s="31"/>
      <c r="Q3688" s="31"/>
    </row>
    <row r="3689" spans="16:17" x14ac:dyDescent="0.2">
      <c r="P3689" s="31"/>
      <c r="Q3689" s="31"/>
    </row>
    <row r="3690" spans="16:17" x14ac:dyDescent="0.2">
      <c r="P3690" s="31"/>
      <c r="Q3690" s="31"/>
    </row>
    <row r="3691" spans="16:17" x14ac:dyDescent="0.2">
      <c r="P3691" s="31"/>
      <c r="Q3691" s="31"/>
    </row>
    <row r="3692" spans="16:17" x14ac:dyDescent="0.2">
      <c r="P3692" s="31"/>
      <c r="Q3692" s="31"/>
    </row>
    <row r="3693" spans="16:17" x14ac:dyDescent="0.2">
      <c r="P3693" s="31"/>
      <c r="Q3693" s="31"/>
    </row>
    <row r="3694" spans="16:17" x14ac:dyDescent="0.2">
      <c r="P3694" s="31"/>
      <c r="Q3694" s="31"/>
    </row>
    <row r="3695" spans="16:17" x14ac:dyDescent="0.2">
      <c r="P3695" s="31"/>
      <c r="Q3695" s="31"/>
    </row>
    <row r="3696" spans="16:17" x14ac:dyDescent="0.2">
      <c r="P3696" s="31"/>
      <c r="Q3696" s="31"/>
    </row>
    <row r="3697" spans="16:17" x14ac:dyDescent="0.2">
      <c r="P3697" s="31"/>
      <c r="Q3697" s="31"/>
    </row>
    <row r="3698" spans="16:17" x14ac:dyDescent="0.2">
      <c r="P3698" s="31"/>
      <c r="Q3698" s="31"/>
    </row>
    <row r="3699" spans="16:17" x14ac:dyDescent="0.2">
      <c r="P3699" s="31"/>
      <c r="Q3699" s="31"/>
    </row>
    <row r="3700" spans="16:17" x14ac:dyDescent="0.2">
      <c r="P3700" s="31"/>
      <c r="Q3700" s="31"/>
    </row>
    <row r="3701" spans="16:17" x14ac:dyDescent="0.2">
      <c r="P3701" s="31"/>
      <c r="Q3701" s="31"/>
    </row>
    <row r="3702" spans="16:17" x14ac:dyDescent="0.2">
      <c r="P3702" s="31"/>
      <c r="Q3702" s="31"/>
    </row>
    <row r="3703" spans="16:17" x14ac:dyDescent="0.2">
      <c r="P3703" s="31"/>
      <c r="Q3703" s="31"/>
    </row>
    <row r="3704" spans="16:17" x14ac:dyDescent="0.2">
      <c r="P3704" s="31"/>
      <c r="Q3704" s="31"/>
    </row>
    <row r="3705" spans="16:17" x14ac:dyDescent="0.2">
      <c r="P3705" s="31"/>
      <c r="Q3705" s="31"/>
    </row>
    <row r="3706" spans="16:17" x14ac:dyDescent="0.2">
      <c r="P3706" s="31"/>
      <c r="Q3706" s="31"/>
    </row>
    <row r="3707" spans="16:17" x14ac:dyDescent="0.2">
      <c r="P3707" s="31"/>
      <c r="Q3707" s="31"/>
    </row>
    <row r="3708" spans="16:17" x14ac:dyDescent="0.2">
      <c r="P3708" s="31"/>
      <c r="Q3708" s="31"/>
    </row>
    <row r="3709" spans="16:17" x14ac:dyDescent="0.2">
      <c r="P3709" s="31"/>
      <c r="Q3709" s="31"/>
    </row>
    <row r="3710" spans="16:17" x14ac:dyDescent="0.2">
      <c r="P3710" s="31"/>
      <c r="Q3710" s="31"/>
    </row>
    <row r="3711" spans="16:17" x14ac:dyDescent="0.2">
      <c r="P3711" s="31"/>
      <c r="Q3711" s="31"/>
    </row>
    <row r="3712" spans="16:17" x14ac:dyDescent="0.2">
      <c r="P3712" s="31"/>
      <c r="Q3712" s="31"/>
    </row>
    <row r="3713" spans="16:17" x14ac:dyDescent="0.2">
      <c r="P3713" s="31"/>
      <c r="Q3713" s="31"/>
    </row>
    <row r="3714" spans="16:17" x14ac:dyDescent="0.2">
      <c r="P3714" s="31"/>
      <c r="Q3714" s="31"/>
    </row>
    <row r="3715" spans="16:17" x14ac:dyDescent="0.2">
      <c r="P3715" s="31"/>
      <c r="Q3715" s="31"/>
    </row>
    <row r="3716" spans="16:17" x14ac:dyDescent="0.2">
      <c r="P3716" s="31"/>
      <c r="Q3716" s="31"/>
    </row>
    <row r="3717" spans="16:17" x14ac:dyDescent="0.2">
      <c r="P3717" s="31"/>
      <c r="Q3717" s="31"/>
    </row>
    <row r="3718" spans="16:17" x14ac:dyDescent="0.2">
      <c r="P3718" s="31"/>
      <c r="Q3718" s="31"/>
    </row>
    <row r="3719" spans="16:17" x14ac:dyDescent="0.2">
      <c r="P3719" s="31"/>
      <c r="Q3719" s="31"/>
    </row>
    <row r="3720" spans="16:17" x14ac:dyDescent="0.2">
      <c r="P3720" s="31"/>
      <c r="Q3720" s="31"/>
    </row>
    <row r="3721" spans="16:17" x14ac:dyDescent="0.2">
      <c r="P3721" s="31"/>
      <c r="Q3721" s="31"/>
    </row>
    <row r="3722" spans="16:17" x14ac:dyDescent="0.2">
      <c r="P3722" s="31"/>
      <c r="Q3722" s="31"/>
    </row>
    <row r="3723" spans="16:17" x14ac:dyDescent="0.2">
      <c r="P3723" s="31"/>
      <c r="Q3723" s="31"/>
    </row>
    <row r="3724" spans="16:17" x14ac:dyDescent="0.2">
      <c r="P3724" s="31"/>
      <c r="Q3724" s="31"/>
    </row>
    <row r="3725" spans="16:17" x14ac:dyDescent="0.2">
      <c r="P3725" s="31"/>
      <c r="Q3725" s="31"/>
    </row>
    <row r="3726" spans="16:17" x14ac:dyDescent="0.2">
      <c r="P3726" s="31"/>
      <c r="Q3726" s="31"/>
    </row>
    <row r="3727" spans="16:17" x14ac:dyDescent="0.2">
      <c r="P3727" s="31"/>
      <c r="Q3727" s="31"/>
    </row>
    <row r="3728" spans="16:17" x14ac:dyDescent="0.2">
      <c r="P3728" s="31"/>
      <c r="Q3728" s="31"/>
    </row>
    <row r="3729" spans="16:17" x14ac:dyDescent="0.2">
      <c r="P3729" s="31"/>
      <c r="Q3729" s="31"/>
    </row>
    <row r="3730" spans="16:17" x14ac:dyDescent="0.2">
      <c r="P3730" s="31"/>
      <c r="Q3730" s="31"/>
    </row>
    <row r="3731" spans="16:17" x14ac:dyDescent="0.2">
      <c r="P3731" s="31"/>
      <c r="Q3731" s="31"/>
    </row>
    <row r="3732" spans="16:17" x14ac:dyDescent="0.2">
      <c r="P3732" s="31"/>
      <c r="Q3732" s="31"/>
    </row>
    <row r="3733" spans="16:17" x14ac:dyDescent="0.2">
      <c r="P3733" s="31"/>
      <c r="Q3733" s="31"/>
    </row>
    <row r="3734" spans="16:17" x14ac:dyDescent="0.2">
      <c r="P3734" s="31"/>
      <c r="Q3734" s="31"/>
    </row>
    <row r="3735" spans="16:17" x14ac:dyDescent="0.2">
      <c r="P3735" s="31"/>
      <c r="Q3735" s="31"/>
    </row>
    <row r="3736" spans="16:17" x14ac:dyDescent="0.2">
      <c r="P3736" s="31"/>
      <c r="Q3736" s="31"/>
    </row>
    <row r="3737" spans="16:17" x14ac:dyDescent="0.2">
      <c r="P3737" s="31"/>
      <c r="Q3737" s="31"/>
    </row>
    <row r="3738" spans="16:17" x14ac:dyDescent="0.2">
      <c r="P3738" s="31"/>
      <c r="Q3738" s="31"/>
    </row>
    <row r="3739" spans="16:17" x14ac:dyDescent="0.2">
      <c r="P3739" s="31"/>
      <c r="Q3739" s="31"/>
    </row>
    <row r="3740" spans="16:17" x14ac:dyDescent="0.2">
      <c r="P3740" s="31"/>
      <c r="Q3740" s="31"/>
    </row>
    <row r="3741" spans="16:17" x14ac:dyDescent="0.2">
      <c r="P3741" s="31"/>
      <c r="Q3741" s="31"/>
    </row>
    <row r="3742" spans="16:17" x14ac:dyDescent="0.2">
      <c r="P3742" s="31"/>
      <c r="Q3742" s="31"/>
    </row>
    <row r="3743" spans="16:17" x14ac:dyDescent="0.2">
      <c r="P3743" s="31"/>
      <c r="Q3743" s="31"/>
    </row>
    <row r="3744" spans="16:17" x14ac:dyDescent="0.2">
      <c r="P3744" s="31"/>
      <c r="Q3744" s="31"/>
    </row>
    <row r="3745" spans="16:17" x14ac:dyDescent="0.2">
      <c r="P3745" s="31"/>
      <c r="Q3745" s="31"/>
    </row>
    <row r="3746" spans="16:17" x14ac:dyDescent="0.2">
      <c r="P3746" s="31"/>
      <c r="Q3746" s="31"/>
    </row>
    <row r="3747" spans="16:17" x14ac:dyDescent="0.2">
      <c r="P3747" s="31"/>
      <c r="Q3747" s="31"/>
    </row>
    <row r="3748" spans="16:17" x14ac:dyDescent="0.2">
      <c r="P3748" s="31"/>
      <c r="Q3748" s="31"/>
    </row>
    <row r="3749" spans="16:17" x14ac:dyDescent="0.2">
      <c r="P3749" s="31"/>
      <c r="Q3749" s="31"/>
    </row>
    <row r="3750" spans="16:17" x14ac:dyDescent="0.2">
      <c r="P3750" s="31"/>
      <c r="Q3750" s="31"/>
    </row>
    <row r="3751" spans="16:17" x14ac:dyDescent="0.2">
      <c r="P3751" s="31"/>
      <c r="Q3751" s="31"/>
    </row>
    <row r="3752" spans="16:17" x14ac:dyDescent="0.2">
      <c r="P3752" s="31"/>
      <c r="Q3752" s="31"/>
    </row>
    <row r="3753" spans="16:17" x14ac:dyDescent="0.2">
      <c r="P3753" s="31"/>
      <c r="Q3753" s="31"/>
    </row>
    <row r="3754" spans="16:17" x14ac:dyDescent="0.2">
      <c r="P3754" s="31"/>
      <c r="Q3754" s="31"/>
    </row>
    <row r="3755" spans="16:17" x14ac:dyDescent="0.2">
      <c r="P3755" s="31"/>
      <c r="Q3755" s="31"/>
    </row>
    <row r="3756" spans="16:17" x14ac:dyDescent="0.2">
      <c r="P3756" s="31"/>
      <c r="Q3756" s="31"/>
    </row>
    <row r="3757" spans="16:17" x14ac:dyDescent="0.2">
      <c r="P3757" s="31"/>
      <c r="Q3757" s="31"/>
    </row>
    <row r="3758" spans="16:17" x14ac:dyDescent="0.2">
      <c r="P3758" s="31"/>
      <c r="Q3758" s="31"/>
    </row>
    <row r="3759" spans="16:17" x14ac:dyDescent="0.2">
      <c r="P3759" s="31"/>
      <c r="Q3759" s="31"/>
    </row>
    <row r="3760" spans="16:17" x14ac:dyDescent="0.2">
      <c r="P3760" s="31"/>
      <c r="Q3760" s="31"/>
    </row>
    <row r="3761" spans="16:17" x14ac:dyDescent="0.2">
      <c r="P3761" s="31"/>
      <c r="Q3761" s="31"/>
    </row>
    <row r="3762" spans="16:17" x14ac:dyDescent="0.2">
      <c r="P3762" s="31"/>
      <c r="Q3762" s="31"/>
    </row>
    <row r="3763" spans="16:17" x14ac:dyDescent="0.2">
      <c r="P3763" s="31"/>
      <c r="Q3763" s="31"/>
    </row>
    <row r="3764" spans="16:17" x14ac:dyDescent="0.2">
      <c r="P3764" s="31"/>
      <c r="Q3764" s="31"/>
    </row>
    <row r="3765" spans="16:17" x14ac:dyDescent="0.2">
      <c r="P3765" s="31"/>
      <c r="Q3765" s="31"/>
    </row>
    <row r="3766" spans="16:17" x14ac:dyDescent="0.2">
      <c r="P3766" s="31"/>
      <c r="Q3766" s="31"/>
    </row>
    <row r="3767" spans="16:17" x14ac:dyDescent="0.2">
      <c r="P3767" s="31"/>
      <c r="Q3767" s="31"/>
    </row>
    <row r="3768" spans="16:17" x14ac:dyDescent="0.2">
      <c r="P3768" s="31"/>
      <c r="Q3768" s="31"/>
    </row>
    <row r="3769" spans="16:17" x14ac:dyDescent="0.2">
      <c r="P3769" s="31"/>
      <c r="Q3769" s="31"/>
    </row>
    <row r="3770" spans="16:17" x14ac:dyDescent="0.2">
      <c r="P3770" s="31"/>
      <c r="Q3770" s="31"/>
    </row>
    <row r="3771" spans="16:17" x14ac:dyDescent="0.2">
      <c r="P3771" s="31"/>
      <c r="Q3771" s="31"/>
    </row>
    <row r="3772" spans="16:17" x14ac:dyDescent="0.2">
      <c r="P3772" s="31"/>
      <c r="Q3772" s="31"/>
    </row>
    <row r="3773" spans="16:17" x14ac:dyDescent="0.2">
      <c r="P3773" s="31"/>
      <c r="Q3773" s="31"/>
    </row>
    <row r="3774" spans="16:17" x14ac:dyDescent="0.2">
      <c r="P3774" s="31"/>
      <c r="Q3774" s="31"/>
    </row>
    <row r="3775" spans="16:17" x14ac:dyDescent="0.2">
      <c r="P3775" s="31"/>
      <c r="Q3775" s="31"/>
    </row>
    <row r="3776" spans="16:17" x14ac:dyDescent="0.2">
      <c r="P3776" s="31"/>
      <c r="Q3776" s="31"/>
    </row>
    <row r="3777" spans="16:17" x14ac:dyDescent="0.2">
      <c r="P3777" s="31"/>
      <c r="Q3777" s="31"/>
    </row>
    <row r="3778" spans="16:17" x14ac:dyDescent="0.2">
      <c r="P3778" s="31"/>
      <c r="Q3778" s="31"/>
    </row>
    <row r="3779" spans="16:17" x14ac:dyDescent="0.2">
      <c r="P3779" s="31"/>
      <c r="Q3779" s="31"/>
    </row>
    <row r="3780" spans="16:17" x14ac:dyDescent="0.2">
      <c r="P3780" s="31"/>
      <c r="Q3780" s="31"/>
    </row>
    <row r="3781" spans="16:17" x14ac:dyDescent="0.2">
      <c r="P3781" s="31"/>
      <c r="Q3781" s="31"/>
    </row>
    <row r="3782" spans="16:17" x14ac:dyDescent="0.2">
      <c r="P3782" s="31"/>
      <c r="Q3782" s="31"/>
    </row>
    <row r="3783" spans="16:17" x14ac:dyDescent="0.2">
      <c r="P3783" s="31"/>
      <c r="Q3783" s="31"/>
    </row>
    <row r="3784" spans="16:17" x14ac:dyDescent="0.2">
      <c r="P3784" s="31"/>
      <c r="Q3784" s="31"/>
    </row>
    <row r="3785" spans="16:17" x14ac:dyDescent="0.2">
      <c r="P3785" s="31"/>
      <c r="Q3785" s="31"/>
    </row>
    <row r="3786" spans="16:17" x14ac:dyDescent="0.2">
      <c r="P3786" s="31"/>
      <c r="Q3786" s="31"/>
    </row>
    <row r="3787" spans="16:17" x14ac:dyDescent="0.2">
      <c r="P3787" s="31"/>
      <c r="Q3787" s="31"/>
    </row>
    <row r="3788" spans="16:17" x14ac:dyDescent="0.2">
      <c r="P3788" s="31"/>
      <c r="Q3788" s="31"/>
    </row>
    <row r="3789" spans="16:17" x14ac:dyDescent="0.2">
      <c r="P3789" s="31"/>
      <c r="Q3789" s="31"/>
    </row>
    <row r="3790" spans="16:17" x14ac:dyDescent="0.2">
      <c r="P3790" s="31"/>
      <c r="Q3790" s="31"/>
    </row>
    <row r="3791" spans="16:17" x14ac:dyDescent="0.2">
      <c r="P3791" s="31"/>
      <c r="Q3791" s="31"/>
    </row>
    <row r="3792" spans="16:17" x14ac:dyDescent="0.2">
      <c r="P3792" s="31"/>
      <c r="Q3792" s="31"/>
    </row>
    <row r="3793" spans="16:17" x14ac:dyDescent="0.2">
      <c r="P3793" s="31"/>
      <c r="Q3793" s="31"/>
    </row>
    <row r="3794" spans="16:17" x14ac:dyDescent="0.2">
      <c r="P3794" s="31"/>
      <c r="Q3794" s="31"/>
    </row>
    <row r="3795" spans="16:17" x14ac:dyDescent="0.2">
      <c r="P3795" s="31"/>
      <c r="Q3795" s="31"/>
    </row>
    <row r="3796" spans="16:17" x14ac:dyDescent="0.2">
      <c r="P3796" s="31"/>
      <c r="Q3796" s="31"/>
    </row>
    <row r="3797" spans="16:17" x14ac:dyDescent="0.2">
      <c r="P3797" s="31"/>
      <c r="Q3797" s="31"/>
    </row>
    <row r="3798" spans="16:17" x14ac:dyDescent="0.2">
      <c r="P3798" s="31"/>
      <c r="Q3798" s="31"/>
    </row>
    <row r="3799" spans="16:17" x14ac:dyDescent="0.2">
      <c r="P3799" s="31"/>
      <c r="Q3799" s="31"/>
    </row>
    <row r="3800" spans="16:17" x14ac:dyDescent="0.2">
      <c r="P3800" s="31"/>
      <c r="Q3800" s="31"/>
    </row>
    <row r="3801" spans="16:17" x14ac:dyDescent="0.2">
      <c r="P3801" s="31"/>
      <c r="Q3801" s="31"/>
    </row>
    <row r="3802" spans="16:17" x14ac:dyDescent="0.2">
      <c r="P3802" s="31"/>
      <c r="Q3802" s="31"/>
    </row>
    <row r="3803" spans="16:17" x14ac:dyDescent="0.2">
      <c r="P3803" s="31"/>
      <c r="Q3803" s="31"/>
    </row>
    <row r="3804" spans="16:17" x14ac:dyDescent="0.2">
      <c r="P3804" s="31"/>
      <c r="Q3804" s="31"/>
    </row>
    <row r="3805" spans="16:17" x14ac:dyDescent="0.2">
      <c r="P3805" s="31"/>
      <c r="Q3805" s="31"/>
    </row>
    <row r="3806" spans="16:17" x14ac:dyDescent="0.2">
      <c r="P3806" s="31"/>
      <c r="Q3806" s="31"/>
    </row>
    <row r="3807" spans="16:17" x14ac:dyDescent="0.2">
      <c r="P3807" s="31"/>
      <c r="Q3807" s="31"/>
    </row>
    <row r="3808" spans="16:17" x14ac:dyDescent="0.2">
      <c r="P3808" s="31"/>
      <c r="Q3808" s="31"/>
    </row>
    <row r="3809" spans="16:17" x14ac:dyDescent="0.2">
      <c r="P3809" s="31"/>
      <c r="Q3809" s="31"/>
    </row>
    <row r="3810" spans="16:17" x14ac:dyDescent="0.2">
      <c r="P3810" s="31"/>
      <c r="Q3810" s="31"/>
    </row>
    <row r="3811" spans="16:17" x14ac:dyDescent="0.2">
      <c r="P3811" s="31"/>
      <c r="Q3811" s="31"/>
    </row>
    <row r="3812" spans="16:17" x14ac:dyDescent="0.2">
      <c r="P3812" s="31"/>
      <c r="Q3812" s="31"/>
    </row>
    <row r="3813" spans="16:17" x14ac:dyDescent="0.2">
      <c r="P3813" s="31"/>
      <c r="Q3813" s="31"/>
    </row>
    <row r="3814" spans="16:17" x14ac:dyDescent="0.2">
      <c r="P3814" s="31"/>
      <c r="Q3814" s="31"/>
    </row>
    <row r="3815" spans="16:17" x14ac:dyDescent="0.2">
      <c r="P3815" s="31"/>
      <c r="Q3815" s="31"/>
    </row>
    <row r="3816" spans="16:17" x14ac:dyDescent="0.2">
      <c r="P3816" s="31"/>
      <c r="Q3816" s="31"/>
    </row>
    <row r="3817" spans="16:17" x14ac:dyDescent="0.2">
      <c r="P3817" s="31"/>
      <c r="Q3817" s="31"/>
    </row>
    <row r="3818" spans="16:17" x14ac:dyDescent="0.2">
      <c r="P3818" s="31"/>
      <c r="Q3818" s="31"/>
    </row>
    <row r="3819" spans="16:17" x14ac:dyDescent="0.2">
      <c r="P3819" s="31"/>
      <c r="Q3819" s="31"/>
    </row>
    <row r="3820" spans="16:17" x14ac:dyDescent="0.2">
      <c r="P3820" s="31"/>
      <c r="Q3820" s="31"/>
    </row>
    <row r="3821" spans="16:17" x14ac:dyDescent="0.2">
      <c r="P3821" s="31"/>
      <c r="Q3821" s="31"/>
    </row>
    <row r="3822" spans="16:17" x14ac:dyDescent="0.2">
      <c r="P3822" s="31"/>
      <c r="Q3822" s="31"/>
    </row>
    <row r="3823" spans="16:17" x14ac:dyDescent="0.2">
      <c r="P3823" s="31"/>
      <c r="Q3823" s="31"/>
    </row>
    <row r="3824" spans="16:17" x14ac:dyDescent="0.2">
      <c r="P3824" s="31"/>
      <c r="Q3824" s="31"/>
    </row>
    <row r="3825" spans="16:17" x14ac:dyDescent="0.2">
      <c r="P3825" s="31"/>
      <c r="Q3825" s="31"/>
    </row>
    <row r="3826" spans="16:17" x14ac:dyDescent="0.2">
      <c r="P3826" s="31"/>
      <c r="Q3826" s="31"/>
    </row>
    <row r="3827" spans="16:17" x14ac:dyDescent="0.2">
      <c r="P3827" s="31"/>
      <c r="Q3827" s="31"/>
    </row>
    <row r="3828" spans="16:17" x14ac:dyDescent="0.2">
      <c r="P3828" s="31"/>
      <c r="Q3828" s="31"/>
    </row>
    <row r="3829" spans="16:17" x14ac:dyDescent="0.2">
      <c r="P3829" s="31"/>
      <c r="Q3829" s="31"/>
    </row>
    <row r="3830" spans="16:17" x14ac:dyDescent="0.2">
      <c r="P3830" s="31"/>
      <c r="Q3830" s="31"/>
    </row>
    <row r="3831" spans="16:17" x14ac:dyDescent="0.2">
      <c r="P3831" s="31"/>
      <c r="Q3831" s="31"/>
    </row>
    <row r="3832" spans="16:17" x14ac:dyDescent="0.2">
      <c r="P3832" s="31"/>
      <c r="Q3832" s="31"/>
    </row>
    <row r="3833" spans="16:17" x14ac:dyDescent="0.2">
      <c r="P3833" s="31"/>
      <c r="Q3833" s="31"/>
    </row>
    <row r="3834" spans="16:17" x14ac:dyDescent="0.2">
      <c r="P3834" s="31"/>
      <c r="Q3834" s="31"/>
    </row>
    <row r="3835" spans="16:17" x14ac:dyDescent="0.2">
      <c r="P3835" s="31"/>
      <c r="Q3835" s="31"/>
    </row>
    <row r="3836" spans="16:17" x14ac:dyDescent="0.2">
      <c r="P3836" s="31"/>
      <c r="Q3836" s="31"/>
    </row>
    <row r="3837" spans="16:17" x14ac:dyDescent="0.2">
      <c r="P3837" s="31"/>
      <c r="Q3837" s="31"/>
    </row>
    <row r="3838" spans="16:17" x14ac:dyDescent="0.2">
      <c r="P3838" s="31"/>
      <c r="Q3838" s="31"/>
    </row>
    <row r="3839" spans="16:17" x14ac:dyDescent="0.2">
      <c r="P3839" s="31"/>
      <c r="Q3839" s="31"/>
    </row>
    <row r="3840" spans="16:17" x14ac:dyDescent="0.2">
      <c r="P3840" s="31"/>
      <c r="Q3840" s="31"/>
    </row>
    <row r="3841" spans="16:17" x14ac:dyDescent="0.2">
      <c r="P3841" s="31"/>
      <c r="Q3841" s="31"/>
    </row>
    <row r="3842" spans="16:17" x14ac:dyDescent="0.2">
      <c r="P3842" s="31"/>
      <c r="Q3842" s="31"/>
    </row>
    <row r="3843" spans="16:17" x14ac:dyDescent="0.2">
      <c r="P3843" s="31"/>
      <c r="Q3843" s="31"/>
    </row>
    <row r="3844" spans="16:17" x14ac:dyDescent="0.2">
      <c r="P3844" s="31"/>
      <c r="Q3844" s="31"/>
    </row>
    <row r="3845" spans="16:17" x14ac:dyDescent="0.2">
      <c r="P3845" s="31"/>
      <c r="Q3845" s="31"/>
    </row>
    <row r="3846" spans="16:17" x14ac:dyDescent="0.2">
      <c r="P3846" s="31"/>
      <c r="Q3846" s="31"/>
    </row>
    <row r="3847" spans="16:17" x14ac:dyDescent="0.2">
      <c r="P3847" s="31"/>
      <c r="Q3847" s="31"/>
    </row>
    <row r="3848" spans="16:17" x14ac:dyDescent="0.2">
      <c r="P3848" s="31"/>
      <c r="Q3848" s="31"/>
    </row>
    <row r="3849" spans="16:17" x14ac:dyDescent="0.2">
      <c r="P3849" s="31"/>
      <c r="Q3849" s="31"/>
    </row>
    <row r="3850" spans="16:17" x14ac:dyDescent="0.2">
      <c r="P3850" s="31"/>
      <c r="Q3850" s="31"/>
    </row>
    <row r="3851" spans="16:17" x14ac:dyDescent="0.2">
      <c r="P3851" s="31"/>
      <c r="Q3851" s="31"/>
    </row>
    <row r="3852" spans="16:17" x14ac:dyDescent="0.2">
      <c r="P3852" s="31"/>
      <c r="Q3852" s="31"/>
    </row>
    <row r="3853" spans="16:17" x14ac:dyDescent="0.2">
      <c r="P3853" s="31"/>
      <c r="Q3853" s="31"/>
    </row>
    <row r="3854" spans="16:17" x14ac:dyDescent="0.2">
      <c r="P3854" s="31"/>
      <c r="Q3854" s="31"/>
    </row>
    <row r="3855" spans="16:17" x14ac:dyDescent="0.2">
      <c r="P3855" s="31"/>
      <c r="Q3855" s="31"/>
    </row>
    <row r="3856" spans="16:17" x14ac:dyDescent="0.2">
      <c r="P3856" s="31"/>
      <c r="Q3856" s="31"/>
    </row>
    <row r="3857" spans="16:17" x14ac:dyDescent="0.2">
      <c r="P3857" s="31"/>
      <c r="Q3857" s="31"/>
    </row>
    <row r="3858" spans="16:17" x14ac:dyDescent="0.2">
      <c r="P3858" s="31"/>
      <c r="Q3858" s="31"/>
    </row>
    <row r="3859" spans="16:17" x14ac:dyDescent="0.2">
      <c r="P3859" s="31"/>
      <c r="Q3859" s="31"/>
    </row>
    <row r="3860" spans="16:17" x14ac:dyDescent="0.2">
      <c r="P3860" s="31"/>
      <c r="Q3860" s="31"/>
    </row>
    <row r="3861" spans="16:17" x14ac:dyDescent="0.2">
      <c r="P3861" s="31"/>
      <c r="Q3861" s="31"/>
    </row>
    <row r="3862" spans="16:17" x14ac:dyDescent="0.2">
      <c r="P3862" s="31"/>
      <c r="Q3862" s="31"/>
    </row>
    <row r="3863" spans="16:17" x14ac:dyDescent="0.2">
      <c r="P3863" s="31"/>
      <c r="Q3863" s="31"/>
    </row>
    <row r="3864" spans="16:17" x14ac:dyDescent="0.2">
      <c r="P3864" s="31"/>
      <c r="Q3864" s="31"/>
    </row>
    <row r="3865" spans="16:17" x14ac:dyDescent="0.2">
      <c r="P3865" s="31"/>
      <c r="Q3865" s="31"/>
    </row>
    <row r="3866" spans="16:17" x14ac:dyDescent="0.2">
      <c r="P3866" s="31"/>
      <c r="Q3866" s="31"/>
    </row>
    <row r="3867" spans="16:17" x14ac:dyDescent="0.2">
      <c r="P3867" s="31"/>
      <c r="Q3867" s="31"/>
    </row>
    <row r="3868" spans="16:17" x14ac:dyDescent="0.2">
      <c r="P3868" s="31"/>
      <c r="Q3868" s="31"/>
    </row>
    <row r="3869" spans="16:17" x14ac:dyDescent="0.2">
      <c r="P3869" s="31"/>
      <c r="Q3869" s="31"/>
    </row>
    <row r="3870" spans="16:17" x14ac:dyDescent="0.2">
      <c r="P3870" s="31"/>
      <c r="Q3870" s="31"/>
    </row>
    <row r="3871" spans="16:17" x14ac:dyDescent="0.2">
      <c r="P3871" s="31"/>
      <c r="Q3871" s="31"/>
    </row>
    <row r="3872" spans="16:17" x14ac:dyDescent="0.2">
      <c r="P3872" s="31"/>
      <c r="Q3872" s="31"/>
    </row>
    <row r="3873" spans="16:17" x14ac:dyDescent="0.2">
      <c r="P3873" s="31"/>
      <c r="Q3873" s="31"/>
    </row>
    <row r="3874" spans="16:17" x14ac:dyDescent="0.2">
      <c r="P3874" s="31"/>
      <c r="Q3874" s="31"/>
    </row>
    <row r="3875" spans="16:17" x14ac:dyDescent="0.2">
      <c r="P3875" s="31"/>
      <c r="Q3875" s="31"/>
    </row>
    <row r="3876" spans="16:17" x14ac:dyDescent="0.2">
      <c r="P3876" s="31"/>
      <c r="Q3876" s="31"/>
    </row>
    <row r="3877" spans="16:17" x14ac:dyDescent="0.2">
      <c r="P3877" s="31"/>
      <c r="Q3877" s="31"/>
    </row>
    <row r="3878" spans="16:17" x14ac:dyDescent="0.2">
      <c r="P3878" s="31"/>
      <c r="Q3878" s="31"/>
    </row>
    <row r="3879" spans="16:17" x14ac:dyDescent="0.2">
      <c r="P3879" s="31"/>
      <c r="Q3879" s="31"/>
    </row>
    <row r="3880" spans="16:17" x14ac:dyDescent="0.2">
      <c r="P3880" s="31"/>
      <c r="Q3880" s="31"/>
    </row>
    <row r="3881" spans="16:17" x14ac:dyDescent="0.2">
      <c r="P3881" s="31"/>
      <c r="Q3881" s="31"/>
    </row>
    <row r="3882" spans="16:17" x14ac:dyDescent="0.2">
      <c r="P3882" s="31"/>
      <c r="Q3882" s="31"/>
    </row>
    <row r="3883" spans="16:17" x14ac:dyDescent="0.2">
      <c r="P3883" s="31"/>
      <c r="Q3883" s="31"/>
    </row>
    <row r="3884" spans="16:17" x14ac:dyDescent="0.2">
      <c r="P3884" s="31"/>
      <c r="Q3884" s="31"/>
    </row>
    <row r="3885" spans="16:17" x14ac:dyDescent="0.2">
      <c r="P3885" s="31"/>
      <c r="Q3885" s="31"/>
    </row>
    <row r="3886" spans="16:17" x14ac:dyDescent="0.2">
      <c r="P3886" s="31"/>
      <c r="Q3886" s="31"/>
    </row>
    <row r="3887" spans="16:17" x14ac:dyDescent="0.2">
      <c r="P3887" s="31"/>
      <c r="Q3887" s="31"/>
    </row>
    <row r="3888" spans="16:17" x14ac:dyDescent="0.2">
      <c r="P3888" s="31"/>
      <c r="Q3888" s="31"/>
    </row>
    <row r="3889" spans="16:17" x14ac:dyDescent="0.2">
      <c r="P3889" s="31"/>
      <c r="Q3889" s="31"/>
    </row>
    <row r="3890" spans="16:17" x14ac:dyDescent="0.2">
      <c r="P3890" s="31"/>
      <c r="Q3890" s="31"/>
    </row>
    <row r="3891" spans="16:17" x14ac:dyDescent="0.2">
      <c r="P3891" s="31"/>
      <c r="Q3891" s="31"/>
    </row>
    <row r="3892" spans="16:17" x14ac:dyDescent="0.2">
      <c r="P3892" s="31"/>
      <c r="Q3892" s="31"/>
    </row>
    <row r="3893" spans="16:17" x14ac:dyDescent="0.2">
      <c r="P3893" s="31"/>
      <c r="Q3893" s="31"/>
    </row>
    <row r="3894" spans="16:17" x14ac:dyDescent="0.2">
      <c r="P3894" s="31"/>
      <c r="Q3894" s="31"/>
    </row>
    <row r="3895" spans="16:17" x14ac:dyDescent="0.2">
      <c r="P3895" s="31"/>
      <c r="Q3895" s="31"/>
    </row>
    <row r="3896" spans="16:17" x14ac:dyDescent="0.2">
      <c r="P3896" s="31"/>
      <c r="Q3896" s="31"/>
    </row>
    <row r="3897" spans="16:17" x14ac:dyDescent="0.2">
      <c r="P3897" s="31"/>
      <c r="Q3897" s="31"/>
    </row>
    <row r="3898" spans="16:17" x14ac:dyDescent="0.2">
      <c r="P3898" s="31"/>
      <c r="Q3898" s="31"/>
    </row>
    <row r="3899" spans="16:17" x14ac:dyDescent="0.2">
      <c r="P3899" s="31"/>
      <c r="Q3899" s="31"/>
    </row>
    <row r="3900" spans="16:17" x14ac:dyDescent="0.2">
      <c r="P3900" s="31"/>
      <c r="Q3900" s="31"/>
    </row>
    <row r="3901" spans="16:17" x14ac:dyDescent="0.2">
      <c r="P3901" s="31"/>
      <c r="Q3901" s="31"/>
    </row>
    <row r="3902" spans="16:17" x14ac:dyDescent="0.2">
      <c r="P3902" s="31"/>
      <c r="Q3902" s="31"/>
    </row>
    <row r="3903" spans="16:17" x14ac:dyDescent="0.2">
      <c r="P3903" s="31"/>
      <c r="Q3903" s="31"/>
    </row>
    <row r="3904" spans="16:17" x14ac:dyDescent="0.2">
      <c r="P3904" s="31"/>
      <c r="Q3904" s="31"/>
    </row>
    <row r="3905" spans="16:17" x14ac:dyDescent="0.2">
      <c r="P3905" s="31"/>
      <c r="Q3905" s="31"/>
    </row>
    <row r="3906" spans="16:17" x14ac:dyDescent="0.2">
      <c r="P3906" s="31"/>
      <c r="Q3906" s="31"/>
    </row>
    <row r="3907" spans="16:17" x14ac:dyDescent="0.2">
      <c r="P3907" s="31"/>
      <c r="Q3907" s="31"/>
    </row>
    <row r="3908" spans="16:17" x14ac:dyDescent="0.2">
      <c r="P3908" s="31"/>
      <c r="Q3908" s="31"/>
    </row>
    <row r="3909" spans="16:17" x14ac:dyDescent="0.2">
      <c r="P3909" s="31"/>
      <c r="Q3909" s="31"/>
    </row>
    <row r="3910" spans="16:17" x14ac:dyDescent="0.2">
      <c r="P3910" s="31"/>
      <c r="Q3910" s="31"/>
    </row>
    <row r="3911" spans="16:17" x14ac:dyDescent="0.2">
      <c r="P3911" s="31"/>
      <c r="Q3911" s="31"/>
    </row>
    <row r="3912" spans="16:17" x14ac:dyDescent="0.2">
      <c r="P3912" s="31"/>
      <c r="Q3912" s="31"/>
    </row>
    <row r="3913" spans="16:17" x14ac:dyDescent="0.2">
      <c r="P3913" s="31"/>
      <c r="Q3913" s="31"/>
    </row>
    <row r="3914" spans="16:17" x14ac:dyDescent="0.2">
      <c r="P3914" s="31"/>
      <c r="Q3914" s="31"/>
    </row>
    <row r="3915" spans="16:17" x14ac:dyDescent="0.2">
      <c r="P3915" s="31"/>
      <c r="Q3915" s="31"/>
    </row>
    <row r="3916" spans="16:17" x14ac:dyDescent="0.2">
      <c r="P3916" s="31"/>
      <c r="Q3916" s="31"/>
    </row>
    <row r="3917" spans="16:17" x14ac:dyDescent="0.2">
      <c r="P3917" s="31"/>
      <c r="Q3917" s="31"/>
    </row>
    <row r="3918" spans="16:17" x14ac:dyDescent="0.2">
      <c r="P3918" s="31"/>
      <c r="Q3918" s="31"/>
    </row>
    <row r="3919" spans="16:17" x14ac:dyDescent="0.2">
      <c r="P3919" s="31"/>
      <c r="Q3919" s="31"/>
    </row>
    <row r="3920" spans="16:17" x14ac:dyDescent="0.2">
      <c r="P3920" s="31"/>
      <c r="Q3920" s="31"/>
    </row>
    <row r="3921" spans="16:17" x14ac:dyDescent="0.2">
      <c r="P3921" s="31"/>
      <c r="Q3921" s="31"/>
    </row>
    <row r="3922" spans="16:17" x14ac:dyDescent="0.2">
      <c r="P3922" s="31"/>
      <c r="Q3922" s="31"/>
    </row>
    <row r="3923" spans="16:17" x14ac:dyDescent="0.2">
      <c r="P3923" s="31"/>
      <c r="Q3923" s="31"/>
    </row>
    <row r="3924" spans="16:17" x14ac:dyDescent="0.2">
      <c r="P3924" s="31"/>
      <c r="Q3924" s="31"/>
    </row>
    <row r="3925" spans="16:17" x14ac:dyDescent="0.2">
      <c r="P3925" s="31"/>
      <c r="Q3925" s="31"/>
    </row>
    <row r="3926" spans="16:17" x14ac:dyDescent="0.2">
      <c r="P3926" s="31"/>
      <c r="Q3926" s="31"/>
    </row>
    <row r="3927" spans="16:17" x14ac:dyDescent="0.2">
      <c r="P3927" s="31"/>
      <c r="Q3927" s="31"/>
    </row>
    <row r="3928" spans="16:17" x14ac:dyDescent="0.2">
      <c r="P3928" s="31"/>
      <c r="Q3928" s="31"/>
    </row>
    <row r="3929" spans="16:17" x14ac:dyDescent="0.2">
      <c r="P3929" s="31"/>
      <c r="Q3929" s="31"/>
    </row>
    <row r="3930" spans="16:17" x14ac:dyDescent="0.2">
      <c r="P3930" s="31"/>
      <c r="Q3930" s="31"/>
    </row>
    <row r="3931" spans="16:17" x14ac:dyDescent="0.2">
      <c r="P3931" s="31"/>
      <c r="Q3931" s="31"/>
    </row>
    <row r="3932" spans="16:17" x14ac:dyDescent="0.2">
      <c r="P3932" s="31"/>
      <c r="Q3932" s="31"/>
    </row>
    <row r="3933" spans="16:17" x14ac:dyDescent="0.2">
      <c r="P3933" s="31"/>
      <c r="Q3933" s="31"/>
    </row>
    <row r="3934" spans="16:17" x14ac:dyDescent="0.2">
      <c r="P3934" s="31"/>
      <c r="Q3934" s="31"/>
    </row>
    <row r="3935" spans="16:17" x14ac:dyDescent="0.2">
      <c r="P3935" s="31"/>
      <c r="Q3935" s="31"/>
    </row>
    <row r="3936" spans="16:17" x14ac:dyDescent="0.2">
      <c r="P3936" s="31"/>
      <c r="Q3936" s="31"/>
    </row>
    <row r="3937" spans="16:17" x14ac:dyDescent="0.2">
      <c r="P3937" s="31"/>
      <c r="Q3937" s="31"/>
    </row>
    <row r="3938" spans="16:17" x14ac:dyDescent="0.2">
      <c r="P3938" s="31"/>
      <c r="Q3938" s="31"/>
    </row>
    <row r="3939" spans="16:17" x14ac:dyDescent="0.2">
      <c r="P3939" s="31"/>
      <c r="Q3939" s="31"/>
    </row>
    <row r="3940" spans="16:17" x14ac:dyDescent="0.2">
      <c r="P3940" s="31"/>
      <c r="Q3940" s="31"/>
    </row>
    <row r="3941" spans="16:17" x14ac:dyDescent="0.2">
      <c r="P3941" s="31"/>
      <c r="Q3941" s="31"/>
    </row>
    <row r="3942" spans="16:17" x14ac:dyDescent="0.2">
      <c r="P3942" s="31"/>
      <c r="Q3942" s="31"/>
    </row>
    <row r="3943" spans="16:17" x14ac:dyDescent="0.2">
      <c r="P3943" s="31"/>
      <c r="Q3943" s="31"/>
    </row>
    <row r="3944" spans="16:17" x14ac:dyDescent="0.2">
      <c r="P3944" s="31"/>
      <c r="Q3944" s="31"/>
    </row>
    <row r="3945" spans="16:17" x14ac:dyDescent="0.2">
      <c r="P3945" s="31"/>
      <c r="Q3945" s="31"/>
    </row>
    <row r="3946" spans="16:17" x14ac:dyDescent="0.2">
      <c r="P3946" s="31"/>
      <c r="Q3946" s="31"/>
    </row>
    <row r="3947" spans="16:17" x14ac:dyDescent="0.2">
      <c r="P3947" s="31"/>
      <c r="Q3947" s="31"/>
    </row>
    <row r="3948" spans="16:17" x14ac:dyDescent="0.2">
      <c r="P3948" s="31"/>
      <c r="Q3948" s="31"/>
    </row>
    <row r="3949" spans="16:17" x14ac:dyDescent="0.2">
      <c r="P3949" s="31"/>
      <c r="Q3949" s="31"/>
    </row>
    <row r="3950" spans="16:17" x14ac:dyDescent="0.2">
      <c r="P3950" s="31"/>
      <c r="Q3950" s="31"/>
    </row>
    <row r="3951" spans="16:17" x14ac:dyDescent="0.2">
      <c r="P3951" s="31"/>
      <c r="Q3951" s="31"/>
    </row>
    <row r="3952" spans="16:17" x14ac:dyDescent="0.2">
      <c r="P3952" s="31"/>
      <c r="Q3952" s="31"/>
    </row>
    <row r="3953" spans="16:17" x14ac:dyDescent="0.2">
      <c r="P3953" s="31"/>
      <c r="Q3953" s="31"/>
    </row>
    <row r="3954" spans="16:17" x14ac:dyDescent="0.2">
      <c r="P3954" s="31"/>
      <c r="Q3954" s="31"/>
    </row>
    <row r="3955" spans="16:17" x14ac:dyDescent="0.2">
      <c r="P3955" s="31"/>
      <c r="Q3955" s="31"/>
    </row>
    <row r="3956" spans="16:17" x14ac:dyDescent="0.2">
      <c r="P3956" s="31"/>
      <c r="Q3956" s="31"/>
    </row>
    <row r="3957" spans="16:17" x14ac:dyDescent="0.2">
      <c r="P3957" s="31"/>
      <c r="Q3957" s="31"/>
    </row>
    <row r="3958" spans="16:17" x14ac:dyDescent="0.2">
      <c r="P3958" s="31"/>
      <c r="Q3958" s="31"/>
    </row>
    <row r="3959" spans="16:17" x14ac:dyDescent="0.2">
      <c r="P3959" s="31"/>
      <c r="Q3959" s="31"/>
    </row>
    <row r="3960" spans="16:17" x14ac:dyDescent="0.2">
      <c r="P3960" s="31"/>
      <c r="Q3960" s="31"/>
    </row>
    <row r="3961" spans="16:17" x14ac:dyDescent="0.2">
      <c r="P3961" s="31"/>
      <c r="Q3961" s="31"/>
    </row>
    <row r="3962" spans="16:17" x14ac:dyDescent="0.2">
      <c r="P3962" s="31"/>
      <c r="Q3962" s="31"/>
    </row>
    <row r="3963" spans="16:17" x14ac:dyDescent="0.2">
      <c r="P3963" s="31"/>
      <c r="Q3963" s="31"/>
    </row>
    <row r="3964" spans="16:17" x14ac:dyDescent="0.2">
      <c r="P3964" s="31"/>
      <c r="Q3964" s="31"/>
    </row>
    <row r="3965" spans="16:17" x14ac:dyDescent="0.2">
      <c r="P3965" s="31"/>
      <c r="Q3965" s="31"/>
    </row>
    <row r="3966" spans="16:17" x14ac:dyDescent="0.2">
      <c r="P3966" s="31"/>
      <c r="Q3966" s="31"/>
    </row>
    <row r="3967" spans="16:17" x14ac:dyDescent="0.2">
      <c r="P3967" s="31"/>
      <c r="Q3967" s="31"/>
    </row>
    <row r="3968" spans="16:17" x14ac:dyDescent="0.2">
      <c r="P3968" s="31"/>
      <c r="Q3968" s="31"/>
    </row>
    <row r="3969" spans="16:17" x14ac:dyDescent="0.2">
      <c r="P3969" s="31"/>
      <c r="Q3969" s="31"/>
    </row>
    <row r="3970" spans="16:17" x14ac:dyDescent="0.2">
      <c r="P3970" s="31"/>
      <c r="Q3970" s="31"/>
    </row>
    <row r="3971" spans="16:17" x14ac:dyDescent="0.2">
      <c r="P3971" s="31"/>
      <c r="Q3971" s="31"/>
    </row>
    <row r="3972" spans="16:17" x14ac:dyDescent="0.2">
      <c r="P3972" s="31"/>
      <c r="Q3972" s="31"/>
    </row>
    <row r="3973" spans="16:17" x14ac:dyDescent="0.2">
      <c r="P3973" s="31"/>
      <c r="Q3973" s="31"/>
    </row>
    <row r="3974" spans="16:17" x14ac:dyDescent="0.2">
      <c r="P3974" s="31"/>
      <c r="Q3974" s="31"/>
    </row>
    <row r="3975" spans="16:17" x14ac:dyDescent="0.2">
      <c r="P3975" s="31"/>
      <c r="Q3975" s="31"/>
    </row>
    <row r="3976" spans="16:17" x14ac:dyDescent="0.2">
      <c r="P3976" s="31"/>
      <c r="Q3976" s="31"/>
    </row>
    <row r="3977" spans="16:17" x14ac:dyDescent="0.2">
      <c r="P3977" s="31"/>
      <c r="Q3977" s="31"/>
    </row>
    <row r="3978" spans="16:17" x14ac:dyDescent="0.2">
      <c r="P3978" s="31"/>
      <c r="Q3978" s="31"/>
    </row>
    <row r="3979" spans="16:17" x14ac:dyDescent="0.2">
      <c r="P3979" s="31"/>
      <c r="Q3979" s="31"/>
    </row>
    <row r="3980" spans="16:17" x14ac:dyDescent="0.2">
      <c r="P3980" s="31"/>
      <c r="Q3980" s="31"/>
    </row>
    <row r="3981" spans="16:17" x14ac:dyDescent="0.2">
      <c r="P3981" s="31"/>
      <c r="Q3981" s="31"/>
    </row>
    <row r="3982" spans="16:17" x14ac:dyDescent="0.2">
      <c r="P3982" s="31"/>
      <c r="Q3982" s="31"/>
    </row>
    <row r="3983" spans="16:17" x14ac:dyDescent="0.2">
      <c r="P3983" s="31"/>
      <c r="Q3983" s="31"/>
    </row>
    <row r="3984" spans="16:17" x14ac:dyDescent="0.2">
      <c r="P3984" s="31"/>
      <c r="Q3984" s="31"/>
    </row>
    <row r="3985" spans="16:17" x14ac:dyDescent="0.2">
      <c r="P3985" s="31"/>
      <c r="Q3985" s="31"/>
    </row>
    <row r="3986" spans="16:17" x14ac:dyDescent="0.2">
      <c r="P3986" s="31"/>
      <c r="Q3986" s="31"/>
    </row>
    <row r="3987" spans="16:17" x14ac:dyDescent="0.2">
      <c r="P3987" s="31"/>
      <c r="Q3987" s="31"/>
    </row>
    <row r="3988" spans="16:17" x14ac:dyDescent="0.2">
      <c r="P3988" s="31"/>
      <c r="Q3988" s="31"/>
    </row>
    <row r="3989" spans="16:17" x14ac:dyDescent="0.2">
      <c r="P3989" s="31"/>
      <c r="Q3989" s="31"/>
    </row>
    <row r="3990" spans="16:17" x14ac:dyDescent="0.2">
      <c r="P3990" s="31"/>
      <c r="Q3990" s="31"/>
    </row>
    <row r="3991" spans="16:17" x14ac:dyDescent="0.2">
      <c r="P3991" s="31"/>
      <c r="Q3991" s="31"/>
    </row>
    <row r="3992" spans="16:17" x14ac:dyDescent="0.2">
      <c r="P3992" s="31"/>
      <c r="Q3992" s="31"/>
    </row>
    <row r="3993" spans="16:17" x14ac:dyDescent="0.2">
      <c r="P3993" s="31"/>
      <c r="Q3993" s="31"/>
    </row>
    <row r="3994" spans="16:17" x14ac:dyDescent="0.2">
      <c r="P3994" s="31"/>
      <c r="Q3994" s="31"/>
    </row>
    <row r="3995" spans="16:17" x14ac:dyDescent="0.2">
      <c r="P3995" s="31"/>
      <c r="Q3995" s="31"/>
    </row>
    <row r="3996" spans="16:17" x14ac:dyDescent="0.2">
      <c r="P3996" s="31"/>
      <c r="Q3996" s="31"/>
    </row>
    <row r="3997" spans="16:17" x14ac:dyDescent="0.2">
      <c r="P3997" s="31"/>
      <c r="Q3997" s="31"/>
    </row>
    <row r="3998" spans="16:17" x14ac:dyDescent="0.2">
      <c r="P3998" s="31"/>
      <c r="Q3998" s="31"/>
    </row>
    <row r="3999" spans="16:17" x14ac:dyDescent="0.2">
      <c r="P3999" s="31"/>
      <c r="Q3999" s="31"/>
    </row>
    <row r="4000" spans="16:17" x14ac:dyDescent="0.2">
      <c r="P4000" s="31"/>
      <c r="Q4000" s="31"/>
    </row>
    <row r="4001" spans="16:17" x14ac:dyDescent="0.2">
      <c r="P4001" s="31"/>
      <c r="Q4001" s="31"/>
    </row>
    <row r="4002" spans="16:17" x14ac:dyDescent="0.2">
      <c r="P4002" s="31"/>
      <c r="Q4002" s="31"/>
    </row>
    <row r="4003" spans="16:17" x14ac:dyDescent="0.2">
      <c r="P4003" s="31"/>
      <c r="Q4003" s="31"/>
    </row>
    <row r="4004" spans="16:17" x14ac:dyDescent="0.2">
      <c r="P4004" s="31"/>
      <c r="Q4004" s="31"/>
    </row>
    <row r="4005" spans="16:17" x14ac:dyDescent="0.2">
      <c r="P4005" s="31"/>
      <c r="Q4005" s="31"/>
    </row>
    <row r="4006" spans="16:17" x14ac:dyDescent="0.2">
      <c r="P4006" s="31"/>
      <c r="Q4006" s="31"/>
    </row>
    <row r="4007" spans="16:17" x14ac:dyDescent="0.2">
      <c r="P4007" s="31"/>
      <c r="Q4007" s="31"/>
    </row>
    <row r="4008" spans="16:17" x14ac:dyDescent="0.2">
      <c r="P4008" s="31"/>
      <c r="Q4008" s="31"/>
    </row>
    <row r="4009" spans="16:17" x14ac:dyDescent="0.2">
      <c r="P4009" s="31"/>
      <c r="Q4009" s="31"/>
    </row>
    <row r="4010" spans="16:17" x14ac:dyDescent="0.2">
      <c r="P4010" s="31"/>
      <c r="Q4010" s="31"/>
    </row>
    <row r="4011" spans="16:17" x14ac:dyDescent="0.2">
      <c r="P4011" s="31"/>
      <c r="Q4011" s="31"/>
    </row>
    <row r="4012" spans="16:17" x14ac:dyDescent="0.2">
      <c r="P4012" s="31"/>
      <c r="Q4012" s="31"/>
    </row>
    <row r="4013" spans="16:17" x14ac:dyDescent="0.2">
      <c r="P4013" s="31"/>
      <c r="Q4013" s="31"/>
    </row>
    <row r="4014" spans="16:17" x14ac:dyDescent="0.2">
      <c r="P4014" s="31"/>
      <c r="Q4014" s="31"/>
    </row>
    <row r="4015" spans="16:17" x14ac:dyDescent="0.2">
      <c r="P4015" s="31"/>
      <c r="Q4015" s="31"/>
    </row>
    <row r="4016" spans="16:17" x14ac:dyDescent="0.2">
      <c r="P4016" s="31"/>
      <c r="Q4016" s="31"/>
    </row>
    <row r="4017" spans="16:17" x14ac:dyDescent="0.2">
      <c r="P4017" s="31"/>
      <c r="Q4017" s="31"/>
    </row>
    <row r="4018" spans="16:17" x14ac:dyDescent="0.2">
      <c r="P4018" s="31"/>
      <c r="Q4018" s="31"/>
    </row>
    <row r="4019" spans="16:17" x14ac:dyDescent="0.2">
      <c r="P4019" s="31"/>
      <c r="Q4019" s="31"/>
    </row>
    <row r="4020" spans="16:17" x14ac:dyDescent="0.2">
      <c r="P4020" s="31"/>
      <c r="Q4020" s="31"/>
    </row>
    <row r="4021" spans="16:17" x14ac:dyDescent="0.2">
      <c r="P4021" s="31"/>
      <c r="Q4021" s="31"/>
    </row>
    <row r="4022" spans="16:17" x14ac:dyDescent="0.2">
      <c r="P4022" s="31"/>
      <c r="Q4022" s="31"/>
    </row>
    <row r="4023" spans="16:17" x14ac:dyDescent="0.2">
      <c r="P4023" s="31"/>
      <c r="Q4023" s="31"/>
    </row>
    <row r="4024" spans="16:17" x14ac:dyDescent="0.2">
      <c r="P4024" s="31"/>
      <c r="Q4024" s="31"/>
    </row>
    <row r="4025" spans="16:17" x14ac:dyDescent="0.2">
      <c r="P4025" s="31"/>
      <c r="Q4025" s="31"/>
    </row>
    <row r="4026" spans="16:17" x14ac:dyDescent="0.2">
      <c r="P4026" s="31"/>
      <c r="Q4026" s="31"/>
    </row>
    <row r="4027" spans="16:17" x14ac:dyDescent="0.2">
      <c r="P4027" s="31"/>
      <c r="Q4027" s="31"/>
    </row>
    <row r="4028" spans="16:17" x14ac:dyDescent="0.2">
      <c r="P4028" s="31"/>
      <c r="Q4028" s="31"/>
    </row>
    <row r="4029" spans="16:17" x14ac:dyDescent="0.2">
      <c r="P4029" s="31"/>
      <c r="Q4029" s="31"/>
    </row>
    <row r="4030" spans="16:17" x14ac:dyDescent="0.2">
      <c r="P4030" s="31"/>
      <c r="Q4030" s="31"/>
    </row>
    <row r="4031" spans="16:17" x14ac:dyDescent="0.2">
      <c r="P4031" s="31"/>
      <c r="Q4031" s="31"/>
    </row>
    <row r="4032" spans="16:17" x14ac:dyDescent="0.2">
      <c r="P4032" s="31"/>
      <c r="Q4032" s="31"/>
    </row>
    <row r="4033" spans="16:17" x14ac:dyDescent="0.2">
      <c r="P4033" s="31"/>
      <c r="Q4033" s="31"/>
    </row>
    <row r="4034" spans="16:17" x14ac:dyDescent="0.2">
      <c r="P4034" s="31"/>
      <c r="Q4034" s="31"/>
    </row>
    <row r="4035" spans="16:17" x14ac:dyDescent="0.2">
      <c r="P4035" s="31"/>
      <c r="Q4035" s="31"/>
    </row>
    <row r="4036" spans="16:17" x14ac:dyDescent="0.2">
      <c r="P4036" s="31"/>
      <c r="Q4036" s="31"/>
    </row>
    <row r="4037" spans="16:17" x14ac:dyDescent="0.2">
      <c r="P4037" s="31"/>
      <c r="Q4037" s="31"/>
    </row>
    <row r="4038" spans="16:17" x14ac:dyDescent="0.2">
      <c r="P4038" s="31"/>
      <c r="Q4038" s="31"/>
    </row>
    <row r="4039" spans="16:17" x14ac:dyDescent="0.2">
      <c r="P4039" s="31"/>
      <c r="Q4039" s="31"/>
    </row>
    <row r="4040" spans="16:17" x14ac:dyDescent="0.2">
      <c r="P4040" s="31"/>
      <c r="Q4040" s="31"/>
    </row>
    <row r="4041" spans="16:17" x14ac:dyDescent="0.2">
      <c r="P4041" s="31"/>
      <c r="Q4041" s="31"/>
    </row>
    <row r="4042" spans="16:17" x14ac:dyDescent="0.2">
      <c r="P4042" s="31"/>
      <c r="Q4042" s="31"/>
    </row>
    <row r="4043" spans="16:17" x14ac:dyDescent="0.2">
      <c r="P4043" s="31"/>
      <c r="Q4043" s="31"/>
    </row>
    <row r="4044" spans="16:17" x14ac:dyDescent="0.2">
      <c r="P4044" s="31"/>
      <c r="Q4044" s="31"/>
    </row>
    <row r="4045" spans="16:17" x14ac:dyDescent="0.2">
      <c r="P4045" s="31"/>
      <c r="Q4045" s="31"/>
    </row>
    <row r="4046" spans="16:17" x14ac:dyDescent="0.2">
      <c r="P4046" s="31"/>
      <c r="Q4046" s="31"/>
    </row>
    <row r="4047" spans="16:17" x14ac:dyDescent="0.2">
      <c r="P4047" s="31"/>
      <c r="Q4047" s="31"/>
    </row>
    <row r="4048" spans="16:17" x14ac:dyDescent="0.2">
      <c r="P4048" s="31"/>
      <c r="Q4048" s="31"/>
    </row>
    <row r="4049" spans="16:17" x14ac:dyDescent="0.2">
      <c r="P4049" s="31"/>
      <c r="Q4049" s="31"/>
    </row>
    <row r="4050" spans="16:17" x14ac:dyDescent="0.2">
      <c r="P4050" s="31"/>
      <c r="Q4050" s="31"/>
    </row>
    <row r="4051" spans="16:17" x14ac:dyDescent="0.2">
      <c r="P4051" s="31"/>
      <c r="Q4051" s="31"/>
    </row>
    <row r="4052" spans="16:17" x14ac:dyDescent="0.2">
      <c r="P4052" s="31"/>
      <c r="Q4052" s="31"/>
    </row>
    <row r="4053" spans="16:17" x14ac:dyDescent="0.2">
      <c r="P4053" s="31"/>
      <c r="Q4053" s="31"/>
    </row>
    <row r="4054" spans="16:17" x14ac:dyDescent="0.2">
      <c r="P4054" s="31"/>
      <c r="Q4054" s="31"/>
    </row>
    <row r="4055" spans="16:17" x14ac:dyDescent="0.2">
      <c r="P4055" s="31"/>
      <c r="Q4055" s="31"/>
    </row>
    <row r="4056" spans="16:17" x14ac:dyDescent="0.2">
      <c r="P4056" s="31"/>
      <c r="Q4056" s="31"/>
    </row>
    <row r="4057" spans="16:17" x14ac:dyDescent="0.2">
      <c r="P4057" s="31"/>
      <c r="Q4057" s="31"/>
    </row>
    <row r="4058" spans="16:17" x14ac:dyDescent="0.2">
      <c r="P4058" s="31"/>
      <c r="Q4058" s="31"/>
    </row>
    <row r="4059" spans="16:17" x14ac:dyDescent="0.2">
      <c r="P4059" s="31"/>
      <c r="Q4059" s="31"/>
    </row>
    <row r="4060" spans="16:17" x14ac:dyDescent="0.2">
      <c r="P4060" s="31"/>
      <c r="Q4060" s="31"/>
    </row>
    <row r="4061" spans="16:17" x14ac:dyDescent="0.2">
      <c r="P4061" s="31"/>
      <c r="Q4061" s="31"/>
    </row>
    <row r="4062" spans="16:17" x14ac:dyDescent="0.2">
      <c r="P4062" s="31"/>
      <c r="Q4062" s="31"/>
    </row>
    <row r="4063" spans="16:17" x14ac:dyDescent="0.2">
      <c r="P4063" s="31"/>
      <c r="Q4063" s="31"/>
    </row>
    <row r="4064" spans="16:17" x14ac:dyDescent="0.2">
      <c r="P4064" s="31"/>
      <c r="Q4064" s="31"/>
    </row>
    <row r="4065" spans="16:17" x14ac:dyDescent="0.2">
      <c r="P4065" s="31"/>
      <c r="Q4065" s="31"/>
    </row>
    <row r="4066" spans="16:17" x14ac:dyDescent="0.2">
      <c r="P4066" s="31"/>
      <c r="Q4066" s="31"/>
    </row>
    <row r="4067" spans="16:17" x14ac:dyDescent="0.2">
      <c r="P4067" s="31"/>
      <c r="Q4067" s="31"/>
    </row>
    <row r="4068" spans="16:17" x14ac:dyDescent="0.2">
      <c r="P4068" s="31"/>
      <c r="Q4068" s="31"/>
    </row>
    <row r="4069" spans="16:17" x14ac:dyDescent="0.2">
      <c r="P4069" s="31"/>
      <c r="Q4069" s="31"/>
    </row>
    <row r="4070" spans="16:17" x14ac:dyDescent="0.2">
      <c r="P4070" s="31"/>
      <c r="Q4070" s="31"/>
    </row>
    <row r="4071" spans="16:17" x14ac:dyDescent="0.2">
      <c r="P4071" s="31"/>
      <c r="Q4071" s="31"/>
    </row>
    <row r="4072" spans="16:17" x14ac:dyDescent="0.2">
      <c r="P4072" s="31"/>
      <c r="Q4072" s="31"/>
    </row>
    <row r="4073" spans="16:17" x14ac:dyDescent="0.2">
      <c r="P4073" s="31"/>
      <c r="Q4073" s="31"/>
    </row>
    <row r="4074" spans="16:17" x14ac:dyDescent="0.2">
      <c r="P4074" s="31"/>
      <c r="Q4074" s="31"/>
    </row>
    <row r="4075" spans="16:17" x14ac:dyDescent="0.2">
      <c r="P4075" s="31"/>
      <c r="Q4075" s="31"/>
    </row>
    <row r="4076" spans="16:17" x14ac:dyDescent="0.2">
      <c r="P4076" s="31"/>
      <c r="Q4076" s="31"/>
    </row>
    <row r="4077" spans="16:17" x14ac:dyDescent="0.2">
      <c r="P4077" s="31"/>
      <c r="Q4077" s="31"/>
    </row>
    <row r="4078" spans="16:17" x14ac:dyDescent="0.2">
      <c r="P4078" s="31"/>
      <c r="Q4078" s="31"/>
    </row>
    <row r="4079" spans="16:17" x14ac:dyDescent="0.2">
      <c r="P4079" s="31"/>
      <c r="Q4079" s="31"/>
    </row>
    <row r="4080" spans="16:17" x14ac:dyDescent="0.2">
      <c r="P4080" s="31"/>
      <c r="Q4080" s="31"/>
    </row>
    <row r="4081" spans="16:17" x14ac:dyDescent="0.2">
      <c r="P4081" s="31"/>
      <c r="Q4081" s="31"/>
    </row>
    <row r="4082" spans="16:17" x14ac:dyDescent="0.2">
      <c r="P4082" s="31"/>
      <c r="Q4082" s="31"/>
    </row>
    <row r="4083" spans="16:17" x14ac:dyDescent="0.2">
      <c r="P4083" s="31"/>
      <c r="Q4083" s="31"/>
    </row>
    <row r="4084" spans="16:17" x14ac:dyDescent="0.2">
      <c r="P4084" s="31"/>
      <c r="Q4084" s="31"/>
    </row>
    <row r="4085" spans="16:17" x14ac:dyDescent="0.2">
      <c r="P4085" s="31"/>
      <c r="Q4085" s="31"/>
    </row>
    <row r="4086" spans="16:17" x14ac:dyDescent="0.2">
      <c r="P4086" s="31"/>
      <c r="Q4086" s="31"/>
    </row>
    <row r="4087" spans="16:17" x14ac:dyDescent="0.2">
      <c r="P4087" s="31"/>
      <c r="Q4087" s="31"/>
    </row>
    <row r="4088" spans="16:17" x14ac:dyDescent="0.2">
      <c r="P4088" s="31"/>
      <c r="Q4088" s="31"/>
    </row>
    <row r="4089" spans="16:17" x14ac:dyDescent="0.2">
      <c r="P4089" s="31"/>
      <c r="Q4089" s="31"/>
    </row>
    <row r="4090" spans="16:17" x14ac:dyDescent="0.2">
      <c r="P4090" s="31"/>
      <c r="Q4090" s="31"/>
    </row>
    <row r="4091" spans="16:17" x14ac:dyDescent="0.2">
      <c r="P4091" s="31"/>
      <c r="Q4091" s="31"/>
    </row>
    <row r="4092" spans="16:17" x14ac:dyDescent="0.2">
      <c r="P4092" s="31"/>
      <c r="Q4092" s="31"/>
    </row>
    <row r="4093" spans="16:17" x14ac:dyDescent="0.2">
      <c r="P4093" s="31"/>
      <c r="Q4093" s="31"/>
    </row>
    <row r="4094" spans="16:17" x14ac:dyDescent="0.2">
      <c r="P4094" s="31"/>
      <c r="Q4094" s="31"/>
    </row>
    <row r="4095" spans="16:17" x14ac:dyDescent="0.2">
      <c r="P4095" s="31"/>
      <c r="Q4095" s="31"/>
    </row>
    <row r="4096" spans="16:17" x14ac:dyDescent="0.2">
      <c r="P4096" s="31"/>
      <c r="Q4096" s="31"/>
    </row>
    <row r="4097" spans="16:17" x14ac:dyDescent="0.2">
      <c r="P4097" s="31"/>
      <c r="Q4097" s="31"/>
    </row>
    <row r="4098" spans="16:17" x14ac:dyDescent="0.2">
      <c r="P4098" s="31"/>
      <c r="Q4098" s="31"/>
    </row>
    <row r="4099" spans="16:17" x14ac:dyDescent="0.2">
      <c r="P4099" s="31"/>
      <c r="Q4099" s="31"/>
    </row>
    <row r="4100" spans="16:17" x14ac:dyDescent="0.2">
      <c r="P4100" s="31"/>
      <c r="Q4100" s="31"/>
    </row>
    <row r="4101" spans="16:17" x14ac:dyDescent="0.2">
      <c r="P4101" s="31"/>
      <c r="Q4101" s="31"/>
    </row>
    <row r="4102" spans="16:17" x14ac:dyDescent="0.2">
      <c r="P4102" s="31"/>
      <c r="Q4102" s="31"/>
    </row>
    <row r="4103" spans="16:17" x14ac:dyDescent="0.2">
      <c r="P4103" s="31"/>
      <c r="Q4103" s="31"/>
    </row>
    <row r="4104" spans="16:17" x14ac:dyDescent="0.2">
      <c r="P4104" s="31"/>
      <c r="Q4104" s="31"/>
    </row>
    <row r="4105" spans="16:17" x14ac:dyDescent="0.2">
      <c r="P4105" s="31"/>
      <c r="Q4105" s="31"/>
    </row>
    <row r="4106" spans="16:17" x14ac:dyDescent="0.2">
      <c r="P4106" s="31"/>
      <c r="Q4106" s="31"/>
    </row>
    <row r="4107" spans="16:17" x14ac:dyDescent="0.2">
      <c r="P4107" s="31"/>
      <c r="Q4107" s="31"/>
    </row>
    <row r="4108" spans="16:17" x14ac:dyDescent="0.2">
      <c r="P4108" s="31"/>
      <c r="Q4108" s="31"/>
    </row>
    <row r="4109" spans="16:17" x14ac:dyDescent="0.2">
      <c r="P4109" s="31"/>
      <c r="Q4109" s="31"/>
    </row>
    <row r="4110" spans="16:17" x14ac:dyDescent="0.2">
      <c r="P4110" s="31"/>
      <c r="Q4110" s="31"/>
    </row>
    <row r="4111" spans="16:17" x14ac:dyDescent="0.2">
      <c r="P4111" s="31"/>
      <c r="Q4111" s="31"/>
    </row>
    <row r="4112" spans="16:17" x14ac:dyDescent="0.2">
      <c r="P4112" s="31"/>
      <c r="Q4112" s="31"/>
    </row>
    <row r="4113" spans="16:17" x14ac:dyDescent="0.2">
      <c r="P4113" s="31"/>
      <c r="Q4113" s="31"/>
    </row>
    <row r="4114" spans="16:17" x14ac:dyDescent="0.2">
      <c r="P4114" s="31"/>
      <c r="Q4114" s="31"/>
    </row>
    <row r="4115" spans="16:17" x14ac:dyDescent="0.2">
      <c r="P4115" s="31"/>
      <c r="Q4115" s="31"/>
    </row>
    <row r="4116" spans="16:17" x14ac:dyDescent="0.2">
      <c r="P4116" s="31"/>
      <c r="Q4116" s="31"/>
    </row>
    <row r="4117" spans="16:17" x14ac:dyDescent="0.2">
      <c r="P4117" s="31"/>
      <c r="Q4117" s="31"/>
    </row>
    <row r="4118" spans="16:17" x14ac:dyDescent="0.2">
      <c r="P4118" s="31"/>
      <c r="Q4118" s="31"/>
    </row>
    <row r="4119" spans="16:17" x14ac:dyDescent="0.2">
      <c r="P4119" s="31"/>
      <c r="Q4119" s="31"/>
    </row>
    <row r="4120" spans="16:17" x14ac:dyDescent="0.2">
      <c r="P4120" s="31"/>
      <c r="Q4120" s="31"/>
    </row>
    <row r="4121" spans="16:17" x14ac:dyDescent="0.2">
      <c r="P4121" s="31"/>
      <c r="Q4121" s="31"/>
    </row>
    <row r="4122" spans="16:17" x14ac:dyDescent="0.2">
      <c r="P4122" s="31"/>
      <c r="Q4122" s="31"/>
    </row>
    <row r="4123" spans="16:17" x14ac:dyDescent="0.2">
      <c r="P4123" s="31"/>
      <c r="Q4123" s="31"/>
    </row>
    <row r="4124" spans="16:17" x14ac:dyDescent="0.2">
      <c r="P4124" s="31"/>
      <c r="Q4124" s="31"/>
    </row>
    <row r="4125" spans="16:17" x14ac:dyDescent="0.2">
      <c r="P4125" s="31"/>
      <c r="Q4125" s="31"/>
    </row>
    <row r="4126" spans="16:17" x14ac:dyDescent="0.2">
      <c r="P4126" s="31"/>
      <c r="Q4126" s="31"/>
    </row>
    <row r="4127" spans="16:17" x14ac:dyDescent="0.2">
      <c r="P4127" s="31"/>
      <c r="Q4127" s="31"/>
    </row>
    <row r="4128" spans="16:17" x14ac:dyDescent="0.2">
      <c r="P4128" s="31"/>
      <c r="Q4128" s="31"/>
    </row>
    <row r="4129" spans="16:17" x14ac:dyDescent="0.2">
      <c r="P4129" s="31"/>
      <c r="Q4129" s="31"/>
    </row>
    <row r="4130" spans="16:17" x14ac:dyDescent="0.2">
      <c r="P4130" s="31"/>
      <c r="Q4130" s="31"/>
    </row>
    <row r="4131" spans="16:17" x14ac:dyDescent="0.2">
      <c r="P4131" s="31"/>
      <c r="Q4131" s="31"/>
    </row>
    <row r="4132" spans="16:17" x14ac:dyDescent="0.2">
      <c r="P4132" s="31"/>
      <c r="Q4132" s="31"/>
    </row>
    <row r="4133" spans="16:17" x14ac:dyDescent="0.2">
      <c r="P4133" s="31"/>
      <c r="Q4133" s="31"/>
    </row>
    <row r="4134" spans="16:17" x14ac:dyDescent="0.2">
      <c r="P4134" s="31"/>
      <c r="Q4134" s="31"/>
    </row>
    <row r="4135" spans="16:17" x14ac:dyDescent="0.2">
      <c r="P4135" s="31"/>
      <c r="Q4135" s="31"/>
    </row>
    <row r="4136" spans="16:17" x14ac:dyDescent="0.2">
      <c r="P4136" s="31"/>
      <c r="Q4136" s="31"/>
    </row>
    <row r="4137" spans="16:17" x14ac:dyDescent="0.2">
      <c r="P4137" s="31"/>
      <c r="Q4137" s="31"/>
    </row>
    <row r="4138" spans="16:17" x14ac:dyDescent="0.2">
      <c r="P4138" s="31"/>
      <c r="Q4138" s="31"/>
    </row>
    <row r="4139" spans="16:17" x14ac:dyDescent="0.2">
      <c r="P4139" s="31"/>
      <c r="Q4139" s="31"/>
    </row>
    <row r="4140" spans="16:17" x14ac:dyDescent="0.2">
      <c r="P4140" s="31"/>
      <c r="Q4140" s="31"/>
    </row>
    <row r="4141" spans="16:17" x14ac:dyDescent="0.2">
      <c r="P4141" s="31"/>
      <c r="Q4141" s="31"/>
    </row>
    <row r="4142" spans="16:17" x14ac:dyDescent="0.2">
      <c r="P4142" s="31"/>
      <c r="Q4142" s="31"/>
    </row>
    <row r="4143" spans="16:17" x14ac:dyDescent="0.2">
      <c r="P4143" s="31"/>
      <c r="Q4143" s="31"/>
    </row>
    <row r="4144" spans="16:17" x14ac:dyDescent="0.2">
      <c r="P4144" s="31"/>
      <c r="Q4144" s="31"/>
    </row>
    <row r="4145" spans="16:17" x14ac:dyDescent="0.2">
      <c r="P4145" s="31"/>
      <c r="Q4145" s="31"/>
    </row>
    <row r="4146" spans="16:17" x14ac:dyDescent="0.2">
      <c r="P4146" s="31"/>
      <c r="Q4146" s="31"/>
    </row>
    <row r="4147" spans="16:17" x14ac:dyDescent="0.2">
      <c r="P4147" s="31"/>
      <c r="Q4147" s="31"/>
    </row>
    <row r="4148" spans="16:17" x14ac:dyDescent="0.2">
      <c r="P4148" s="31"/>
      <c r="Q4148" s="31"/>
    </row>
    <row r="4149" spans="16:17" x14ac:dyDescent="0.2">
      <c r="P4149" s="31"/>
      <c r="Q4149" s="31"/>
    </row>
    <row r="4150" spans="16:17" x14ac:dyDescent="0.2">
      <c r="P4150" s="31"/>
      <c r="Q4150" s="31"/>
    </row>
    <row r="4151" spans="16:17" x14ac:dyDescent="0.2">
      <c r="P4151" s="31"/>
      <c r="Q4151" s="31"/>
    </row>
    <row r="4152" spans="16:17" x14ac:dyDescent="0.2">
      <c r="P4152" s="31"/>
      <c r="Q4152" s="31"/>
    </row>
    <row r="4153" spans="16:17" x14ac:dyDescent="0.2">
      <c r="P4153" s="31"/>
      <c r="Q4153" s="31"/>
    </row>
    <row r="4154" spans="16:17" x14ac:dyDescent="0.2">
      <c r="P4154" s="31"/>
      <c r="Q4154" s="31"/>
    </row>
    <row r="4155" spans="16:17" x14ac:dyDescent="0.2">
      <c r="P4155" s="31"/>
      <c r="Q4155" s="31"/>
    </row>
    <row r="4156" spans="16:17" x14ac:dyDescent="0.2">
      <c r="P4156" s="31"/>
      <c r="Q4156" s="31"/>
    </row>
    <row r="4157" spans="16:17" x14ac:dyDescent="0.2">
      <c r="P4157" s="31"/>
      <c r="Q4157" s="31"/>
    </row>
    <row r="4158" spans="16:17" x14ac:dyDescent="0.2">
      <c r="P4158" s="31"/>
      <c r="Q4158" s="31"/>
    </row>
    <row r="4159" spans="16:17" x14ac:dyDescent="0.2">
      <c r="P4159" s="31"/>
      <c r="Q4159" s="31"/>
    </row>
    <row r="4160" spans="16:17" x14ac:dyDescent="0.2">
      <c r="P4160" s="31"/>
      <c r="Q4160" s="31"/>
    </row>
    <row r="4161" spans="16:17" x14ac:dyDescent="0.2">
      <c r="P4161" s="31"/>
      <c r="Q4161" s="31"/>
    </row>
    <row r="4162" spans="16:17" x14ac:dyDescent="0.2">
      <c r="P4162" s="31"/>
      <c r="Q4162" s="31"/>
    </row>
    <row r="4163" spans="16:17" x14ac:dyDescent="0.2">
      <c r="P4163" s="31"/>
      <c r="Q4163" s="31"/>
    </row>
    <row r="4164" spans="16:17" x14ac:dyDescent="0.2">
      <c r="P4164" s="31"/>
      <c r="Q4164" s="31"/>
    </row>
    <row r="4165" spans="16:17" x14ac:dyDescent="0.2">
      <c r="P4165" s="31"/>
      <c r="Q4165" s="31"/>
    </row>
    <row r="4166" spans="16:17" x14ac:dyDescent="0.2">
      <c r="P4166" s="31"/>
      <c r="Q4166" s="31"/>
    </row>
    <row r="4167" spans="16:17" x14ac:dyDescent="0.2">
      <c r="P4167" s="31"/>
      <c r="Q4167" s="31"/>
    </row>
    <row r="4168" spans="16:17" x14ac:dyDescent="0.2">
      <c r="P4168" s="31"/>
      <c r="Q4168" s="31"/>
    </row>
    <row r="4169" spans="16:17" x14ac:dyDescent="0.2">
      <c r="P4169" s="31"/>
      <c r="Q4169" s="31"/>
    </row>
    <row r="4170" spans="16:17" x14ac:dyDescent="0.2">
      <c r="P4170" s="31"/>
      <c r="Q4170" s="31"/>
    </row>
    <row r="4171" spans="16:17" x14ac:dyDescent="0.2">
      <c r="P4171" s="31"/>
      <c r="Q4171" s="31"/>
    </row>
    <row r="4172" spans="16:17" x14ac:dyDescent="0.2">
      <c r="P4172" s="31"/>
      <c r="Q4172" s="31"/>
    </row>
    <row r="4173" spans="16:17" x14ac:dyDescent="0.2">
      <c r="P4173" s="31"/>
      <c r="Q4173" s="31"/>
    </row>
    <row r="4174" spans="16:17" x14ac:dyDescent="0.2">
      <c r="P4174" s="31"/>
      <c r="Q4174" s="31"/>
    </row>
    <row r="4175" spans="16:17" x14ac:dyDescent="0.2">
      <c r="P4175" s="31"/>
      <c r="Q4175" s="31"/>
    </row>
    <row r="4176" spans="16:17" x14ac:dyDescent="0.2">
      <c r="P4176" s="31"/>
      <c r="Q4176" s="31"/>
    </row>
    <row r="4177" spans="16:17" x14ac:dyDescent="0.2">
      <c r="P4177" s="31"/>
      <c r="Q4177" s="31"/>
    </row>
    <row r="4178" spans="16:17" x14ac:dyDescent="0.2">
      <c r="P4178" s="31"/>
      <c r="Q4178" s="31"/>
    </row>
    <row r="4179" spans="16:17" x14ac:dyDescent="0.2">
      <c r="P4179" s="31"/>
      <c r="Q4179" s="31"/>
    </row>
    <row r="4180" spans="16:17" x14ac:dyDescent="0.2">
      <c r="P4180" s="31"/>
      <c r="Q4180" s="31"/>
    </row>
    <row r="4181" spans="16:17" x14ac:dyDescent="0.2">
      <c r="P4181" s="31"/>
      <c r="Q4181" s="31"/>
    </row>
    <row r="4182" spans="16:17" x14ac:dyDescent="0.2">
      <c r="P4182" s="31"/>
      <c r="Q4182" s="31"/>
    </row>
    <row r="4183" spans="16:17" x14ac:dyDescent="0.2">
      <c r="P4183" s="31"/>
      <c r="Q4183" s="31"/>
    </row>
    <row r="4184" spans="16:17" x14ac:dyDescent="0.2">
      <c r="P4184" s="31"/>
      <c r="Q4184" s="31"/>
    </row>
    <row r="4185" spans="16:17" x14ac:dyDescent="0.2">
      <c r="P4185" s="31"/>
      <c r="Q4185" s="31"/>
    </row>
    <row r="4186" spans="16:17" x14ac:dyDescent="0.2">
      <c r="P4186" s="31"/>
      <c r="Q4186" s="31"/>
    </row>
    <row r="4187" spans="16:17" x14ac:dyDescent="0.2">
      <c r="P4187" s="31"/>
      <c r="Q4187" s="31"/>
    </row>
    <row r="4188" spans="16:17" x14ac:dyDescent="0.2">
      <c r="P4188" s="31"/>
      <c r="Q4188" s="31"/>
    </row>
    <row r="4189" spans="16:17" x14ac:dyDescent="0.2">
      <c r="P4189" s="31"/>
      <c r="Q4189" s="31"/>
    </row>
    <row r="4190" spans="16:17" x14ac:dyDescent="0.2">
      <c r="P4190" s="31"/>
      <c r="Q4190" s="31"/>
    </row>
    <row r="4191" spans="16:17" x14ac:dyDescent="0.2">
      <c r="P4191" s="31"/>
      <c r="Q4191" s="31"/>
    </row>
    <row r="4192" spans="16:17" x14ac:dyDescent="0.2">
      <c r="P4192" s="31"/>
      <c r="Q4192" s="31"/>
    </row>
    <row r="4193" spans="16:17" x14ac:dyDescent="0.2">
      <c r="P4193" s="31"/>
      <c r="Q4193" s="31"/>
    </row>
    <row r="4194" spans="16:17" x14ac:dyDescent="0.2">
      <c r="P4194" s="31"/>
      <c r="Q4194" s="31"/>
    </row>
    <row r="4195" spans="16:17" x14ac:dyDescent="0.2">
      <c r="P4195" s="31"/>
      <c r="Q4195" s="31"/>
    </row>
    <row r="4196" spans="16:17" x14ac:dyDescent="0.2">
      <c r="P4196" s="31"/>
      <c r="Q4196" s="31"/>
    </row>
    <row r="4197" spans="16:17" x14ac:dyDescent="0.2">
      <c r="P4197" s="31"/>
      <c r="Q4197" s="31"/>
    </row>
    <row r="4198" spans="16:17" x14ac:dyDescent="0.2">
      <c r="P4198" s="31"/>
      <c r="Q4198" s="31"/>
    </row>
    <row r="4199" spans="16:17" x14ac:dyDescent="0.2">
      <c r="P4199" s="31"/>
      <c r="Q4199" s="31"/>
    </row>
    <row r="4200" spans="16:17" x14ac:dyDescent="0.2">
      <c r="P4200" s="31"/>
      <c r="Q4200" s="31"/>
    </row>
    <row r="4201" spans="16:17" x14ac:dyDescent="0.2">
      <c r="P4201" s="31"/>
      <c r="Q4201" s="31"/>
    </row>
    <row r="4202" spans="16:17" x14ac:dyDescent="0.2">
      <c r="P4202" s="31"/>
      <c r="Q4202" s="31"/>
    </row>
    <row r="4203" spans="16:17" x14ac:dyDescent="0.2">
      <c r="P4203" s="31"/>
      <c r="Q4203" s="31"/>
    </row>
    <row r="4204" spans="16:17" x14ac:dyDescent="0.2">
      <c r="P4204" s="31"/>
      <c r="Q4204" s="31"/>
    </row>
    <row r="4205" spans="16:17" x14ac:dyDescent="0.2">
      <c r="P4205" s="31"/>
      <c r="Q4205" s="31"/>
    </row>
    <row r="4206" spans="16:17" x14ac:dyDescent="0.2">
      <c r="P4206" s="31"/>
      <c r="Q4206" s="31"/>
    </row>
    <row r="4207" spans="16:17" x14ac:dyDescent="0.2">
      <c r="P4207" s="31"/>
      <c r="Q4207" s="31"/>
    </row>
    <row r="4208" spans="16:17" x14ac:dyDescent="0.2">
      <c r="P4208" s="31"/>
      <c r="Q4208" s="31"/>
    </row>
    <row r="4209" spans="16:17" x14ac:dyDescent="0.2">
      <c r="P4209" s="31"/>
      <c r="Q4209" s="31"/>
    </row>
    <row r="4210" spans="16:17" x14ac:dyDescent="0.2">
      <c r="P4210" s="31"/>
      <c r="Q4210" s="31"/>
    </row>
    <row r="4211" spans="16:17" x14ac:dyDescent="0.2">
      <c r="P4211" s="31"/>
      <c r="Q4211" s="31"/>
    </row>
    <row r="4212" spans="16:17" x14ac:dyDescent="0.2">
      <c r="P4212" s="31"/>
      <c r="Q4212" s="31"/>
    </row>
    <row r="4213" spans="16:17" x14ac:dyDescent="0.2">
      <c r="P4213" s="31"/>
      <c r="Q4213" s="31"/>
    </row>
    <row r="4214" spans="16:17" x14ac:dyDescent="0.2">
      <c r="P4214" s="31"/>
      <c r="Q4214" s="31"/>
    </row>
    <row r="4215" spans="16:17" x14ac:dyDescent="0.2">
      <c r="P4215" s="31"/>
      <c r="Q4215" s="31"/>
    </row>
    <row r="4216" spans="16:17" x14ac:dyDescent="0.2">
      <c r="P4216" s="31"/>
      <c r="Q4216" s="31"/>
    </row>
    <row r="4217" spans="16:17" x14ac:dyDescent="0.2">
      <c r="P4217" s="31"/>
      <c r="Q4217" s="31"/>
    </row>
    <row r="4218" spans="16:17" x14ac:dyDescent="0.2">
      <c r="P4218" s="31"/>
      <c r="Q4218" s="31"/>
    </row>
    <row r="4219" spans="16:17" x14ac:dyDescent="0.2">
      <c r="P4219" s="31"/>
      <c r="Q4219" s="31"/>
    </row>
    <row r="4220" spans="16:17" x14ac:dyDescent="0.2">
      <c r="P4220" s="31"/>
      <c r="Q4220" s="31"/>
    </row>
    <row r="4221" spans="16:17" x14ac:dyDescent="0.2">
      <c r="P4221" s="31"/>
      <c r="Q4221" s="31"/>
    </row>
    <row r="4222" spans="16:17" x14ac:dyDescent="0.2">
      <c r="P4222" s="31"/>
      <c r="Q4222" s="31"/>
    </row>
    <row r="4223" spans="16:17" x14ac:dyDescent="0.2">
      <c r="P4223" s="31"/>
      <c r="Q4223" s="31"/>
    </row>
    <row r="4224" spans="16:17" x14ac:dyDescent="0.2">
      <c r="P4224" s="31"/>
      <c r="Q4224" s="31"/>
    </row>
    <row r="4225" spans="16:17" x14ac:dyDescent="0.2">
      <c r="P4225" s="31"/>
      <c r="Q4225" s="31"/>
    </row>
    <row r="4226" spans="16:17" x14ac:dyDescent="0.2">
      <c r="P4226" s="31"/>
      <c r="Q4226" s="31"/>
    </row>
    <row r="4227" spans="16:17" x14ac:dyDescent="0.2">
      <c r="P4227" s="31"/>
      <c r="Q4227" s="31"/>
    </row>
    <row r="4228" spans="16:17" x14ac:dyDescent="0.2">
      <c r="P4228" s="31"/>
      <c r="Q4228" s="31"/>
    </row>
    <row r="4229" spans="16:17" x14ac:dyDescent="0.2">
      <c r="P4229" s="31"/>
      <c r="Q4229" s="31"/>
    </row>
    <row r="4230" spans="16:17" x14ac:dyDescent="0.2">
      <c r="P4230" s="31"/>
      <c r="Q4230" s="31"/>
    </row>
    <row r="4231" spans="16:17" x14ac:dyDescent="0.2">
      <c r="P4231" s="31"/>
      <c r="Q4231" s="31"/>
    </row>
    <row r="4232" spans="16:17" x14ac:dyDescent="0.2">
      <c r="P4232" s="31"/>
      <c r="Q4232" s="31"/>
    </row>
    <row r="4233" spans="16:17" x14ac:dyDescent="0.2">
      <c r="P4233" s="31"/>
      <c r="Q4233" s="31"/>
    </row>
    <row r="4234" spans="16:17" x14ac:dyDescent="0.2">
      <c r="P4234" s="31"/>
      <c r="Q4234" s="31"/>
    </row>
    <row r="4235" spans="16:17" x14ac:dyDescent="0.2">
      <c r="P4235" s="31"/>
      <c r="Q4235" s="31"/>
    </row>
    <row r="4236" spans="16:17" x14ac:dyDescent="0.2">
      <c r="P4236" s="31"/>
      <c r="Q4236" s="31"/>
    </row>
    <row r="4237" spans="16:17" x14ac:dyDescent="0.2">
      <c r="P4237" s="31"/>
      <c r="Q4237" s="31"/>
    </row>
    <row r="4238" spans="16:17" x14ac:dyDescent="0.2">
      <c r="P4238" s="31"/>
      <c r="Q4238" s="31"/>
    </row>
    <row r="4239" spans="16:17" x14ac:dyDescent="0.2">
      <c r="P4239" s="31"/>
      <c r="Q4239" s="31"/>
    </row>
    <row r="4240" spans="16:17" x14ac:dyDescent="0.2">
      <c r="P4240" s="31"/>
      <c r="Q4240" s="31"/>
    </row>
    <row r="4241" spans="16:17" x14ac:dyDescent="0.2">
      <c r="P4241" s="31"/>
      <c r="Q4241" s="31"/>
    </row>
    <row r="4242" spans="16:17" x14ac:dyDescent="0.2">
      <c r="P4242" s="31"/>
      <c r="Q4242" s="31"/>
    </row>
    <row r="4243" spans="16:17" x14ac:dyDescent="0.2">
      <c r="P4243" s="31"/>
      <c r="Q4243" s="31"/>
    </row>
    <row r="4244" spans="16:17" x14ac:dyDescent="0.2">
      <c r="P4244" s="31"/>
      <c r="Q4244" s="31"/>
    </row>
    <row r="4245" spans="16:17" x14ac:dyDescent="0.2">
      <c r="P4245" s="31"/>
      <c r="Q4245" s="31"/>
    </row>
    <row r="4246" spans="16:17" x14ac:dyDescent="0.2">
      <c r="P4246" s="31"/>
      <c r="Q4246" s="31"/>
    </row>
    <row r="4247" spans="16:17" x14ac:dyDescent="0.2">
      <c r="P4247" s="31"/>
      <c r="Q4247" s="31"/>
    </row>
    <row r="4248" spans="16:17" x14ac:dyDescent="0.2">
      <c r="P4248" s="31"/>
      <c r="Q4248" s="31"/>
    </row>
    <row r="4249" spans="16:17" x14ac:dyDescent="0.2">
      <c r="P4249" s="31"/>
      <c r="Q4249" s="31"/>
    </row>
    <row r="4250" spans="16:17" x14ac:dyDescent="0.2">
      <c r="P4250" s="31"/>
      <c r="Q4250" s="31"/>
    </row>
    <row r="4251" spans="16:17" x14ac:dyDescent="0.2">
      <c r="P4251" s="31"/>
      <c r="Q4251" s="31"/>
    </row>
    <row r="4252" spans="16:17" x14ac:dyDescent="0.2">
      <c r="P4252" s="31"/>
      <c r="Q4252" s="31"/>
    </row>
    <row r="4253" spans="16:17" x14ac:dyDescent="0.2">
      <c r="P4253" s="31"/>
      <c r="Q4253" s="31"/>
    </row>
    <row r="4254" spans="16:17" x14ac:dyDescent="0.2">
      <c r="P4254" s="31"/>
      <c r="Q4254" s="31"/>
    </row>
    <row r="4255" spans="16:17" x14ac:dyDescent="0.2">
      <c r="P4255" s="31"/>
      <c r="Q4255" s="31"/>
    </row>
    <row r="4256" spans="16:17" x14ac:dyDescent="0.2">
      <c r="P4256" s="31"/>
      <c r="Q4256" s="31"/>
    </row>
    <row r="4257" spans="16:17" x14ac:dyDescent="0.2">
      <c r="P4257" s="31"/>
      <c r="Q4257" s="31"/>
    </row>
    <row r="4258" spans="16:17" x14ac:dyDescent="0.2">
      <c r="P4258" s="31"/>
      <c r="Q4258" s="31"/>
    </row>
    <row r="4259" spans="16:17" x14ac:dyDescent="0.2">
      <c r="P4259" s="31"/>
      <c r="Q4259" s="31"/>
    </row>
    <row r="4260" spans="16:17" x14ac:dyDescent="0.2">
      <c r="P4260" s="31"/>
      <c r="Q4260" s="31"/>
    </row>
    <row r="4261" spans="16:17" x14ac:dyDescent="0.2">
      <c r="P4261" s="31"/>
      <c r="Q4261" s="31"/>
    </row>
    <row r="4262" spans="16:17" x14ac:dyDescent="0.2">
      <c r="P4262" s="31"/>
      <c r="Q4262" s="31"/>
    </row>
    <row r="4263" spans="16:17" x14ac:dyDescent="0.2">
      <c r="P4263" s="31"/>
      <c r="Q4263" s="31"/>
    </row>
    <row r="4264" spans="16:17" x14ac:dyDescent="0.2">
      <c r="P4264" s="31"/>
      <c r="Q4264" s="31"/>
    </row>
    <row r="4265" spans="16:17" x14ac:dyDescent="0.2">
      <c r="P4265" s="31"/>
      <c r="Q4265" s="31"/>
    </row>
    <row r="4266" spans="16:17" x14ac:dyDescent="0.2">
      <c r="P4266" s="31"/>
      <c r="Q4266" s="31"/>
    </row>
    <row r="4267" spans="16:17" x14ac:dyDescent="0.2">
      <c r="P4267" s="31"/>
      <c r="Q4267" s="31"/>
    </row>
    <row r="4268" spans="16:17" x14ac:dyDescent="0.2">
      <c r="P4268" s="31"/>
      <c r="Q4268" s="31"/>
    </row>
    <row r="4269" spans="16:17" x14ac:dyDescent="0.2">
      <c r="P4269" s="31"/>
      <c r="Q4269" s="31"/>
    </row>
    <row r="4270" spans="16:17" x14ac:dyDescent="0.2">
      <c r="P4270" s="31"/>
      <c r="Q4270" s="31"/>
    </row>
    <row r="4271" spans="16:17" x14ac:dyDescent="0.2">
      <c r="P4271" s="31"/>
      <c r="Q4271" s="31"/>
    </row>
    <row r="4272" spans="16:17" x14ac:dyDescent="0.2">
      <c r="P4272" s="31"/>
      <c r="Q4272" s="31"/>
    </row>
    <row r="4273" spans="16:17" x14ac:dyDescent="0.2">
      <c r="P4273" s="31"/>
      <c r="Q4273" s="31"/>
    </row>
    <row r="4274" spans="16:17" x14ac:dyDescent="0.2">
      <c r="P4274" s="31"/>
      <c r="Q4274" s="31"/>
    </row>
    <row r="4275" spans="16:17" x14ac:dyDescent="0.2">
      <c r="P4275" s="31"/>
      <c r="Q4275" s="31"/>
    </row>
    <row r="4276" spans="16:17" x14ac:dyDescent="0.2">
      <c r="P4276" s="31"/>
      <c r="Q4276" s="31"/>
    </row>
    <row r="4277" spans="16:17" x14ac:dyDescent="0.2">
      <c r="P4277" s="31"/>
      <c r="Q4277" s="31"/>
    </row>
    <row r="4278" spans="16:17" x14ac:dyDescent="0.2">
      <c r="P4278" s="31"/>
      <c r="Q4278" s="31"/>
    </row>
    <row r="4279" spans="16:17" x14ac:dyDescent="0.2">
      <c r="P4279" s="31"/>
      <c r="Q4279" s="31"/>
    </row>
    <row r="4280" spans="16:17" x14ac:dyDescent="0.2">
      <c r="P4280" s="31"/>
      <c r="Q4280" s="31"/>
    </row>
    <row r="4281" spans="16:17" x14ac:dyDescent="0.2">
      <c r="P4281" s="31"/>
      <c r="Q4281" s="31"/>
    </row>
    <row r="4282" spans="16:17" x14ac:dyDescent="0.2">
      <c r="P4282" s="31"/>
      <c r="Q4282" s="31"/>
    </row>
    <row r="4283" spans="16:17" x14ac:dyDescent="0.2">
      <c r="P4283" s="31"/>
      <c r="Q4283" s="31"/>
    </row>
    <row r="4284" spans="16:17" x14ac:dyDescent="0.2">
      <c r="P4284" s="31"/>
      <c r="Q4284" s="31"/>
    </row>
    <row r="4285" spans="16:17" x14ac:dyDescent="0.2">
      <c r="P4285" s="31"/>
      <c r="Q4285" s="31"/>
    </row>
    <row r="4286" spans="16:17" x14ac:dyDescent="0.2">
      <c r="P4286" s="31"/>
      <c r="Q4286" s="31"/>
    </row>
    <row r="4287" spans="16:17" x14ac:dyDescent="0.2">
      <c r="P4287" s="31"/>
      <c r="Q4287" s="31"/>
    </row>
    <row r="4288" spans="16:17" x14ac:dyDescent="0.2">
      <c r="P4288" s="31"/>
      <c r="Q4288" s="31"/>
    </row>
    <row r="4289" spans="16:17" x14ac:dyDescent="0.2">
      <c r="P4289" s="31"/>
      <c r="Q4289" s="31"/>
    </row>
    <row r="4290" spans="16:17" x14ac:dyDescent="0.2">
      <c r="P4290" s="31"/>
      <c r="Q4290" s="31"/>
    </row>
    <row r="4291" spans="16:17" x14ac:dyDescent="0.2">
      <c r="P4291" s="31"/>
      <c r="Q4291" s="31"/>
    </row>
    <row r="4292" spans="16:17" x14ac:dyDescent="0.2">
      <c r="P4292" s="31"/>
      <c r="Q4292" s="31"/>
    </row>
    <row r="4293" spans="16:17" x14ac:dyDescent="0.2">
      <c r="P4293" s="31"/>
      <c r="Q4293" s="31"/>
    </row>
    <row r="4294" spans="16:17" x14ac:dyDescent="0.2">
      <c r="P4294" s="31"/>
      <c r="Q4294" s="31"/>
    </row>
    <row r="4295" spans="16:17" x14ac:dyDescent="0.2">
      <c r="P4295" s="31"/>
      <c r="Q4295" s="31"/>
    </row>
    <row r="4296" spans="16:17" x14ac:dyDescent="0.2">
      <c r="P4296" s="31"/>
      <c r="Q4296" s="31"/>
    </row>
    <row r="4297" spans="16:17" x14ac:dyDescent="0.2">
      <c r="P4297" s="31"/>
      <c r="Q4297" s="31"/>
    </row>
    <row r="4298" spans="16:17" x14ac:dyDescent="0.2">
      <c r="P4298" s="31"/>
      <c r="Q4298" s="31"/>
    </row>
    <row r="4299" spans="16:17" x14ac:dyDescent="0.2">
      <c r="P4299" s="31"/>
      <c r="Q4299" s="31"/>
    </row>
    <row r="4300" spans="16:17" x14ac:dyDescent="0.2">
      <c r="P4300" s="31"/>
      <c r="Q4300" s="31"/>
    </row>
    <row r="4301" spans="16:17" x14ac:dyDescent="0.2">
      <c r="P4301" s="31"/>
      <c r="Q4301" s="31"/>
    </row>
    <row r="4302" spans="16:17" x14ac:dyDescent="0.2">
      <c r="P4302" s="31"/>
      <c r="Q4302" s="31"/>
    </row>
    <row r="4303" spans="16:17" x14ac:dyDescent="0.2">
      <c r="P4303" s="31"/>
      <c r="Q4303" s="31"/>
    </row>
    <row r="4304" spans="16:17" x14ac:dyDescent="0.2">
      <c r="P4304" s="31"/>
      <c r="Q4304" s="31"/>
    </row>
    <row r="4305" spans="16:17" x14ac:dyDescent="0.2">
      <c r="P4305" s="31"/>
      <c r="Q4305" s="31"/>
    </row>
    <row r="4306" spans="16:17" x14ac:dyDescent="0.2">
      <c r="P4306" s="31"/>
      <c r="Q4306" s="31"/>
    </row>
    <row r="4307" spans="16:17" x14ac:dyDescent="0.2">
      <c r="P4307" s="31"/>
      <c r="Q4307" s="31"/>
    </row>
    <row r="4308" spans="16:17" x14ac:dyDescent="0.2">
      <c r="P4308" s="31"/>
      <c r="Q4308" s="31"/>
    </row>
    <row r="4309" spans="16:17" x14ac:dyDescent="0.2">
      <c r="P4309" s="31"/>
      <c r="Q4309" s="31"/>
    </row>
    <row r="4310" spans="16:17" x14ac:dyDescent="0.2">
      <c r="P4310" s="31"/>
      <c r="Q4310" s="31"/>
    </row>
    <row r="4311" spans="16:17" x14ac:dyDescent="0.2">
      <c r="P4311" s="31"/>
      <c r="Q4311" s="31"/>
    </row>
    <row r="4312" spans="16:17" x14ac:dyDescent="0.2">
      <c r="P4312" s="31"/>
      <c r="Q4312" s="31"/>
    </row>
    <row r="4313" spans="16:17" x14ac:dyDescent="0.2">
      <c r="P4313" s="31"/>
      <c r="Q4313" s="31"/>
    </row>
    <row r="4314" spans="16:17" x14ac:dyDescent="0.2">
      <c r="P4314" s="31"/>
      <c r="Q4314" s="31"/>
    </row>
    <row r="4315" spans="16:17" x14ac:dyDescent="0.2">
      <c r="P4315" s="31"/>
      <c r="Q4315" s="31"/>
    </row>
    <row r="4316" spans="16:17" x14ac:dyDescent="0.2">
      <c r="P4316" s="31"/>
      <c r="Q4316" s="31"/>
    </row>
    <row r="4317" spans="16:17" x14ac:dyDescent="0.2">
      <c r="P4317" s="31"/>
      <c r="Q4317" s="31"/>
    </row>
    <row r="4318" spans="16:17" x14ac:dyDescent="0.2">
      <c r="P4318" s="31"/>
      <c r="Q4318" s="31"/>
    </row>
    <row r="4319" spans="16:17" x14ac:dyDescent="0.2">
      <c r="P4319" s="31"/>
      <c r="Q4319" s="31"/>
    </row>
    <row r="4320" spans="16:17" x14ac:dyDescent="0.2">
      <c r="P4320" s="31"/>
      <c r="Q4320" s="31"/>
    </row>
    <row r="4321" spans="16:17" x14ac:dyDescent="0.2">
      <c r="P4321" s="31"/>
      <c r="Q4321" s="31"/>
    </row>
    <row r="4322" spans="16:17" x14ac:dyDescent="0.2">
      <c r="P4322" s="31"/>
      <c r="Q4322" s="31"/>
    </row>
    <row r="4323" spans="16:17" x14ac:dyDescent="0.2">
      <c r="P4323" s="31"/>
      <c r="Q4323" s="31"/>
    </row>
    <row r="4324" spans="16:17" x14ac:dyDescent="0.2">
      <c r="P4324" s="31"/>
      <c r="Q4324" s="31"/>
    </row>
    <row r="4325" spans="16:17" x14ac:dyDescent="0.2">
      <c r="P4325" s="31"/>
      <c r="Q4325" s="31"/>
    </row>
    <row r="4326" spans="16:17" x14ac:dyDescent="0.2">
      <c r="P4326" s="31"/>
      <c r="Q4326" s="31"/>
    </row>
    <row r="4327" spans="16:17" x14ac:dyDescent="0.2">
      <c r="P4327" s="31"/>
      <c r="Q4327" s="31"/>
    </row>
    <row r="4328" spans="16:17" x14ac:dyDescent="0.2">
      <c r="P4328" s="31"/>
      <c r="Q4328" s="31"/>
    </row>
    <row r="4329" spans="16:17" x14ac:dyDescent="0.2">
      <c r="P4329" s="31"/>
      <c r="Q4329" s="31"/>
    </row>
    <row r="4330" spans="16:17" x14ac:dyDescent="0.2">
      <c r="P4330" s="31"/>
      <c r="Q4330" s="31"/>
    </row>
    <row r="4331" spans="16:17" x14ac:dyDescent="0.2">
      <c r="P4331" s="31"/>
      <c r="Q4331" s="31"/>
    </row>
    <row r="4332" spans="16:17" x14ac:dyDescent="0.2">
      <c r="P4332" s="31"/>
      <c r="Q4332" s="31"/>
    </row>
    <row r="4333" spans="16:17" x14ac:dyDescent="0.2">
      <c r="P4333" s="31"/>
      <c r="Q4333" s="31"/>
    </row>
    <row r="4334" spans="16:17" x14ac:dyDescent="0.2">
      <c r="P4334" s="31"/>
      <c r="Q4334" s="31"/>
    </row>
    <row r="4335" spans="16:17" x14ac:dyDescent="0.2">
      <c r="P4335" s="31"/>
      <c r="Q4335" s="31"/>
    </row>
    <row r="4336" spans="16:17" x14ac:dyDescent="0.2">
      <c r="P4336" s="31"/>
      <c r="Q4336" s="31"/>
    </row>
    <row r="4337" spans="16:17" x14ac:dyDescent="0.2">
      <c r="P4337" s="31"/>
      <c r="Q4337" s="31"/>
    </row>
    <row r="4338" spans="16:17" x14ac:dyDescent="0.2">
      <c r="P4338" s="31"/>
      <c r="Q4338" s="31"/>
    </row>
    <row r="4339" spans="16:17" x14ac:dyDescent="0.2">
      <c r="P4339" s="31"/>
      <c r="Q4339" s="31"/>
    </row>
    <row r="4340" spans="16:17" x14ac:dyDescent="0.2">
      <c r="P4340" s="31"/>
      <c r="Q4340" s="31"/>
    </row>
    <row r="4341" spans="16:17" x14ac:dyDescent="0.2">
      <c r="P4341" s="31"/>
      <c r="Q4341" s="31"/>
    </row>
    <row r="4342" spans="16:17" x14ac:dyDescent="0.2">
      <c r="P4342" s="31"/>
      <c r="Q4342" s="31"/>
    </row>
    <row r="4343" spans="16:17" x14ac:dyDescent="0.2">
      <c r="P4343" s="31"/>
      <c r="Q4343" s="31"/>
    </row>
    <row r="4344" spans="16:17" x14ac:dyDescent="0.2">
      <c r="P4344" s="31"/>
      <c r="Q4344" s="31"/>
    </row>
    <row r="4345" spans="16:17" x14ac:dyDescent="0.2">
      <c r="P4345" s="31"/>
      <c r="Q4345" s="31"/>
    </row>
    <row r="4346" spans="16:17" x14ac:dyDescent="0.2">
      <c r="P4346" s="31"/>
      <c r="Q4346" s="31"/>
    </row>
    <row r="4347" spans="16:17" x14ac:dyDescent="0.2">
      <c r="P4347" s="31"/>
      <c r="Q4347" s="31"/>
    </row>
    <row r="4348" spans="16:17" x14ac:dyDescent="0.2">
      <c r="P4348" s="31"/>
      <c r="Q4348" s="31"/>
    </row>
    <row r="4349" spans="16:17" x14ac:dyDescent="0.2">
      <c r="P4349" s="31"/>
      <c r="Q4349" s="31"/>
    </row>
    <row r="4350" spans="16:17" x14ac:dyDescent="0.2">
      <c r="P4350" s="31"/>
      <c r="Q4350" s="31"/>
    </row>
    <row r="4351" spans="16:17" x14ac:dyDescent="0.2">
      <c r="P4351" s="31"/>
      <c r="Q4351" s="31"/>
    </row>
    <row r="4352" spans="16:17" x14ac:dyDescent="0.2">
      <c r="P4352" s="31"/>
      <c r="Q4352" s="31"/>
    </row>
    <row r="4353" spans="16:17" x14ac:dyDescent="0.2">
      <c r="P4353" s="31"/>
      <c r="Q4353" s="31"/>
    </row>
    <row r="4354" spans="16:17" x14ac:dyDescent="0.2">
      <c r="P4354" s="31"/>
      <c r="Q4354" s="31"/>
    </row>
    <row r="4355" spans="16:17" x14ac:dyDescent="0.2">
      <c r="P4355" s="31"/>
      <c r="Q4355" s="31"/>
    </row>
    <row r="4356" spans="16:17" x14ac:dyDescent="0.2">
      <c r="P4356" s="31"/>
      <c r="Q4356" s="31"/>
    </row>
    <row r="4357" spans="16:17" x14ac:dyDescent="0.2">
      <c r="P4357" s="31"/>
      <c r="Q4357" s="31"/>
    </row>
    <row r="4358" spans="16:17" x14ac:dyDescent="0.2">
      <c r="P4358" s="31"/>
      <c r="Q4358" s="31"/>
    </row>
    <row r="4359" spans="16:17" x14ac:dyDescent="0.2">
      <c r="P4359" s="31"/>
      <c r="Q4359" s="31"/>
    </row>
    <row r="4360" spans="16:17" x14ac:dyDescent="0.2">
      <c r="P4360" s="31"/>
      <c r="Q4360" s="31"/>
    </row>
    <row r="4361" spans="16:17" x14ac:dyDescent="0.2">
      <c r="P4361" s="31"/>
      <c r="Q4361" s="31"/>
    </row>
    <row r="4362" spans="16:17" x14ac:dyDescent="0.2">
      <c r="P4362" s="31"/>
      <c r="Q4362" s="31"/>
    </row>
    <row r="4363" spans="16:17" x14ac:dyDescent="0.2">
      <c r="P4363" s="31"/>
      <c r="Q4363" s="31"/>
    </row>
    <row r="4364" spans="16:17" x14ac:dyDescent="0.2">
      <c r="P4364" s="31"/>
      <c r="Q4364" s="31"/>
    </row>
    <row r="4365" spans="16:17" x14ac:dyDescent="0.2">
      <c r="P4365" s="31"/>
      <c r="Q4365" s="31"/>
    </row>
    <row r="4366" spans="16:17" x14ac:dyDescent="0.2">
      <c r="P4366" s="31"/>
      <c r="Q4366" s="31"/>
    </row>
    <row r="4367" spans="16:17" x14ac:dyDescent="0.2">
      <c r="P4367" s="31"/>
      <c r="Q4367" s="31"/>
    </row>
    <row r="4368" spans="16:17" x14ac:dyDescent="0.2">
      <c r="P4368" s="31"/>
      <c r="Q4368" s="31"/>
    </row>
    <row r="4369" spans="16:17" x14ac:dyDescent="0.2">
      <c r="P4369" s="31"/>
      <c r="Q4369" s="31"/>
    </row>
    <row r="4370" spans="16:17" x14ac:dyDescent="0.2">
      <c r="P4370" s="31"/>
      <c r="Q4370" s="31"/>
    </row>
    <row r="4371" spans="16:17" x14ac:dyDescent="0.2">
      <c r="P4371" s="31"/>
      <c r="Q4371" s="31"/>
    </row>
    <row r="4372" spans="16:17" x14ac:dyDescent="0.2">
      <c r="P4372" s="31"/>
      <c r="Q4372" s="31"/>
    </row>
    <row r="4373" spans="16:17" x14ac:dyDescent="0.2">
      <c r="P4373" s="31"/>
      <c r="Q4373" s="31"/>
    </row>
    <row r="4374" spans="16:17" x14ac:dyDescent="0.2">
      <c r="P4374" s="31"/>
      <c r="Q4374" s="31"/>
    </row>
    <row r="4375" spans="16:17" x14ac:dyDescent="0.2">
      <c r="P4375" s="31"/>
      <c r="Q4375" s="31"/>
    </row>
    <row r="4376" spans="16:17" x14ac:dyDescent="0.2">
      <c r="P4376" s="31"/>
      <c r="Q4376" s="31"/>
    </row>
    <row r="4377" spans="16:17" x14ac:dyDescent="0.2">
      <c r="P4377" s="31"/>
      <c r="Q4377" s="31"/>
    </row>
    <row r="4378" spans="16:17" x14ac:dyDescent="0.2">
      <c r="P4378" s="31"/>
      <c r="Q4378" s="31"/>
    </row>
    <row r="4379" spans="16:17" x14ac:dyDescent="0.2">
      <c r="P4379" s="31"/>
      <c r="Q4379" s="31"/>
    </row>
    <row r="4380" spans="16:17" x14ac:dyDescent="0.2">
      <c r="P4380" s="31"/>
      <c r="Q4380" s="31"/>
    </row>
    <row r="4381" spans="16:17" x14ac:dyDescent="0.2">
      <c r="P4381" s="31"/>
      <c r="Q4381" s="31"/>
    </row>
    <row r="4382" spans="16:17" x14ac:dyDescent="0.2">
      <c r="P4382" s="31"/>
      <c r="Q4382" s="31"/>
    </row>
    <row r="4383" spans="16:17" x14ac:dyDescent="0.2">
      <c r="P4383" s="31"/>
      <c r="Q4383" s="31"/>
    </row>
    <row r="4384" spans="16:17" x14ac:dyDescent="0.2">
      <c r="P4384" s="31"/>
      <c r="Q4384" s="31"/>
    </row>
    <row r="4385" spans="16:17" x14ac:dyDescent="0.2">
      <c r="P4385" s="31"/>
      <c r="Q4385" s="31"/>
    </row>
    <row r="4386" spans="16:17" x14ac:dyDescent="0.2">
      <c r="P4386" s="31"/>
      <c r="Q4386" s="31"/>
    </row>
    <row r="4387" spans="16:17" x14ac:dyDescent="0.2">
      <c r="P4387" s="31"/>
      <c r="Q4387" s="31"/>
    </row>
    <row r="4388" spans="16:17" x14ac:dyDescent="0.2">
      <c r="P4388" s="31"/>
      <c r="Q4388" s="31"/>
    </row>
    <row r="4389" spans="16:17" x14ac:dyDescent="0.2">
      <c r="P4389" s="31"/>
      <c r="Q4389" s="31"/>
    </row>
    <row r="4390" spans="16:17" x14ac:dyDescent="0.2">
      <c r="P4390" s="31"/>
      <c r="Q4390" s="31"/>
    </row>
    <row r="4391" spans="16:17" x14ac:dyDescent="0.2">
      <c r="P4391" s="31"/>
      <c r="Q4391" s="31"/>
    </row>
    <row r="4392" spans="16:17" x14ac:dyDescent="0.2">
      <c r="P4392" s="31"/>
      <c r="Q4392" s="31"/>
    </row>
    <row r="4393" spans="16:17" x14ac:dyDescent="0.2">
      <c r="P4393" s="31"/>
      <c r="Q4393" s="31"/>
    </row>
    <row r="4394" spans="16:17" x14ac:dyDescent="0.2">
      <c r="P4394" s="31"/>
      <c r="Q4394" s="31"/>
    </row>
    <row r="4395" spans="16:17" x14ac:dyDescent="0.2">
      <c r="P4395" s="31"/>
      <c r="Q4395" s="31"/>
    </row>
    <row r="4396" spans="16:17" x14ac:dyDescent="0.2">
      <c r="P4396" s="31"/>
      <c r="Q4396" s="31"/>
    </row>
    <row r="4397" spans="16:17" x14ac:dyDescent="0.2">
      <c r="P4397" s="31"/>
      <c r="Q4397" s="31"/>
    </row>
    <row r="4398" spans="16:17" x14ac:dyDescent="0.2">
      <c r="P4398" s="31"/>
      <c r="Q4398" s="31"/>
    </row>
    <row r="4399" spans="16:17" x14ac:dyDescent="0.2">
      <c r="P4399" s="31"/>
      <c r="Q4399" s="31"/>
    </row>
    <row r="4400" spans="16:17" x14ac:dyDescent="0.2">
      <c r="P4400" s="31"/>
      <c r="Q4400" s="31"/>
    </row>
    <row r="4401" spans="16:17" x14ac:dyDescent="0.2">
      <c r="P4401" s="31"/>
      <c r="Q4401" s="31"/>
    </row>
    <row r="4402" spans="16:17" x14ac:dyDescent="0.2">
      <c r="P4402" s="31"/>
      <c r="Q4402" s="31"/>
    </row>
    <row r="4403" spans="16:17" x14ac:dyDescent="0.2">
      <c r="P4403" s="31"/>
      <c r="Q4403" s="31"/>
    </row>
    <row r="4404" spans="16:17" x14ac:dyDescent="0.2">
      <c r="P4404" s="31"/>
      <c r="Q4404" s="31"/>
    </row>
    <row r="4405" spans="16:17" x14ac:dyDescent="0.2">
      <c r="P4405" s="31"/>
      <c r="Q4405" s="31"/>
    </row>
    <row r="4406" spans="16:17" x14ac:dyDescent="0.2">
      <c r="P4406" s="31"/>
      <c r="Q4406" s="31"/>
    </row>
    <row r="4407" spans="16:17" x14ac:dyDescent="0.2">
      <c r="P4407" s="31"/>
      <c r="Q4407" s="31"/>
    </row>
    <row r="4408" spans="16:17" x14ac:dyDescent="0.2">
      <c r="P4408" s="31"/>
      <c r="Q4408" s="31"/>
    </row>
    <row r="4409" spans="16:17" x14ac:dyDescent="0.2">
      <c r="P4409" s="31"/>
      <c r="Q4409" s="31"/>
    </row>
    <row r="4410" spans="16:17" x14ac:dyDescent="0.2">
      <c r="P4410" s="31"/>
      <c r="Q4410" s="31"/>
    </row>
    <row r="4411" spans="16:17" x14ac:dyDescent="0.2">
      <c r="P4411" s="31"/>
      <c r="Q4411" s="31"/>
    </row>
    <row r="4412" spans="16:17" x14ac:dyDescent="0.2">
      <c r="P4412" s="31"/>
      <c r="Q4412" s="31"/>
    </row>
    <row r="4413" spans="16:17" x14ac:dyDescent="0.2">
      <c r="P4413" s="31"/>
      <c r="Q4413" s="31"/>
    </row>
    <row r="4414" spans="16:17" x14ac:dyDescent="0.2">
      <c r="P4414" s="31"/>
      <c r="Q4414" s="31"/>
    </row>
    <row r="4415" spans="16:17" x14ac:dyDescent="0.2">
      <c r="P4415" s="31"/>
      <c r="Q4415" s="31"/>
    </row>
    <row r="4416" spans="16:17" x14ac:dyDescent="0.2">
      <c r="P4416" s="31"/>
      <c r="Q4416" s="31"/>
    </row>
    <row r="4417" spans="16:17" x14ac:dyDescent="0.2">
      <c r="P4417" s="31"/>
      <c r="Q4417" s="31"/>
    </row>
    <row r="4418" spans="16:17" x14ac:dyDescent="0.2">
      <c r="P4418" s="31"/>
      <c r="Q4418" s="31"/>
    </row>
    <row r="4419" spans="16:17" x14ac:dyDescent="0.2">
      <c r="P4419" s="31"/>
      <c r="Q4419" s="31"/>
    </row>
    <row r="4420" spans="16:17" x14ac:dyDescent="0.2">
      <c r="P4420" s="31"/>
      <c r="Q4420" s="31"/>
    </row>
    <row r="4421" spans="16:17" x14ac:dyDescent="0.2">
      <c r="P4421" s="31"/>
      <c r="Q4421" s="31"/>
    </row>
    <row r="4422" spans="16:17" x14ac:dyDescent="0.2">
      <c r="P4422" s="31"/>
      <c r="Q4422" s="31"/>
    </row>
    <row r="4423" spans="16:17" x14ac:dyDescent="0.2">
      <c r="P4423" s="31"/>
      <c r="Q4423" s="31"/>
    </row>
    <row r="4424" spans="16:17" x14ac:dyDescent="0.2">
      <c r="P4424" s="31"/>
      <c r="Q4424" s="31"/>
    </row>
    <row r="4425" spans="16:17" x14ac:dyDescent="0.2">
      <c r="P4425" s="31"/>
      <c r="Q4425" s="31"/>
    </row>
    <row r="4426" spans="16:17" x14ac:dyDescent="0.2">
      <c r="P4426" s="31"/>
      <c r="Q4426" s="31"/>
    </row>
    <row r="4427" spans="16:17" x14ac:dyDescent="0.2">
      <c r="P4427" s="31"/>
      <c r="Q4427" s="31"/>
    </row>
    <row r="4428" spans="16:17" x14ac:dyDescent="0.2">
      <c r="P4428" s="31"/>
      <c r="Q4428" s="31"/>
    </row>
    <row r="4429" spans="16:17" x14ac:dyDescent="0.2">
      <c r="P4429" s="31"/>
      <c r="Q4429" s="31"/>
    </row>
    <row r="4430" spans="16:17" x14ac:dyDescent="0.2">
      <c r="P4430" s="31"/>
      <c r="Q4430" s="31"/>
    </row>
    <row r="4431" spans="16:17" x14ac:dyDescent="0.2">
      <c r="P4431" s="31"/>
      <c r="Q4431" s="31"/>
    </row>
    <row r="4432" spans="16:17" x14ac:dyDescent="0.2">
      <c r="P4432" s="31"/>
      <c r="Q4432" s="31"/>
    </row>
    <row r="4433" spans="16:17" x14ac:dyDescent="0.2">
      <c r="P4433" s="31"/>
      <c r="Q4433" s="31"/>
    </row>
    <row r="4434" spans="16:17" x14ac:dyDescent="0.2">
      <c r="P4434" s="31"/>
      <c r="Q4434" s="31"/>
    </row>
    <row r="4435" spans="16:17" x14ac:dyDescent="0.2">
      <c r="P4435" s="31"/>
      <c r="Q4435" s="31"/>
    </row>
    <row r="4436" spans="16:17" x14ac:dyDescent="0.2">
      <c r="P4436" s="31"/>
      <c r="Q4436" s="31"/>
    </row>
    <row r="4437" spans="16:17" x14ac:dyDescent="0.2">
      <c r="P4437" s="31"/>
      <c r="Q4437" s="31"/>
    </row>
    <row r="4438" spans="16:17" x14ac:dyDescent="0.2">
      <c r="P4438" s="31"/>
      <c r="Q4438" s="31"/>
    </row>
    <row r="4439" spans="16:17" x14ac:dyDescent="0.2">
      <c r="P4439" s="31"/>
      <c r="Q4439" s="31"/>
    </row>
    <row r="4440" spans="16:17" x14ac:dyDescent="0.2">
      <c r="P4440" s="31"/>
      <c r="Q4440" s="31"/>
    </row>
    <row r="4441" spans="16:17" x14ac:dyDescent="0.2">
      <c r="P4441" s="31"/>
      <c r="Q4441" s="31"/>
    </row>
    <row r="4442" spans="16:17" x14ac:dyDescent="0.2">
      <c r="P4442" s="31"/>
      <c r="Q4442" s="31"/>
    </row>
    <row r="4443" spans="16:17" x14ac:dyDescent="0.2">
      <c r="P4443" s="31"/>
      <c r="Q4443" s="31"/>
    </row>
    <row r="4444" spans="16:17" x14ac:dyDescent="0.2">
      <c r="P4444" s="31"/>
      <c r="Q4444" s="31"/>
    </row>
    <row r="4445" spans="16:17" x14ac:dyDescent="0.2">
      <c r="P4445" s="31"/>
      <c r="Q4445" s="31"/>
    </row>
    <row r="4446" spans="16:17" x14ac:dyDescent="0.2">
      <c r="P4446" s="31"/>
      <c r="Q4446" s="31"/>
    </row>
    <row r="4447" spans="16:17" x14ac:dyDescent="0.2">
      <c r="P4447" s="31"/>
      <c r="Q4447" s="31"/>
    </row>
    <row r="4448" spans="16:17" x14ac:dyDescent="0.2">
      <c r="P4448" s="31"/>
      <c r="Q4448" s="31"/>
    </row>
    <row r="4449" spans="16:17" x14ac:dyDescent="0.2">
      <c r="P4449" s="31"/>
      <c r="Q4449" s="31"/>
    </row>
    <row r="4450" spans="16:17" x14ac:dyDescent="0.2">
      <c r="P4450" s="31"/>
      <c r="Q4450" s="31"/>
    </row>
    <row r="4451" spans="16:17" x14ac:dyDescent="0.2">
      <c r="P4451" s="31"/>
      <c r="Q4451" s="31"/>
    </row>
    <row r="4452" spans="16:17" x14ac:dyDescent="0.2">
      <c r="P4452" s="31"/>
      <c r="Q4452" s="31"/>
    </row>
    <row r="4453" spans="16:17" x14ac:dyDescent="0.2">
      <c r="P4453" s="31"/>
      <c r="Q4453" s="31"/>
    </row>
    <row r="4454" spans="16:17" x14ac:dyDescent="0.2">
      <c r="P4454" s="31"/>
      <c r="Q4454" s="31"/>
    </row>
    <row r="4455" spans="16:17" x14ac:dyDescent="0.2">
      <c r="P4455" s="31"/>
      <c r="Q4455" s="31"/>
    </row>
    <row r="4456" spans="16:17" x14ac:dyDescent="0.2">
      <c r="P4456" s="31"/>
      <c r="Q4456" s="31"/>
    </row>
    <row r="4457" spans="16:17" x14ac:dyDescent="0.2">
      <c r="P4457" s="31"/>
      <c r="Q4457" s="31"/>
    </row>
    <row r="4458" spans="16:17" x14ac:dyDescent="0.2">
      <c r="P4458" s="31"/>
      <c r="Q4458" s="31"/>
    </row>
    <row r="4459" spans="16:17" x14ac:dyDescent="0.2">
      <c r="P4459" s="31"/>
      <c r="Q4459" s="31"/>
    </row>
    <row r="4460" spans="16:17" x14ac:dyDescent="0.2">
      <c r="P4460" s="31"/>
      <c r="Q4460" s="31"/>
    </row>
    <row r="4461" spans="16:17" x14ac:dyDescent="0.2">
      <c r="P4461" s="31"/>
      <c r="Q4461" s="31"/>
    </row>
    <row r="4462" spans="16:17" x14ac:dyDescent="0.2">
      <c r="P4462" s="31"/>
      <c r="Q4462" s="31"/>
    </row>
    <row r="4463" spans="16:17" x14ac:dyDescent="0.2">
      <c r="P4463" s="31"/>
      <c r="Q4463" s="31"/>
    </row>
    <row r="4464" spans="16:17" x14ac:dyDescent="0.2">
      <c r="P4464" s="31"/>
      <c r="Q4464" s="31"/>
    </row>
    <row r="4465" spans="16:17" x14ac:dyDescent="0.2">
      <c r="P4465" s="31"/>
      <c r="Q4465" s="31"/>
    </row>
    <row r="4466" spans="16:17" x14ac:dyDescent="0.2">
      <c r="P4466" s="31"/>
      <c r="Q4466" s="31"/>
    </row>
    <row r="4467" spans="16:17" x14ac:dyDescent="0.2">
      <c r="P4467" s="31"/>
      <c r="Q4467" s="31"/>
    </row>
    <row r="4468" spans="16:17" x14ac:dyDescent="0.2">
      <c r="P4468" s="31"/>
      <c r="Q4468" s="31"/>
    </row>
    <row r="4469" spans="16:17" x14ac:dyDescent="0.2">
      <c r="P4469" s="31"/>
      <c r="Q4469" s="31"/>
    </row>
    <row r="4470" spans="16:17" x14ac:dyDescent="0.2">
      <c r="P4470" s="31"/>
      <c r="Q4470" s="31"/>
    </row>
    <row r="4471" spans="16:17" x14ac:dyDescent="0.2">
      <c r="P4471" s="31"/>
      <c r="Q4471" s="31"/>
    </row>
    <row r="4472" spans="16:17" x14ac:dyDescent="0.2">
      <c r="P4472" s="31"/>
      <c r="Q4472" s="31"/>
    </row>
    <row r="4473" spans="16:17" x14ac:dyDescent="0.2">
      <c r="P4473" s="31"/>
      <c r="Q4473" s="31"/>
    </row>
    <row r="4474" spans="16:17" x14ac:dyDescent="0.2">
      <c r="P4474" s="31"/>
      <c r="Q4474" s="31"/>
    </row>
    <row r="4475" spans="16:17" x14ac:dyDescent="0.2">
      <c r="P4475" s="31"/>
      <c r="Q4475" s="31"/>
    </row>
    <row r="4476" spans="16:17" x14ac:dyDescent="0.2">
      <c r="P4476" s="31"/>
      <c r="Q4476" s="31"/>
    </row>
    <row r="4477" spans="16:17" x14ac:dyDescent="0.2">
      <c r="P4477" s="31"/>
      <c r="Q4477" s="31"/>
    </row>
    <row r="4478" spans="16:17" x14ac:dyDescent="0.2">
      <c r="P4478" s="31"/>
      <c r="Q4478" s="31"/>
    </row>
    <row r="4479" spans="16:17" x14ac:dyDescent="0.2">
      <c r="P4479" s="31"/>
      <c r="Q4479" s="31"/>
    </row>
    <row r="4480" spans="16:17" x14ac:dyDescent="0.2">
      <c r="P4480" s="31"/>
      <c r="Q4480" s="31"/>
    </row>
    <row r="4481" spans="16:17" x14ac:dyDescent="0.2">
      <c r="P4481" s="31"/>
      <c r="Q4481" s="31"/>
    </row>
    <row r="4482" spans="16:17" x14ac:dyDescent="0.2">
      <c r="P4482" s="31"/>
      <c r="Q4482" s="31"/>
    </row>
    <row r="4483" spans="16:17" x14ac:dyDescent="0.2">
      <c r="P4483" s="31"/>
      <c r="Q4483" s="31"/>
    </row>
    <row r="4484" spans="16:17" x14ac:dyDescent="0.2">
      <c r="P4484" s="31"/>
      <c r="Q4484" s="31"/>
    </row>
    <row r="4485" spans="16:17" x14ac:dyDescent="0.2">
      <c r="P4485" s="31"/>
      <c r="Q4485" s="31"/>
    </row>
    <row r="4486" spans="16:17" x14ac:dyDescent="0.2">
      <c r="P4486" s="31"/>
      <c r="Q4486" s="31"/>
    </row>
    <row r="4487" spans="16:17" x14ac:dyDescent="0.2">
      <c r="P4487" s="31"/>
      <c r="Q4487" s="31"/>
    </row>
    <row r="4488" spans="16:17" x14ac:dyDescent="0.2">
      <c r="P4488" s="31"/>
      <c r="Q4488" s="31"/>
    </row>
    <row r="4489" spans="16:17" x14ac:dyDescent="0.2">
      <c r="P4489" s="31"/>
      <c r="Q4489" s="31"/>
    </row>
    <row r="4490" spans="16:17" x14ac:dyDescent="0.2">
      <c r="P4490" s="31"/>
      <c r="Q4490" s="31"/>
    </row>
    <row r="4491" spans="16:17" x14ac:dyDescent="0.2">
      <c r="P4491" s="31"/>
      <c r="Q4491" s="31"/>
    </row>
    <row r="4492" spans="16:17" x14ac:dyDescent="0.2">
      <c r="P4492" s="31"/>
      <c r="Q4492" s="31"/>
    </row>
    <row r="4493" spans="16:17" x14ac:dyDescent="0.2">
      <c r="P4493" s="31"/>
      <c r="Q4493" s="31"/>
    </row>
    <row r="4494" spans="16:17" x14ac:dyDescent="0.2">
      <c r="P4494" s="31"/>
      <c r="Q4494" s="31"/>
    </row>
    <row r="4495" spans="16:17" x14ac:dyDescent="0.2">
      <c r="P4495" s="31"/>
      <c r="Q4495" s="31"/>
    </row>
    <row r="4496" spans="16:17" x14ac:dyDescent="0.2">
      <c r="P4496" s="31"/>
      <c r="Q4496" s="31"/>
    </row>
    <row r="4497" spans="16:17" x14ac:dyDescent="0.2">
      <c r="P4497" s="31"/>
      <c r="Q4497" s="31"/>
    </row>
    <row r="4498" spans="16:17" x14ac:dyDescent="0.2">
      <c r="P4498" s="31"/>
      <c r="Q4498" s="31"/>
    </row>
    <row r="4499" spans="16:17" x14ac:dyDescent="0.2">
      <c r="P4499" s="31"/>
      <c r="Q4499" s="31"/>
    </row>
    <row r="4500" spans="16:17" x14ac:dyDescent="0.2">
      <c r="P4500" s="31"/>
      <c r="Q4500" s="31"/>
    </row>
    <row r="4501" spans="16:17" x14ac:dyDescent="0.2">
      <c r="P4501" s="31"/>
      <c r="Q4501" s="31"/>
    </row>
    <row r="4502" spans="16:17" x14ac:dyDescent="0.2">
      <c r="P4502" s="31"/>
      <c r="Q4502" s="31"/>
    </row>
    <row r="4503" spans="16:17" x14ac:dyDescent="0.2">
      <c r="P4503" s="31"/>
      <c r="Q4503" s="31"/>
    </row>
    <row r="4504" spans="16:17" x14ac:dyDescent="0.2">
      <c r="P4504" s="31"/>
      <c r="Q4504" s="31"/>
    </row>
    <row r="4505" spans="16:17" x14ac:dyDescent="0.2">
      <c r="P4505" s="31"/>
      <c r="Q4505" s="31"/>
    </row>
    <row r="4506" spans="16:17" x14ac:dyDescent="0.2">
      <c r="P4506" s="31"/>
      <c r="Q4506" s="31"/>
    </row>
    <row r="4507" spans="16:17" x14ac:dyDescent="0.2">
      <c r="P4507" s="31"/>
      <c r="Q4507" s="31"/>
    </row>
    <row r="4508" spans="16:17" x14ac:dyDescent="0.2">
      <c r="P4508" s="31"/>
      <c r="Q4508" s="31"/>
    </row>
    <row r="4509" spans="16:17" x14ac:dyDescent="0.2">
      <c r="P4509" s="31"/>
      <c r="Q4509" s="31"/>
    </row>
    <row r="4510" spans="16:17" x14ac:dyDescent="0.2">
      <c r="P4510" s="31"/>
      <c r="Q4510" s="31"/>
    </row>
    <row r="4511" spans="16:17" x14ac:dyDescent="0.2">
      <c r="P4511" s="31"/>
      <c r="Q4511" s="31"/>
    </row>
    <row r="4512" spans="16:17" x14ac:dyDescent="0.2">
      <c r="P4512" s="31"/>
      <c r="Q4512" s="31"/>
    </row>
    <row r="4513" spans="16:17" x14ac:dyDescent="0.2">
      <c r="P4513" s="31"/>
      <c r="Q4513" s="31"/>
    </row>
    <row r="4514" spans="16:17" x14ac:dyDescent="0.2">
      <c r="P4514" s="31"/>
      <c r="Q4514" s="31"/>
    </row>
    <row r="4515" spans="16:17" x14ac:dyDescent="0.2">
      <c r="P4515" s="31"/>
      <c r="Q4515" s="31"/>
    </row>
    <row r="4516" spans="16:17" x14ac:dyDescent="0.2">
      <c r="P4516" s="31"/>
      <c r="Q4516" s="31"/>
    </row>
    <row r="4517" spans="16:17" x14ac:dyDescent="0.2">
      <c r="P4517" s="31"/>
      <c r="Q4517" s="31"/>
    </row>
    <row r="4518" spans="16:17" x14ac:dyDescent="0.2">
      <c r="P4518" s="31"/>
      <c r="Q4518" s="31"/>
    </row>
    <row r="4519" spans="16:17" x14ac:dyDescent="0.2">
      <c r="P4519" s="31"/>
      <c r="Q4519" s="31"/>
    </row>
    <row r="4520" spans="16:17" x14ac:dyDescent="0.2">
      <c r="P4520" s="31"/>
      <c r="Q4520" s="31"/>
    </row>
    <row r="4521" spans="16:17" x14ac:dyDescent="0.2">
      <c r="P4521" s="31"/>
      <c r="Q4521" s="31"/>
    </row>
    <row r="4522" spans="16:17" x14ac:dyDescent="0.2">
      <c r="P4522" s="31"/>
      <c r="Q4522" s="31"/>
    </row>
    <row r="4523" spans="16:17" x14ac:dyDescent="0.2">
      <c r="P4523" s="31"/>
      <c r="Q4523" s="31"/>
    </row>
    <row r="4524" spans="16:17" x14ac:dyDescent="0.2">
      <c r="P4524" s="31"/>
      <c r="Q4524" s="31"/>
    </row>
    <row r="4525" spans="16:17" x14ac:dyDescent="0.2">
      <c r="P4525" s="31"/>
      <c r="Q4525" s="31"/>
    </row>
    <row r="4526" spans="16:17" x14ac:dyDescent="0.2">
      <c r="P4526" s="31"/>
      <c r="Q4526" s="31"/>
    </row>
    <row r="4527" spans="16:17" x14ac:dyDescent="0.2">
      <c r="P4527" s="31"/>
      <c r="Q4527" s="31"/>
    </row>
    <row r="4528" spans="16:17" x14ac:dyDescent="0.2">
      <c r="P4528" s="31"/>
      <c r="Q4528" s="31"/>
    </row>
    <row r="4529" spans="16:17" x14ac:dyDescent="0.2">
      <c r="P4529" s="31"/>
      <c r="Q4529" s="31"/>
    </row>
    <row r="4530" spans="16:17" x14ac:dyDescent="0.2">
      <c r="P4530" s="31"/>
      <c r="Q4530" s="31"/>
    </row>
    <row r="4531" spans="16:17" x14ac:dyDescent="0.2">
      <c r="P4531" s="31"/>
      <c r="Q4531" s="31"/>
    </row>
    <row r="4532" spans="16:17" x14ac:dyDescent="0.2">
      <c r="P4532" s="31"/>
      <c r="Q4532" s="31"/>
    </row>
    <row r="4533" spans="16:17" x14ac:dyDescent="0.2">
      <c r="P4533" s="31"/>
      <c r="Q4533" s="31"/>
    </row>
    <row r="4534" spans="16:17" x14ac:dyDescent="0.2">
      <c r="P4534" s="31"/>
      <c r="Q4534" s="31"/>
    </row>
    <row r="4535" spans="16:17" x14ac:dyDescent="0.2">
      <c r="P4535" s="31"/>
      <c r="Q4535" s="31"/>
    </row>
    <row r="4536" spans="16:17" x14ac:dyDescent="0.2">
      <c r="P4536" s="31"/>
      <c r="Q4536" s="31"/>
    </row>
    <row r="4537" spans="16:17" x14ac:dyDescent="0.2">
      <c r="P4537" s="31"/>
      <c r="Q4537" s="31"/>
    </row>
    <row r="4538" spans="16:17" x14ac:dyDescent="0.2">
      <c r="P4538" s="31"/>
      <c r="Q4538" s="31"/>
    </row>
    <row r="4539" spans="16:17" x14ac:dyDescent="0.2">
      <c r="P4539" s="31"/>
      <c r="Q4539" s="31"/>
    </row>
    <row r="4540" spans="16:17" x14ac:dyDescent="0.2">
      <c r="P4540" s="31"/>
      <c r="Q4540" s="31"/>
    </row>
    <row r="4541" spans="16:17" x14ac:dyDescent="0.2">
      <c r="P4541" s="31"/>
      <c r="Q4541" s="31"/>
    </row>
    <row r="4542" spans="16:17" x14ac:dyDescent="0.2">
      <c r="P4542" s="31"/>
      <c r="Q4542" s="31"/>
    </row>
    <row r="4543" spans="16:17" x14ac:dyDescent="0.2">
      <c r="P4543" s="31"/>
      <c r="Q4543" s="31"/>
    </row>
    <row r="4544" spans="16:17" x14ac:dyDescent="0.2">
      <c r="P4544" s="31"/>
      <c r="Q4544" s="31"/>
    </row>
    <row r="4545" spans="16:17" x14ac:dyDescent="0.2">
      <c r="P4545" s="31"/>
      <c r="Q4545" s="31"/>
    </row>
    <row r="4546" spans="16:17" x14ac:dyDescent="0.2">
      <c r="P4546" s="31"/>
      <c r="Q4546" s="31"/>
    </row>
    <row r="4547" spans="16:17" x14ac:dyDescent="0.2">
      <c r="P4547" s="31"/>
      <c r="Q4547" s="31"/>
    </row>
    <row r="4548" spans="16:17" x14ac:dyDescent="0.2">
      <c r="P4548" s="31"/>
      <c r="Q4548" s="31"/>
    </row>
    <row r="4549" spans="16:17" x14ac:dyDescent="0.2">
      <c r="P4549" s="31"/>
      <c r="Q4549" s="31"/>
    </row>
    <row r="4550" spans="16:17" x14ac:dyDescent="0.2">
      <c r="P4550" s="31"/>
      <c r="Q4550" s="31"/>
    </row>
    <row r="4551" spans="16:17" x14ac:dyDescent="0.2">
      <c r="P4551" s="31"/>
      <c r="Q4551" s="31"/>
    </row>
    <row r="4552" spans="16:17" x14ac:dyDescent="0.2">
      <c r="P4552" s="31"/>
      <c r="Q4552" s="31"/>
    </row>
    <row r="4553" spans="16:17" x14ac:dyDescent="0.2">
      <c r="P4553" s="31"/>
      <c r="Q4553" s="31"/>
    </row>
    <row r="4554" spans="16:17" x14ac:dyDescent="0.2">
      <c r="P4554" s="31"/>
      <c r="Q4554" s="31"/>
    </row>
    <row r="4555" spans="16:17" x14ac:dyDescent="0.2">
      <c r="P4555" s="31"/>
      <c r="Q4555" s="31"/>
    </row>
    <row r="4556" spans="16:17" x14ac:dyDescent="0.2">
      <c r="P4556" s="31"/>
      <c r="Q4556" s="31"/>
    </row>
    <row r="4557" spans="16:17" x14ac:dyDescent="0.2">
      <c r="P4557" s="31"/>
      <c r="Q4557" s="31"/>
    </row>
    <row r="4558" spans="16:17" x14ac:dyDescent="0.2">
      <c r="P4558" s="31"/>
      <c r="Q4558" s="31"/>
    </row>
    <row r="4559" spans="16:17" x14ac:dyDescent="0.2">
      <c r="P4559" s="31"/>
      <c r="Q4559" s="31"/>
    </row>
    <row r="4560" spans="16:17" x14ac:dyDescent="0.2">
      <c r="P4560" s="31"/>
      <c r="Q4560" s="31"/>
    </row>
    <row r="4561" spans="16:17" x14ac:dyDescent="0.2">
      <c r="P4561" s="31"/>
      <c r="Q4561" s="31"/>
    </row>
    <row r="4562" spans="16:17" x14ac:dyDescent="0.2">
      <c r="P4562" s="31"/>
      <c r="Q4562" s="31"/>
    </row>
    <row r="4563" spans="16:17" x14ac:dyDescent="0.2">
      <c r="P4563" s="31"/>
      <c r="Q4563" s="31"/>
    </row>
    <row r="4564" spans="16:17" x14ac:dyDescent="0.2">
      <c r="P4564" s="31"/>
      <c r="Q4564" s="31"/>
    </row>
    <row r="4565" spans="16:17" x14ac:dyDescent="0.2">
      <c r="P4565" s="31"/>
      <c r="Q4565" s="31"/>
    </row>
    <row r="4566" spans="16:17" x14ac:dyDescent="0.2">
      <c r="P4566" s="31"/>
      <c r="Q4566" s="31"/>
    </row>
    <row r="4567" spans="16:17" x14ac:dyDescent="0.2">
      <c r="P4567" s="31"/>
      <c r="Q4567" s="31"/>
    </row>
    <row r="4568" spans="16:17" x14ac:dyDescent="0.2">
      <c r="P4568" s="31"/>
      <c r="Q4568" s="31"/>
    </row>
    <row r="4569" spans="16:17" x14ac:dyDescent="0.2">
      <c r="P4569" s="31"/>
      <c r="Q4569" s="31"/>
    </row>
    <row r="4570" spans="16:17" x14ac:dyDescent="0.2">
      <c r="P4570" s="31"/>
      <c r="Q4570" s="31"/>
    </row>
    <row r="4571" spans="16:17" x14ac:dyDescent="0.2">
      <c r="P4571" s="31"/>
      <c r="Q4571" s="31"/>
    </row>
    <row r="4572" spans="16:17" x14ac:dyDescent="0.2">
      <c r="P4572" s="31"/>
      <c r="Q4572" s="31"/>
    </row>
    <row r="4573" spans="16:17" x14ac:dyDescent="0.2">
      <c r="P4573" s="31"/>
      <c r="Q4573" s="31"/>
    </row>
    <row r="4574" spans="16:17" x14ac:dyDescent="0.2">
      <c r="P4574" s="31"/>
      <c r="Q4574" s="31"/>
    </row>
    <row r="4575" spans="16:17" x14ac:dyDescent="0.2">
      <c r="P4575" s="31"/>
      <c r="Q4575" s="31"/>
    </row>
    <row r="4576" spans="16:17" x14ac:dyDescent="0.2">
      <c r="P4576" s="31"/>
      <c r="Q4576" s="31"/>
    </row>
    <row r="4577" spans="16:17" x14ac:dyDescent="0.2">
      <c r="P4577" s="31"/>
      <c r="Q4577" s="31"/>
    </row>
    <row r="4578" spans="16:17" x14ac:dyDescent="0.2">
      <c r="P4578" s="31"/>
      <c r="Q4578" s="31"/>
    </row>
    <row r="4579" spans="16:17" x14ac:dyDescent="0.2">
      <c r="P4579" s="31"/>
      <c r="Q4579" s="31"/>
    </row>
    <row r="4580" spans="16:17" x14ac:dyDescent="0.2">
      <c r="P4580" s="31"/>
      <c r="Q4580" s="31"/>
    </row>
    <row r="4581" spans="16:17" x14ac:dyDescent="0.2">
      <c r="P4581" s="31"/>
      <c r="Q4581" s="31"/>
    </row>
    <row r="4582" spans="16:17" x14ac:dyDescent="0.2">
      <c r="P4582" s="31"/>
      <c r="Q4582" s="31"/>
    </row>
    <row r="4583" spans="16:17" x14ac:dyDescent="0.2">
      <c r="P4583" s="31"/>
      <c r="Q4583" s="31"/>
    </row>
    <row r="4584" spans="16:17" x14ac:dyDescent="0.2">
      <c r="P4584" s="31"/>
      <c r="Q4584" s="31"/>
    </row>
    <row r="4585" spans="16:17" x14ac:dyDescent="0.2">
      <c r="P4585" s="31"/>
      <c r="Q4585" s="31"/>
    </row>
    <row r="4586" spans="16:17" x14ac:dyDescent="0.2">
      <c r="P4586" s="31"/>
      <c r="Q4586" s="31"/>
    </row>
    <row r="4587" spans="16:17" x14ac:dyDescent="0.2">
      <c r="P4587" s="31"/>
      <c r="Q4587" s="31"/>
    </row>
    <row r="4588" spans="16:17" x14ac:dyDescent="0.2">
      <c r="P4588" s="31"/>
      <c r="Q4588" s="31"/>
    </row>
    <row r="4589" spans="16:17" x14ac:dyDescent="0.2">
      <c r="P4589" s="31"/>
      <c r="Q4589" s="31"/>
    </row>
    <row r="4590" spans="16:17" x14ac:dyDescent="0.2">
      <c r="P4590" s="31"/>
      <c r="Q4590" s="31"/>
    </row>
    <row r="4591" spans="16:17" x14ac:dyDescent="0.2">
      <c r="P4591" s="31"/>
      <c r="Q4591" s="31"/>
    </row>
    <row r="4592" spans="16:17" x14ac:dyDescent="0.2">
      <c r="P4592" s="31"/>
      <c r="Q4592" s="31"/>
    </row>
    <row r="4593" spans="16:17" x14ac:dyDescent="0.2">
      <c r="P4593" s="31"/>
      <c r="Q4593" s="31"/>
    </row>
    <row r="4594" spans="16:17" x14ac:dyDescent="0.2">
      <c r="P4594" s="31"/>
      <c r="Q4594" s="31"/>
    </row>
    <row r="4595" spans="16:17" x14ac:dyDescent="0.2">
      <c r="P4595" s="31"/>
      <c r="Q4595" s="31"/>
    </row>
    <row r="4596" spans="16:17" x14ac:dyDescent="0.2">
      <c r="P4596" s="31"/>
      <c r="Q4596" s="31"/>
    </row>
    <row r="4597" spans="16:17" x14ac:dyDescent="0.2">
      <c r="P4597" s="31"/>
      <c r="Q4597" s="31"/>
    </row>
    <row r="4598" spans="16:17" x14ac:dyDescent="0.2">
      <c r="P4598" s="31"/>
      <c r="Q4598" s="31"/>
    </row>
    <row r="4599" spans="16:17" x14ac:dyDescent="0.2">
      <c r="P4599" s="31"/>
      <c r="Q4599" s="31"/>
    </row>
    <row r="4600" spans="16:17" x14ac:dyDescent="0.2">
      <c r="P4600" s="31"/>
      <c r="Q4600" s="31"/>
    </row>
    <row r="4601" spans="16:17" x14ac:dyDescent="0.2">
      <c r="P4601" s="31"/>
      <c r="Q4601" s="31"/>
    </row>
    <row r="4602" spans="16:17" x14ac:dyDescent="0.2">
      <c r="P4602" s="31"/>
      <c r="Q4602" s="31"/>
    </row>
    <row r="4603" spans="16:17" x14ac:dyDescent="0.2">
      <c r="P4603" s="31"/>
      <c r="Q4603" s="31"/>
    </row>
    <row r="4604" spans="16:17" x14ac:dyDescent="0.2">
      <c r="P4604" s="31"/>
      <c r="Q4604" s="31"/>
    </row>
    <row r="4605" spans="16:17" x14ac:dyDescent="0.2">
      <c r="P4605" s="31"/>
      <c r="Q4605" s="31"/>
    </row>
    <row r="4606" spans="16:17" x14ac:dyDescent="0.2">
      <c r="P4606" s="31"/>
      <c r="Q4606" s="31"/>
    </row>
    <row r="4607" spans="16:17" x14ac:dyDescent="0.2">
      <c r="P4607" s="31"/>
      <c r="Q4607" s="31"/>
    </row>
    <row r="4608" spans="16:17" x14ac:dyDescent="0.2">
      <c r="P4608" s="31"/>
      <c r="Q4608" s="31"/>
    </row>
    <row r="4609" spans="16:17" x14ac:dyDescent="0.2">
      <c r="P4609" s="31"/>
      <c r="Q4609" s="31"/>
    </row>
    <row r="4610" spans="16:17" x14ac:dyDescent="0.2">
      <c r="P4610" s="31"/>
      <c r="Q4610" s="31"/>
    </row>
    <row r="4611" spans="16:17" x14ac:dyDescent="0.2">
      <c r="P4611" s="31"/>
      <c r="Q4611" s="31"/>
    </row>
    <row r="4612" spans="16:17" x14ac:dyDescent="0.2">
      <c r="P4612" s="31"/>
      <c r="Q4612" s="31"/>
    </row>
    <row r="4613" spans="16:17" x14ac:dyDescent="0.2">
      <c r="P4613" s="31"/>
      <c r="Q4613" s="31"/>
    </row>
    <row r="4614" spans="16:17" x14ac:dyDescent="0.2">
      <c r="P4614" s="31"/>
      <c r="Q4614" s="31"/>
    </row>
    <row r="4615" spans="16:17" x14ac:dyDescent="0.2">
      <c r="P4615" s="31"/>
      <c r="Q4615" s="31"/>
    </row>
    <row r="4616" spans="16:17" x14ac:dyDescent="0.2">
      <c r="P4616" s="31"/>
      <c r="Q4616" s="31"/>
    </row>
    <row r="4617" spans="16:17" x14ac:dyDescent="0.2">
      <c r="P4617" s="31"/>
      <c r="Q4617" s="31"/>
    </row>
    <row r="4618" spans="16:17" x14ac:dyDescent="0.2">
      <c r="P4618" s="31"/>
      <c r="Q4618" s="31"/>
    </row>
    <row r="4619" spans="16:17" x14ac:dyDescent="0.2">
      <c r="P4619" s="31"/>
      <c r="Q4619" s="31"/>
    </row>
    <row r="4620" spans="16:17" x14ac:dyDescent="0.2">
      <c r="P4620" s="31"/>
      <c r="Q4620" s="31"/>
    </row>
    <row r="4621" spans="16:17" x14ac:dyDescent="0.2">
      <c r="P4621" s="31"/>
      <c r="Q4621" s="31"/>
    </row>
    <row r="4622" spans="16:17" x14ac:dyDescent="0.2">
      <c r="P4622" s="31"/>
      <c r="Q4622" s="31"/>
    </row>
    <row r="4623" spans="16:17" x14ac:dyDescent="0.2">
      <c r="P4623" s="31"/>
      <c r="Q4623" s="31"/>
    </row>
    <row r="4624" spans="16:17" x14ac:dyDescent="0.2">
      <c r="P4624" s="31"/>
      <c r="Q4624" s="31"/>
    </row>
    <row r="4625" spans="16:17" x14ac:dyDescent="0.2">
      <c r="P4625" s="31"/>
      <c r="Q4625" s="31"/>
    </row>
    <row r="4626" spans="16:17" x14ac:dyDescent="0.2">
      <c r="P4626" s="31"/>
      <c r="Q4626" s="31"/>
    </row>
    <row r="4627" spans="16:17" x14ac:dyDescent="0.2">
      <c r="P4627" s="31"/>
      <c r="Q4627" s="31"/>
    </row>
    <row r="4628" spans="16:17" x14ac:dyDescent="0.2">
      <c r="P4628" s="31"/>
      <c r="Q4628" s="31"/>
    </row>
    <row r="4629" spans="16:17" x14ac:dyDescent="0.2">
      <c r="P4629" s="31"/>
      <c r="Q4629" s="31"/>
    </row>
    <row r="4630" spans="16:17" x14ac:dyDescent="0.2">
      <c r="P4630" s="31"/>
      <c r="Q4630" s="31"/>
    </row>
    <row r="4631" spans="16:17" x14ac:dyDescent="0.2">
      <c r="P4631" s="31"/>
      <c r="Q4631" s="31"/>
    </row>
    <row r="4632" spans="16:17" x14ac:dyDescent="0.2">
      <c r="P4632" s="31"/>
      <c r="Q4632" s="31"/>
    </row>
    <row r="4633" spans="16:17" x14ac:dyDescent="0.2">
      <c r="P4633" s="31"/>
      <c r="Q4633" s="31"/>
    </row>
    <row r="4634" spans="16:17" x14ac:dyDescent="0.2">
      <c r="P4634" s="31"/>
      <c r="Q4634" s="31"/>
    </row>
    <row r="4635" spans="16:17" x14ac:dyDescent="0.2">
      <c r="P4635" s="31"/>
      <c r="Q4635" s="31"/>
    </row>
    <row r="4636" spans="16:17" x14ac:dyDescent="0.2">
      <c r="P4636" s="31"/>
      <c r="Q4636" s="31"/>
    </row>
    <row r="4637" spans="16:17" x14ac:dyDescent="0.2">
      <c r="P4637" s="31"/>
      <c r="Q4637" s="31"/>
    </row>
    <row r="4638" spans="16:17" x14ac:dyDescent="0.2">
      <c r="P4638" s="31"/>
      <c r="Q4638" s="31"/>
    </row>
    <row r="4639" spans="16:17" x14ac:dyDescent="0.2">
      <c r="P4639" s="31"/>
      <c r="Q4639" s="31"/>
    </row>
    <row r="4640" spans="16:17" x14ac:dyDescent="0.2">
      <c r="P4640" s="31"/>
      <c r="Q4640" s="31"/>
    </row>
    <row r="4641" spans="16:17" x14ac:dyDescent="0.2">
      <c r="P4641" s="31"/>
      <c r="Q4641" s="31"/>
    </row>
    <row r="4642" spans="16:17" x14ac:dyDescent="0.2">
      <c r="P4642" s="31"/>
      <c r="Q4642" s="31"/>
    </row>
    <row r="4643" spans="16:17" x14ac:dyDescent="0.2">
      <c r="P4643" s="31"/>
      <c r="Q4643" s="31"/>
    </row>
    <row r="4644" spans="16:17" x14ac:dyDescent="0.2">
      <c r="P4644" s="31"/>
      <c r="Q4644" s="31"/>
    </row>
    <row r="4645" spans="16:17" x14ac:dyDescent="0.2">
      <c r="P4645" s="31"/>
      <c r="Q4645" s="31"/>
    </row>
    <row r="4646" spans="16:17" x14ac:dyDescent="0.2">
      <c r="P4646" s="31"/>
      <c r="Q4646" s="31"/>
    </row>
    <row r="4647" spans="16:17" x14ac:dyDescent="0.2">
      <c r="P4647" s="31"/>
      <c r="Q4647" s="31"/>
    </row>
    <row r="4648" spans="16:17" x14ac:dyDescent="0.2">
      <c r="P4648" s="31"/>
      <c r="Q4648" s="31"/>
    </row>
    <row r="4649" spans="16:17" x14ac:dyDescent="0.2">
      <c r="P4649" s="31"/>
      <c r="Q4649" s="31"/>
    </row>
    <row r="4650" spans="16:17" x14ac:dyDescent="0.2">
      <c r="P4650" s="31"/>
      <c r="Q4650" s="31"/>
    </row>
    <row r="4651" spans="16:17" x14ac:dyDescent="0.2">
      <c r="P4651" s="31"/>
      <c r="Q4651" s="31"/>
    </row>
    <row r="4652" spans="16:17" x14ac:dyDescent="0.2">
      <c r="P4652" s="31"/>
      <c r="Q4652" s="31"/>
    </row>
    <row r="4653" spans="16:17" x14ac:dyDescent="0.2">
      <c r="P4653" s="31"/>
      <c r="Q4653" s="31"/>
    </row>
    <row r="4654" spans="16:17" x14ac:dyDescent="0.2">
      <c r="P4654" s="31"/>
      <c r="Q4654" s="31"/>
    </row>
    <row r="4655" spans="16:17" x14ac:dyDescent="0.2">
      <c r="P4655" s="31"/>
      <c r="Q4655" s="31"/>
    </row>
    <row r="4656" spans="16:17" x14ac:dyDescent="0.2">
      <c r="P4656" s="31"/>
      <c r="Q4656" s="31"/>
    </row>
    <row r="4657" spans="16:17" x14ac:dyDescent="0.2">
      <c r="P4657" s="31"/>
      <c r="Q4657" s="31"/>
    </row>
    <row r="4658" spans="16:17" x14ac:dyDescent="0.2">
      <c r="P4658" s="31"/>
      <c r="Q4658" s="31"/>
    </row>
    <row r="4659" spans="16:17" x14ac:dyDescent="0.2">
      <c r="P4659" s="31"/>
      <c r="Q4659" s="31"/>
    </row>
    <row r="4660" spans="16:17" x14ac:dyDescent="0.2">
      <c r="P4660" s="31"/>
      <c r="Q4660" s="31"/>
    </row>
    <row r="4661" spans="16:17" x14ac:dyDescent="0.2">
      <c r="P4661" s="31"/>
      <c r="Q4661" s="31"/>
    </row>
    <row r="4662" spans="16:17" x14ac:dyDescent="0.2">
      <c r="P4662" s="31"/>
      <c r="Q4662" s="31"/>
    </row>
    <row r="4663" spans="16:17" x14ac:dyDescent="0.2">
      <c r="P4663" s="31"/>
      <c r="Q4663" s="31"/>
    </row>
    <row r="4664" spans="16:17" x14ac:dyDescent="0.2">
      <c r="P4664" s="31"/>
      <c r="Q4664" s="31"/>
    </row>
    <row r="4665" spans="16:17" x14ac:dyDescent="0.2">
      <c r="P4665" s="31"/>
      <c r="Q4665" s="31"/>
    </row>
    <row r="4666" spans="16:17" x14ac:dyDescent="0.2">
      <c r="P4666" s="31"/>
      <c r="Q4666" s="31"/>
    </row>
    <row r="4667" spans="16:17" x14ac:dyDescent="0.2">
      <c r="P4667" s="31"/>
      <c r="Q4667" s="31"/>
    </row>
    <row r="4668" spans="16:17" x14ac:dyDescent="0.2">
      <c r="P4668" s="31"/>
      <c r="Q4668" s="31"/>
    </row>
    <row r="4669" spans="16:17" x14ac:dyDescent="0.2">
      <c r="P4669" s="31"/>
      <c r="Q4669" s="31"/>
    </row>
    <row r="4670" spans="16:17" x14ac:dyDescent="0.2">
      <c r="P4670" s="31"/>
      <c r="Q4670" s="31"/>
    </row>
    <row r="4671" spans="16:17" x14ac:dyDescent="0.2">
      <c r="P4671" s="31"/>
      <c r="Q4671" s="31"/>
    </row>
    <row r="4672" spans="16:17" x14ac:dyDescent="0.2">
      <c r="P4672" s="31"/>
      <c r="Q4672" s="31"/>
    </row>
    <row r="4673" spans="16:17" x14ac:dyDescent="0.2">
      <c r="P4673" s="31"/>
      <c r="Q4673" s="31"/>
    </row>
    <row r="4674" spans="16:17" x14ac:dyDescent="0.2">
      <c r="P4674" s="31"/>
      <c r="Q4674" s="31"/>
    </row>
    <row r="4675" spans="16:17" x14ac:dyDescent="0.2">
      <c r="P4675" s="31"/>
      <c r="Q4675" s="31"/>
    </row>
    <row r="4676" spans="16:17" x14ac:dyDescent="0.2">
      <c r="P4676" s="31"/>
      <c r="Q4676" s="31"/>
    </row>
    <row r="4677" spans="16:17" x14ac:dyDescent="0.2">
      <c r="P4677" s="31"/>
      <c r="Q4677" s="31"/>
    </row>
    <row r="4678" spans="16:17" x14ac:dyDescent="0.2">
      <c r="P4678" s="31"/>
      <c r="Q4678" s="31"/>
    </row>
    <row r="4679" spans="16:17" x14ac:dyDescent="0.2">
      <c r="P4679" s="31"/>
      <c r="Q4679" s="31"/>
    </row>
    <row r="4680" spans="16:17" x14ac:dyDescent="0.2">
      <c r="P4680" s="31"/>
      <c r="Q4680" s="31"/>
    </row>
    <row r="4681" spans="16:17" x14ac:dyDescent="0.2">
      <c r="P4681" s="31"/>
      <c r="Q4681" s="31"/>
    </row>
    <row r="4682" spans="16:17" x14ac:dyDescent="0.2">
      <c r="P4682" s="31"/>
      <c r="Q4682" s="31"/>
    </row>
    <row r="4683" spans="16:17" x14ac:dyDescent="0.2">
      <c r="P4683" s="31"/>
      <c r="Q4683" s="31"/>
    </row>
    <row r="4684" spans="16:17" x14ac:dyDescent="0.2">
      <c r="P4684" s="31"/>
      <c r="Q4684" s="31"/>
    </row>
    <row r="4685" spans="16:17" x14ac:dyDescent="0.2">
      <c r="P4685" s="31"/>
      <c r="Q4685" s="31"/>
    </row>
    <row r="4686" spans="16:17" x14ac:dyDescent="0.2">
      <c r="P4686" s="31"/>
      <c r="Q4686" s="31"/>
    </row>
    <row r="4687" spans="16:17" x14ac:dyDescent="0.2">
      <c r="P4687" s="31"/>
      <c r="Q4687" s="31"/>
    </row>
    <row r="4688" spans="16:17" x14ac:dyDescent="0.2">
      <c r="P4688" s="31"/>
      <c r="Q4688" s="31"/>
    </row>
    <row r="4689" spans="16:17" x14ac:dyDescent="0.2">
      <c r="P4689" s="31"/>
      <c r="Q4689" s="31"/>
    </row>
    <row r="4690" spans="16:17" x14ac:dyDescent="0.2">
      <c r="P4690" s="31"/>
      <c r="Q4690" s="31"/>
    </row>
    <row r="4691" spans="16:17" x14ac:dyDescent="0.2">
      <c r="P4691" s="31"/>
      <c r="Q4691" s="31"/>
    </row>
    <row r="4692" spans="16:17" x14ac:dyDescent="0.2">
      <c r="P4692" s="31"/>
      <c r="Q4692" s="31"/>
    </row>
    <row r="4693" spans="16:17" x14ac:dyDescent="0.2">
      <c r="P4693" s="31"/>
      <c r="Q4693" s="31"/>
    </row>
    <row r="4694" spans="16:17" x14ac:dyDescent="0.2">
      <c r="P4694" s="31"/>
      <c r="Q4694" s="31"/>
    </row>
    <row r="4695" spans="16:17" x14ac:dyDescent="0.2">
      <c r="P4695" s="31"/>
      <c r="Q4695" s="31"/>
    </row>
    <row r="4696" spans="16:17" x14ac:dyDescent="0.2">
      <c r="P4696" s="31"/>
      <c r="Q4696" s="31"/>
    </row>
    <row r="4697" spans="16:17" x14ac:dyDescent="0.2">
      <c r="P4697" s="31"/>
      <c r="Q4697" s="31"/>
    </row>
    <row r="4698" spans="16:17" x14ac:dyDescent="0.2">
      <c r="P4698" s="31"/>
      <c r="Q4698" s="31"/>
    </row>
    <row r="4699" spans="16:17" x14ac:dyDescent="0.2">
      <c r="P4699" s="31"/>
      <c r="Q4699" s="31"/>
    </row>
    <row r="4700" spans="16:17" x14ac:dyDescent="0.2">
      <c r="P4700" s="31"/>
      <c r="Q4700" s="31"/>
    </row>
    <row r="4701" spans="16:17" x14ac:dyDescent="0.2">
      <c r="P4701" s="31"/>
      <c r="Q4701" s="31"/>
    </row>
    <row r="4702" spans="16:17" x14ac:dyDescent="0.2">
      <c r="P4702" s="31"/>
      <c r="Q4702" s="31"/>
    </row>
    <row r="4703" spans="16:17" x14ac:dyDescent="0.2">
      <c r="P4703" s="31"/>
      <c r="Q4703" s="31"/>
    </row>
    <row r="4704" spans="16:17" x14ac:dyDescent="0.2">
      <c r="P4704" s="31"/>
      <c r="Q4704" s="31"/>
    </row>
    <row r="4705" spans="16:17" x14ac:dyDescent="0.2">
      <c r="P4705" s="31"/>
      <c r="Q4705" s="31"/>
    </row>
    <row r="4706" spans="16:17" x14ac:dyDescent="0.2">
      <c r="P4706" s="31"/>
      <c r="Q4706" s="31"/>
    </row>
    <row r="4707" spans="16:17" x14ac:dyDescent="0.2">
      <c r="P4707" s="31"/>
      <c r="Q4707" s="31"/>
    </row>
    <row r="4708" spans="16:17" x14ac:dyDescent="0.2">
      <c r="P4708" s="31"/>
      <c r="Q4708" s="31"/>
    </row>
    <row r="4709" spans="16:17" x14ac:dyDescent="0.2">
      <c r="P4709" s="31"/>
      <c r="Q4709" s="31"/>
    </row>
    <row r="4710" spans="16:17" x14ac:dyDescent="0.2">
      <c r="P4710" s="31"/>
      <c r="Q4710" s="31"/>
    </row>
    <row r="4711" spans="16:17" x14ac:dyDescent="0.2">
      <c r="P4711" s="31"/>
      <c r="Q4711" s="31"/>
    </row>
    <row r="4712" spans="16:17" x14ac:dyDescent="0.2">
      <c r="P4712" s="31"/>
      <c r="Q4712" s="31"/>
    </row>
    <row r="4713" spans="16:17" x14ac:dyDescent="0.2">
      <c r="P4713" s="31"/>
      <c r="Q4713" s="31"/>
    </row>
    <row r="4714" spans="16:17" x14ac:dyDescent="0.2">
      <c r="P4714" s="31"/>
      <c r="Q4714" s="31"/>
    </row>
    <row r="4715" spans="16:17" x14ac:dyDescent="0.2">
      <c r="P4715" s="31"/>
      <c r="Q4715" s="31"/>
    </row>
    <row r="4716" spans="16:17" x14ac:dyDescent="0.2">
      <c r="P4716" s="31"/>
      <c r="Q4716" s="31"/>
    </row>
    <row r="4717" spans="16:17" x14ac:dyDescent="0.2">
      <c r="P4717" s="31"/>
      <c r="Q4717" s="31"/>
    </row>
    <row r="4718" spans="16:17" x14ac:dyDescent="0.2">
      <c r="P4718" s="31"/>
      <c r="Q4718" s="31"/>
    </row>
    <row r="4719" spans="16:17" x14ac:dyDescent="0.2">
      <c r="P4719" s="31"/>
      <c r="Q4719" s="31"/>
    </row>
    <row r="4720" spans="16:17" x14ac:dyDescent="0.2">
      <c r="P4720" s="31"/>
      <c r="Q4720" s="31"/>
    </row>
    <row r="4721" spans="16:17" x14ac:dyDescent="0.2">
      <c r="P4721" s="31"/>
      <c r="Q4721" s="31"/>
    </row>
    <row r="4722" spans="16:17" x14ac:dyDescent="0.2">
      <c r="P4722" s="31"/>
      <c r="Q4722" s="31"/>
    </row>
    <row r="4723" spans="16:17" x14ac:dyDescent="0.2">
      <c r="P4723" s="31"/>
      <c r="Q4723" s="31"/>
    </row>
    <row r="4724" spans="16:17" x14ac:dyDescent="0.2">
      <c r="P4724" s="31"/>
      <c r="Q4724" s="31"/>
    </row>
    <row r="4725" spans="16:17" x14ac:dyDescent="0.2">
      <c r="P4725" s="31"/>
      <c r="Q4725" s="31"/>
    </row>
    <row r="4726" spans="16:17" x14ac:dyDescent="0.2">
      <c r="P4726" s="31"/>
      <c r="Q4726" s="31"/>
    </row>
    <row r="4727" spans="16:17" x14ac:dyDescent="0.2">
      <c r="P4727" s="31"/>
      <c r="Q4727" s="31"/>
    </row>
    <row r="4728" spans="16:17" x14ac:dyDescent="0.2">
      <c r="P4728" s="31"/>
      <c r="Q4728" s="31"/>
    </row>
    <row r="4729" spans="16:17" x14ac:dyDescent="0.2">
      <c r="P4729" s="31"/>
      <c r="Q4729" s="31"/>
    </row>
    <row r="4730" spans="16:17" x14ac:dyDescent="0.2">
      <c r="P4730" s="31"/>
      <c r="Q4730" s="31"/>
    </row>
    <row r="4731" spans="16:17" x14ac:dyDescent="0.2">
      <c r="P4731" s="31"/>
      <c r="Q4731" s="31"/>
    </row>
    <row r="4732" spans="16:17" x14ac:dyDescent="0.2">
      <c r="P4732" s="31"/>
      <c r="Q4732" s="31"/>
    </row>
    <row r="4733" spans="16:17" x14ac:dyDescent="0.2">
      <c r="P4733" s="31"/>
      <c r="Q4733" s="31"/>
    </row>
    <row r="4734" spans="16:17" x14ac:dyDescent="0.2">
      <c r="P4734" s="31"/>
      <c r="Q4734" s="31"/>
    </row>
    <row r="4735" spans="16:17" x14ac:dyDescent="0.2">
      <c r="P4735" s="31"/>
      <c r="Q4735" s="31"/>
    </row>
    <row r="4736" spans="16:17" x14ac:dyDescent="0.2">
      <c r="P4736" s="31"/>
      <c r="Q4736" s="31"/>
    </row>
    <row r="4737" spans="16:17" x14ac:dyDescent="0.2">
      <c r="P4737" s="31"/>
      <c r="Q4737" s="31"/>
    </row>
    <row r="4738" spans="16:17" x14ac:dyDescent="0.2">
      <c r="P4738" s="31"/>
      <c r="Q4738" s="31"/>
    </row>
    <row r="4739" spans="16:17" x14ac:dyDescent="0.2">
      <c r="P4739" s="31"/>
      <c r="Q4739" s="31"/>
    </row>
    <row r="4740" spans="16:17" x14ac:dyDescent="0.2">
      <c r="P4740" s="31"/>
      <c r="Q4740" s="31"/>
    </row>
    <row r="4741" spans="16:17" x14ac:dyDescent="0.2">
      <c r="P4741" s="31"/>
      <c r="Q4741" s="31"/>
    </row>
    <row r="4742" spans="16:17" x14ac:dyDescent="0.2">
      <c r="P4742" s="31"/>
      <c r="Q4742" s="31"/>
    </row>
    <row r="4743" spans="16:17" x14ac:dyDescent="0.2">
      <c r="P4743" s="31"/>
      <c r="Q4743" s="31"/>
    </row>
    <row r="4744" spans="16:17" x14ac:dyDescent="0.2">
      <c r="P4744" s="31"/>
      <c r="Q4744" s="31"/>
    </row>
    <row r="4745" spans="16:17" x14ac:dyDescent="0.2">
      <c r="P4745" s="31"/>
      <c r="Q4745" s="31"/>
    </row>
    <row r="4746" spans="16:17" x14ac:dyDescent="0.2">
      <c r="P4746" s="31"/>
      <c r="Q4746" s="31"/>
    </row>
    <row r="4747" spans="16:17" x14ac:dyDescent="0.2">
      <c r="P4747" s="31"/>
      <c r="Q4747" s="31"/>
    </row>
    <row r="4748" spans="16:17" x14ac:dyDescent="0.2">
      <c r="P4748" s="31"/>
      <c r="Q4748" s="31"/>
    </row>
    <row r="4749" spans="16:17" x14ac:dyDescent="0.2">
      <c r="P4749" s="31"/>
      <c r="Q4749" s="31"/>
    </row>
    <row r="4750" spans="16:17" x14ac:dyDescent="0.2">
      <c r="P4750" s="31"/>
      <c r="Q4750" s="31"/>
    </row>
    <row r="4751" spans="16:17" x14ac:dyDescent="0.2">
      <c r="P4751" s="31"/>
      <c r="Q4751" s="31"/>
    </row>
    <row r="4752" spans="16:17" x14ac:dyDescent="0.2">
      <c r="P4752" s="31"/>
      <c r="Q4752" s="31"/>
    </row>
    <row r="4753" spans="16:17" x14ac:dyDescent="0.2">
      <c r="P4753" s="31"/>
      <c r="Q4753" s="31"/>
    </row>
    <row r="4754" spans="16:17" x14ac:dyDescent="0.2">
      <c r="P4754" s="31"/>
      <c r="Q4754" s="31"/>
    </row>
    <row r="4755" spans="16:17" x14ac:dyDescent="0.2">
      <c r="P4755" s="31"/>
      <c r="Q4755" s="31"/>
    </row>
    <row r="4756" spans="16:17" x14ac:dyDescent="0.2">
      <c r="P4756" s="31"/>
      <c r="Q4756" s="31"/>
    </row>
    <row r="4757" spans="16:17" x14ac:dyDescent="0.2">
      <c r="P4757" s="31"/>
      <c r="Q4757" s="31"/>
    </row>
    <row r="4758" spans="16:17" x14ac:dyDescent="0.2">
      <c r="P4758" s="31"/>
      <c r="Q4758" s="31"/>
    </row>
    <row r="4759" spans="16:17" x14ac:dyDescent="0.2">
      <c r="P4759" s="31"/>
      <c r="Q4759" s="31"/>
    </row>
    <row r="4760" spans="16:17" x14ac:dyDescent="0.2">
      <c r="P4760" s="31"/>
      <c r="Q4760" s="31"/>
    </row>
    <row r="4761" spans="16:17" x14ac:dyDescent="0.2">
      <c r="P4761" s="31"/>
      <c r="Q4761" s="31"/>
    </row>
    <row r="4762" spans="16:17" x14ac:dyDescent="0.2">
      <c r="P4762" s="31"/>
      <c r="Q4762" s="31"/>
    </row>
    <row r="4763" spans="16:17" x14ac:dyDescent="0.2">
      <c r="P4763" s="31"/>
      <c r="Q4763" s="31"/>
    </row>
    <row r="4764" spans="16:17" x14ac:dyDescent="0.2">
      <c r="P4764" s="31"/>
      <c r="Q4764" s="31"/>
    </row>
    <row r="4765" spans="16:17" x14ac:dyDescent="0.2">
      <c r="P4765" s="31"/>
      <c r="Q4765" s="31"/>
    </row>
    <row r="4766" spans="16:17" x14ac:dyDescent="0.2">
      <c r="P4766" s="31"/>
      <c r="Q4766" s="31"/>
    </row>
    <row r="4767" spans="16:17" x14ac:dyDescent="0.2">
      <c r="P4767" s="31"/>
      <c r="Q4767" s="31"/>
    </row>
    <row r="4768" spans="16:17" x14ac:dyDescent="0.2">
      <c r="P4768" s="31"/>
      <c r="Q4768" s="31"/>
    </row>
    <row r="4769" spans="16:17" x14ac:dyDescent="0.2">
      <c r="P4769" s="31"/>
      <c r="Q4769" s="31"/>
    </row>
    <row r="4770" spans="16:17" x14ac:dyDescent="0.2">
      <c r="P4770" s="31"/>
      <c r="Q4770" s="31"/>
    </row>
    <row r="4771" spans="16:17" x14ac:dyDescent="0.2">
      <c r="P4771" s="31"/>
      <c r="Q4771" s="31"/>
    </row>
    <row r="4772" spans="16:17" x14ac:dyDescent="0.2">
      <c r="P4772" s="31"/>
      <c r="Q4772" s="31"/>
    </row>
    <row r="4773" spans="16:17" x14ac:dyDescent="0.2">
      <c r="P4773" s="31"/>
      <c r="Q4773" s="31"/>
    </row>
    <row r="4774" spans="16:17" x14ac:dyDescent="0.2">
      <c r="P4774" s="31"/>
      <c r="Q4774" s="31"/>
    </row>
    <row r="4775" spans="16:17" x14ac:dyDescent="0.2">
      <c r="P4775" s="31"/>
      <c r="Q4775" s="31"/>
    </row>
    <row r="4776" spans="16:17" x14ac:dyDescent="0.2">
      <c r="P4776" s="31"/>
      <c r="Q4776" s="31"/>
    </row>
    <row r="4777" spans="16:17" x14ac:dyDescent="0.2">
      <c r="P4777" s="31"/>
      <c r="Q4777" s="31"/>
    </row>
    <row r="4778" spans="16:17" x14ac:dyDescent="0.2">
      <c r="P4778" s="31"/>
      <c r="Q4778" s="31"/>
    </row>
    <row r="4779" spans="16:17" x14ac:dyDescent="0.2">
      <c r="P4779" s="31"/>
      <c r="Q4779" s="31"/>
    </row>
    <row r="4780" spans="16:17" x14ac:dyDescent="0.2">
      <c r="P4780" s="31"/>
      <c r="Q4780" s="31"/>
    </row>
    <row r="4781" spans="16:17" x14ac:dyDescent="0.2">
      <c r="P4781" s="31"/>
      <c r="Q4781" s="31"/>
    </row>
    <row r="4782" spans="16:17" x14ac:dyDescent="0.2">
      <c r="P4782" s="31"/>
      <c r="Q4782" s="31"/>
    </row>
    <row r="4783" spans="16:17" x14ac:dyDescent="0.2">
      <c r="P4783" s="31"/>
      <c r="Q4783" s="31"/>
    </row>
    <row r="4784" spans="16:17" x14ac:dyDescent="0.2">
      <c r="P4784" s="31"/>
      <c r="Q4784" s="31"/>
    </row>
    <row r="4785" spans="16:17" x14ac:dyDescent="0.2">
      <c r="P4785" s="31"/>
      <c r="Q4785" s="31"/>
    </row>
    <row r="4786" spans="16:17" x14ac:dyDescent="0.2">
      <c r="P4786" s="31"/>
      <c r="Q4786" s="31"/>
    </row>
    <row r="4787" spans="16:17" x14ac:dyDescent="0.2">
      <c r="P4787" s="31"/>
      <c r="Q4787" s="31"/>
    </row>
    <row r="4788" spans="16:17" x14ac:dyDescent="0.2">
      <c r="P4788" s="31"/>
      <c r="Q4788" s="31"/>
    </row>
    <row r="4789" spans="16:17" x14ac:dyDescent="0.2">
      <c r="P4789" s="31"/>
      <c r="Q4789" s="31"/>
    </row>
    <row r="4790" spans="16:17" x14ac:dyDescent="0.2">
      <c r="P4790" s="31"/>
      <c r="Q4790" s="31"/>
    </row>
    <row r="4791" spans="16:17" x14ac:dyDescent="0.2">
      <c r="P4791" s="31"/>
      <c r="Q4791" s="31"/>
    </row>
    <row r="4792" spans="16:17" x14ac:dyDescent="0.2">
      <c r="P4792" s="31"/>
      <c r="Q4792" s="31"/>
    </row>
    <row r="4793" spans="16:17" x14ac:dyDescent="0.2">
      <c r="P4793" s="31"/>
      <c r="Q4793" s="31"/>
    </row>
    <row r="4794" spans="16:17" x14ac:dyDescent="0.2">
      <c r="P4794" s="31"/>
      <c r="Q4794" s="31"/>
    </row>
    <row r="4795" spans="16:17" x14ac:dyDescent="0.2">
      <c r="P4795" s="31"/>
      <c r="Q4795" s="31"/>
    </row>
    <row r="4796" spans="16:17" x14ac:dyDescent="0.2">
      <c r="P4796" s="31"/>
      <c r="Q4796" s="31"/>
    </row>
    <row r="4797" spans="16:17" x14ac:dyDescent="0.2">
      <c r="P4797" s="31"/>
      <c r="Q4797" s="31"/>
    </row>
    <row r="4798" spans="16:17" x14ac:dyDescent="0.2">
      <c r="P4798" s="31"/>
      <c r="Q4798" s="31"/>
    </row>
    <row r="4799" spans="16:17" x14ac:dyDescent="0.2">
      <c r="P4799" s="31"/>
      <c r="Q4799" s="31"/>
    </row>
    <row r="4800" spans="16:17" x14ac:dyDescent="0.2">
      <c r="P4800" s="31"/>
      <c r="Q4800" s="31"/>
    </row>
    <row r="4801" spans="16:17" x14ac:dyDescent="0.2">
      <c r="P4801" s="31"/>
      <c r="Q4801" s="31"/>
    </row>
    <row r="4802" spans="16:17" x14ac:dyDescent="0.2">
      <c r="P4802" s="31"/>
      <c r="Q4802" s="31"/>
    </row>
    <row r="4803" spans="16:17" x14ac:dyDescent="0.2">
      <c r="P4803" s="31"/>
      <c r="Q4803" s="31"/>
    </row>
    <row r="4804" spans="16:17" x14ac:dyDescent="0.2">
      <c r="P4804" s="31"/>
      <c r="Q4804" s="31"/>
    </row>
    <row r="4805" spans="16:17" x14ac:dyDescent="0.2">
      <c r="P4805" s="31"/>
      <c r="Q4805" s="31"/>
    </row>
    <row r="4806" spans="16:17" x14ac:dyDescent="0.2">
      <c r="P4806" s="31"/>
      <c r="Q4806" s="31"/>
    </row>
    <row r="4807" spans="16:17" x14ac:dyDescent="0.2">
      <c r="P4807" s="31"/>
      <c r="Q4807" s="31"/>
    </row>
    <row r="4808" spans="16:17" x14ac:dyDescent="0.2">
      <c r="P4808" s="31"/>
      <c r="Q4808" s="31"/>
    </row>
    <row r="4809" spans="16:17" x14ac:dyDescent="0.2">
      <c r="P4809" s="31"/>
      <c r="Q4809" s="31"/>
    </row>
    <row r="4810" spans="16:17" x14ac:dyDescent="0.2">
      <c r="P4810" s="31"/>
      <c r="Q4810" s="31"/>
    </row>
    <row r="4811" spans="16:17" x14ac:dyDescent="0.2">
      <c r="P4811" s="31"/>
      <c r="Q4811" s="31"/>
    </row>
    <row r="4812" spans="16:17" x14ac:dyDescent="0.2">
      <c r="P4812" s="31"/>
      <c r="Q4812" s="31"/>
    </row>
    <row r="4813" spans="16:17" x14ac:dyDescent="0.2">
      <c r="P4813" s="31"/>
      <c r="Q4813" s="31"/>
    </row>
    <row r="4814" spans="16:17" x14ac:dyDescent="0.2">
      <c r="P4814" s="31"/>
      <c r="Q4814" s="31"/>
    </row>
    <row r="4815" spans="16:17" x14ac:dyDescent="0.2">
      <c r="P4815" s="31"/>
      <c r="Q4815" s="31"/>
    </row>
    <row r="4816" spans="16:17" x14ac:dyDescent="0.2">
      <c r="P4816" s="31"/>
      <c r="Q4816" s="31"/>
    </row>
    <row r="4817" spans="16:17" x14ac:dyDescent="0.2">
      <c r="P4817" s="31"/>
      <c r="Q4817" s="31"/>
    </row>
    <row r="4818" spans="16:17" x14ac:dyDescent="0.2">
      <c r="P4818" s="31"/>
      <c r="Q4818" s="31"/>
    </row>
    <row r="4819" spans="16:17" x14ac:dyDescent="0.2">
      <c r="P4819" s="31"/>
      <c r="Q4819" s="31"/>
    </row>
    <row r="4820" spans="16:17" x14ac:dyDescent="0.2">
      <c r="P4820" s="31"/>
      <c r="Q4820" s="31"/>
    </row>
    <row r="4821" spans="16:17" x14ac:dyDescent="0.2">
      <c r="P4821" s="31"/>
      <c r="Q4821" s="31"/>
    </row>
    <row r="4822" spans="16:17" x14ac:dyDescent="0.2">
      <c r="P4822" s="31"/>
      <c r="Q4822" s="31"/>
    </row>
    <row r="4823" spans="16:17" x14ac:dyDescent="0.2">
      <c r="P4823" s="31"/>
      <c r="Q4823" s="31"/>
    </row>
    <row r="4824" spans="16:17" x14ac:dyDescent="0.2">
      <c r="P4824" s="31"/>
      <c r="Q4824" s="31"/>
    </row>
    <row r="4825" spans="16:17" x14ac:dyDescent="0.2">
      <c r="P4825" s="31"/>
      <c r="Q4825" s="31"/>
    </row>
    <row r="4826" spans="16:17" x14ac:dyDescent="0.2">
      <c r="P4826" s="31"/>
      <c r="Q4826" s="31"/>
    </row>
    <row r="4827" spans="16:17" x14ac:dyDescent="0.2">
      <c r="P4827" s="31"/>
      <c r="Q4827" s="31"/>
    </row>
    <row r="4828" spans="16:17" x14ac:dyDescent="0.2">
      <c r="P4828" s="31"/>
      <c r="Q4828" s="31"/>
    </row>
    <row r="4829" spans="16:17" x14ac:dyDescent="0.2">
      <c r="P4829" s="31"/>
      <c r="Q4829" s="31"/>
    </row>
    <row r="4830" spans="16:17" x14ac:dyDescent="0.2">
      <c r="P4830" s="31"/>
      <c r="Q4830" s="31"/>
    </row>
    <row r="4831" spans="16:17" x14ac:dyDescent="0.2">
      <c r="P4831" s="31"/>
      <c r="Q4831" s="31"/>
    </row>
    <row r="4832" spans="16:17" x14ac:dyDescent="0.2">
      <c r="P4832" s="31"/>
      <c r="Q4832" s="31"/>
    </row>
    <row r="4833" spans="16:17" x14ac:dyDescent="0.2">
      <c r="P4833" s="31"/>
      <c r="Q4833" s="31"/>
    </row>
    <row r="4834" spans="16:17" x14ac:dyDescent="0.2">
      <c r="P4834" s="31"/>
      <c r="Q4834" s="31"/>
    </row>
    <row r="4835" spans="16:17" x14ac:dyDescent="0.2">
      <c r="P4835" s="31"/>
      <c r="Q4835" s="31"/>
    </row>
    <row r="4836" spans="16:17" x14ac:dyDescent="0.2">
      <c r="P4836" s="31"/>
      <c r="Q4836" s="31"/>
    </row>
    <row r="4837" spans="16:17" x14ac:dyDescent="0.2">
      <c r="P4837" s="31"/>
      <c r="Q4837" s="31"/>
    </row>
    <row r="4838" spans="16:17" x14ac:dyDescent="0.2">
      <c r="P4838" s="31"/>
      <c r="Q4838" s="31"/>
    </row>
    <row r="4839" spans="16:17" x14ac:dyDescent="0.2">
      <c r="P4839" s="31"/>
      <c r="Q4839" s="31"/>
    </row>
    <row r="4840" spans="16:17" x14ac:dyDescent="0.2">
      <c r="P4840" s="31"/>
      <c r="Q4840" s="31"/>
    </row>
    <row r="4841" spans="16:17" x14ac:dyDescent="0.2">
      <c r="P4841" s="31"/>
      <c r="Q4841" s="31"/>
    </row>
    <row r="4842" spans="16:17" x14ac:dyDescent="0.2">
      <c r="P4842" s="31"/>
      <c r="Q4842" s="31"/>
    </row>
    <row r="4843" spans="16:17" x14ac:dyDescent="0.2">
      <c r="P4843" s="31"/>
      <c r="Q4843" s="31"/>
    </row>
    <row r="4844" spans="16:17" x14ac:dyDescent="0.2">
      <c r="P4844" s="31"/>
      <c r="Q4844" s="31"/>
    </row>
    <row r="4845" spans="16:17" x14ac:dyDescent="0.2">
      <c r="P4845" s="31"/>
      <c r="Q4845" s="31"/>
    </row>
    <row r="4846" spans="16:17" x14ac:dyDescent="0.2">
      <c r="P4846" s="31"/>
      <c r="Q4846" s="31"/>
    </row>
    <row r="4847" spans="16:17" x14ac:dyDescent="0.2">
      <c r="P4847" s="31"/>
      <c r="Q4847" s="31"/>
    </row>
    <row r="4848" spans="16:17" x14ac:dyDescent="0.2">
      <c r="P4848" s="31"/>
      <c r="Q4848" s="31"/>
    </row>
    <row r="4849" spans="16:17" x14ac:dyDescent="0.2">
      <c r="P4849" s="31"/>
      <c r="Q4849" s="31"/>
    </row>
    <row r="4850" spans="16:17" x14ac:dyDescent="0.2">
      <c r="P4850" s="31"/>
      <c r="Q4850" s="31"/>
    </row>
    <row r="4851" spans="16:17" x14ac:dyDescent="0.2">
      <c r="P4851" s="31"/>
      <c r="Q4851" s="31"/>
    </row>
    <row r="4852" spans="16:17" x14ac:dyDescent="0.2">
      <c r="P4852" s="31"/>
      <c r="Q4852" s="31"/>
    </row>
    <row r="4853" spans="16:17" x14ac:dyDescent="0.2">
      <c r="P4853" s="31"/>
      <c r="Q4853" s="31"/>
    </row>
    <row r="4854" spans="16:17" x14ac:dyDescent="0.2">
      <c r="P4854" s="31"/>
      <c r="Q4854" s="31"/>
    </row>
    <row r="4855" spans="16:17" x14ac:dyDescent="0.2">
      <c r="P4855" s="31"/>
      <c r="Q4855" s="31"/>
    </row>
    <row r="4856" spans="16:17" x14ac:dyDescent="0.2">
      <c r="P4856" s="31"/>
      <c r="Q4856" s="31"/>
    </row>
    <row r="4857" spans="16:17" x14ac:dyDescent="0.2">
      <c r="P4857" s="31"/>
      <c r="Q4857" s="31"/>
    </row>
    <row r="4858" spans="16:17" x14ac:dyDescent="0.2">
      <c r="P4858" s="31"/>
      <c r="Q4858" s="31"/>
    </row>
    <row r="4859" spans="16:17" x14ac:dyDescent="0.2">
      <c r="P4859" s="31"/>
      <c r="Q4859" s="31"/>
    </row>
    <row r="4860" spans="16:17" x14ac:dyDescent="0.2">
      <c r="P4860" s="31"/>
      <c r="Q4860" s="31"/>
    </row>
    <row r="4861" spans="16:17" x14ac:dyDescent="0.2">
      <c r="P4861" s="31"/>
      <c r="Q4861" s="31"/>
    </row>
    <row r="4862" spans="16:17" x14ac:dyDescent="0.2">
      <c r="P4862" s="31"/>
      <c r="Q4862" s="31"/>
    </row>
    <row r="4863" spans="16:17" x14ac:dyDescent="0.2">
      <c r="P4863" s="31"/>
      <c r="Q4863" s="31"/>
    </row>
    <row r="4864" spans="16:17" x14ac:dyDescent="0.2">
      <c r="P4864" s="31"/>
      <c r="Q4864" s="31"/>
    </row>
    <row r="4865" spans="16:17" x14ac:dyDescent="0.2">
      <c r="P4865" s="31"/>
      <c r="Q4865" s="31"/>
    </row>
    <row r="4866" spans="16:17" x14ac:dyDescent="0.2">
      <c r="P4866" s="31"/>
      <c r="Q4866" s="31"/>
    </row>
    <row r="4867" spans="16:17" x14ac:dyDescent="0.2">
      <c r="P4867" s="31"/>
      <c r="Q4867" s="31"/>
    </row>
    <row r="4868" spans="16:17" x14ac:dyDescent="0.2">
      <c r="P4868" s="31"/>
      <c r="Q4868" s="31"/>
    </row>
    <row r="4869" spans="16:17" x14ac:dyDescent="0.2">
      <c r="P4869" s="31"/>
      <c r="Q4869" s="31"/>
    </row>
    <row r="4870" spans="16:17" x14ac:dyDescent="0.2">
      <c r="P4870" s="31"/>
      <c r="Q4870" s="31"/>
    </row>
    <row r="4871" spans="16:17" x14ac:dyDescent="0.2">
      <c r="P4871" s="31"/>
      <c r="Q4871" s="31"/>
    </row>
    <row r="4872" spans="16:17" x14ac:dyDescent="0.2">
      <c r="P4872" s="31"/>
      <c r="Q4872" s="31"/>
    </row>
    <row r="4873" spans="16:17" x14ac:dyDescent="0.2">
      <c r="P4873" s="31"/>
      <c r="Q4873" s="31"/>
    </row>
    <row r="4874" spans="16:17" x14ac:dyDescent="0.2">
      <c r="P4874" s="31"/>
      <c r="Q4874" s="31"/>
    </row>
    <row r="4875" spans="16:17" x14ac:dyDescent="0.2">
      <c r="P4875" s="31"/>
      <c r="Q4875" s="31"/>
    </row>
    <row r="4876" spans="16:17" x14ac:dyDescent="0.2">
      <c r="P4876" s="31"/>
      <c r="Q4876" s="31"/>
    </row>
    <row r="4877" spans="16:17" x14ac:dyDescent="0.2">
      <c r="P4877" s="31"/>
      <c r="Q4877" s="31"/>
    </row>
    <row r="4878" spans="16:17" x14ac:dyDescent="0.2">
      <c r="P4878" s="31"/>
      <c r="Q4878" s="31"/>
    </row>
    <row r="4879" spans="16:17" x14ac:dyDescent="0.2">
      <c r="P4879" s="31"/>
      <c r="Q4879" s="31"/>
    </row>
    <row r="4880" spans="16:17" x14ac:dyDescent="0.2">
      <c r="P4880" s="31"/>
      <c r="Q4880" s="31"/>
    </row>
    <row r="4881" spans="16:17" x14ac:dyDescent="0.2">
      <c r="P4881" s="31"/>
      <c r="Q4881" s="31"/>
    </row>
    <row r="4882" spans="16:17" x14ac:dyDescent="0.2">
      <c r="P4882" s="31"/>
      <c r="Q4882" s="31"/>
    </row>
    <row r="4883" spans="16:17" x14ac:dyDescent="0.2">
      <c r="P4883" s="31"/>
      <c r="Q4883" s="31"/>
    </row>
    <row r="4884" spans="16:17" x14ac:dyDescent="0.2">
      <c r="P4884" s="31"/>
      <c r="Q4884" s="31"/>
    </row>
    <row r="4885" spans="16:17" x14ac:dyDescent="0.2">
      <c r="P4885" s="31"/>
      <c r="Q4885" s="31"/>
    </row>
    <row r="4886" spans="16:17" x14ac:dyDescent="0.2">
      <c r="P4886" s="31"/>
      <c r="Q4886" s="31"/>
    </row>
    <row r="4887" spans="16:17" x14ac:dyDescent="0.2">
      <c r="P4887" s="31"/>
      <c r="Q4887" s="31"/>
    </row>
    <row r="4888" spans="16:17" x14ac:dyDescent="0.2">
      <c r="P4888" s="31"/>
      <c r="Q4888" s="31"/>
    </row>
    <row r="4889" spans="16:17" x14ac:dyDescent="0.2">
      <c r="P4889" s="31"/>
      <c r="Q4889" s="31"/>
    </row>
    <row r="4890" spans="16:17" x14ac:dyDescent="0.2">
      <c r="P4890" s="31"/>
      <c r="Q4890" s="31"/>
    </row>
    <row r="4891" spans="16:17" x14ac:dyDescent="0.2">
      <c r="P4891" s="31"/>
      <c r="Q4891" s="31"/>
    </row>
    <row r="4892" spans="16:17" x14ac:dyDescent="0.2">
      <c r="P4892" s="31"/>
      <c r="Q4892" s="31"/>
    </row>
    <row r="4893" spans="16:17" x14ac:dyDescent="0.2">
      <c r="P4893" s="31"/>
      <c r="Q4893" s="31"/>
    </row>
    <row r="4894" spans="16:17" x14ac:dyDescent="0.2">
      <c r="P4894" s="31"/>
      <c r="Q4894" s="31"/>
    </row>
    <row r="4895" spans="16:17" x14ac:dyDescent="0.2">
      <c r="P4895" s="31"/>
      <c r="Q4895" s="31"/>
    </row>
    <row r="4896" spans="16:17" x14ac:dyDescent="0.2">
      <c r="P4896" s="31"/>
      <c r="Q4896" s="31"/>
    </row>
    <row r="4897" spans="16:17" x14ac:dyDescent="0.2">
      <c r="P4897" s="31"/>
      <c r="Q4897" s="31"/>
    </row>
    <row r="4898" spans="16:17" x14ac:dyDescent="0.2">
      <c r="P4898" s="31"/>
      <c r="Q4898" s="31"/>
    </row>
    <row r="4899" spans="16:17" x14ac:dyDescent="0.2">
      <c r="P4899" s="31"/>
      <c r="Q4899" s="31"/>
    </row>
    <row r="4900" spans="16:17" x14ac:dyDescent="0.2">
      <c r="P4900" s="31"/>
      <c r="Q4900" s="31"/>
    </row>
    <row r="4901" spans="16:17" x14ac:dyDescent="0.2">
      <c r="P4901" s="31"/>
      <c r="Q4901" s="31"/>
    </row>
    <row r="4902" spans="16:17" x14ac:dyDescent="0.2">
      <c r="P4902" s="31"/>
      <c r="Q4902" s="31"/>
    </row>
    <row r="4903" spans="16:17" x14ac:dyDescent="0.2">
      <c r="P4903" s="31"/>
      <c r="Q4903" s="31"/>
    </row>
    <row r="4904" spans="16:17" x14ac:dyDescent="0.2">
      <c r="P4904" s="31"/>
      <c r="Q4904" s="31"/>
    </row>
    <row r="4905" spans="16:17" x14ac:dyDescent="0.2">
      <c r="P4905" s="31"/>
      <c r="Q4905" s="31"/>
    </row>
    <row r="4906" spans="16:17" x14ac:dyDescent="0.2">
      <c r="P4906" s="31"/>
      <c r="Q4906" s="31"/>
    </row>
    <row r="4907" spans="16:17" x14ac:dyDescent="0.2">
      <c r="P4907" s="31"/>
      <c r="Q4907" s="31"/>
    </row>
    <row r="4908" spans="16:17" x14ac:dyDescent="0.2">
      <c r="P4908" s="31"/>
      <c r="Q4908" s="31"/>
    </row>
    <row r="4909" spans="16:17" x14ac:dyDescent="0.2">
      <c r="P4909" s="31"/>
      <c r="Q4909" s="31"/>
    </row>
    <row r="4910" spans="16:17" x14ac:dyDescent="0.2">
      <c r="P4910" s="31"/>
      <c r="Q4910" s="31"/>
    </row>
    <row r="4911" spans="16:17" x14ac:dyDescent="0.2">
      <c r="P4911" s="31"/>
      <c r="Q4911" s="31"/>
    </row>
    <row r="4912" spans="16:17" x14ac:dyDescent="0.2">
      <c r="P4912" s="31"/>
      <c r="Q4912" s="31"/>
    </row>
    <row r="4913" spans="16:17" x14ac:dyDescent="0.2">
      <c r="P4913" s="31"/>
      <c r="Q4913" s="31"/>
    </row>
    <row r="4914" spans="16:17" x14ac:dyDescent="0.2">
      <c r="P4914" s="31"/>
      <c r="Q4914" s="31"/>
    </row>
    <row r="4915" spans="16:17" x14ac:dyDescent="0.2">
      <c r="P4915" s="31"/>
      <c r="Q4915" s="31"/>
    </row>
    <row r="4916" spans="16:17" x14ac:dyDescent="0.2">
      <c r="P4916" s="31"/>
      <c r="Q4916" s="31"/>
    </row>
    <row r="4917" spans="16:17" x14ac:dyDescent="0.2">
      <c r="P4917" s="31"/>
      <c r="Q4917" s="31"/>
    </row>
    <row r="4918" spans="16:17" x14ac:dyDescent="0.2">
      <c r="P4918" s="31"/>
      <c r="Q4918" s="31"/>
    </row>
    <row r="4919" spans="16:17" x14ac:dyDescent="0.2">
      <c r="P4919" s="31"/>
      <c r="Q4919" s="31"/>
    </row>
    <row r="4920" spans="16:17" x14ac:dyDescent="0.2">
      <c r="P4920" s="31"/>
      <c r="Q4920" s="31"/>
    </row>
    <row r="4921" spans="16:17" x14ac:dyDescent="0.2">
      <c r="P4921" s="31"/>
      <c r="Q4921" s="31"/>
    </row>
    <row r="4922" spans="16:17" x14ac:dyDescent="0.2">
      <c r="P4922" s="31"/>
      <c r="Q4922" s="31"/>
    </row>
    <row r="4923" spans="16:17" x14ac:dyDescent="0.2">
      <c r="P4923" s="31"/>
      <c r="Q4923" s="31"/>
    </row>
    <row r="4924" spans="16:17" x14ac:dyDescent="0.2">
      <c r="P4924" s="31"/>
      <c r="Q4924" s="31"/>
    </row>
    <row r="4925" spans="16:17" x14ac:dyDescent="0.2">
      <c r="P4925" s="31"/>
      <c r="Q4925" s="31"/>
    </row>
    <row r="4926" spans="16:17" x14ac:dyDescent="0.2">
      <c r="P4926" s="31"/>
      <c r="Q4926" s="31"/>
    </row>
    <row r="4927" spans="16:17" x14ac:dyDescent="0.2">
      <c r="P4927" s="31"/>
      <c r="Q4927" s="31"/>
    </row>
    <row r="4928" spans="16:17" x14ac:dyDescent="0.2">
      <c r="P4928" s="31"/>
      <c r="Q4928" s="31"/>
    </row>
    <row r="4929" spans="16:17" x14ac:dyDescent="0.2">
      <c r="P4929" s="31"/>
      <c r="Q4929" s="31"/>
    </row>
    <row r="4930" spans="16:17" x14ac:dyDescent="0.2">
      <c r="P4930" s="31"/>
      <c r="Q4930" s="31"/>
    </row>
    <row r="4931" spans="16:17" x14ac:dyDescent="0.2">
      <c r="P4931" s="31"/>
      <c r="Q4931" s="31"/>
    </row>
    <row r="4932" spans="16:17" x14ac:dyDescent="0.2">
      <c r="P4932" s="31"/>
      <c r="Q4932" s="31"/>
    </row>
    <row r="4933" spans="16:17" x14ac:dyDescent="0.2">
      <c r="P4933" s="31"/>
      <c r="Q4933" s="31"/>
    </row>
    <row r="4934" spans="16:17" x14ac:dyDescent="0.2">
      <c r="P4934" s="31"/>
      <c r="Q4934" s="31"/>
    </row>
    <row r="4935" spans="16:17" x14ac:dyDescent="0.2">
      <c r="P4935" s="31"/>
      <c r="Q4935" s="31"/>
    </row>
    <row r="4936" spans="16:17" x14ac:dyDescent="0.2">
      <c r="P4936" s="31"/>
      <c r="Q4936" s="31"/>
    </row>
    <row r="4937" spans="16:17" x14ac:dyDescent="0.2">
      <c r="P4937" s="31"/>
      <c r="Q4937" s="31"/>
    </row>
    <row r="4938" spans="16:17" x14ac:dyDescent="0.2">
      <c r="P4938" s="31"/>
      <c r="Q4938" s="31"/>
    </row>
    <row r="4939" spans="16:17" x14ac:dyDescent="0.2">
      <c r="P4939" s="31"/>
      <c r="Q4939" s="31"/>
    </row>
    <row r="4940" spans="16:17" x14ac:dyDescent="0.2">
      <c r="P4940" s="31"/>
      <c r="Q4940" s="31"/>
    </row>
    <row r="4941" spans="16:17" x14ac:dyDescent="0.2">
      <c r="P4941" s="31"/>
      <c r="Q4941" s="31"/>
    </row>
    <row r="4942" spans="16:17" x14ac:dyDescent="0.2">
      <c r="P4942" s="31"/>
      <c r="Q4942" s="31"/>
    </row>
    <row r="4943" spans="16:17" x14ac:dyDescent="0.2">
      <c r="P4943" s="31"/>
      <c r="Q4943" s="31"/>
    </row>
    <row r="4944" spans="16:17" x14ac:dyDescent="0.2">
      <c r="P4944" s="31"/>
      <c r="Q4944" s="31"/>
    </row>
    <row r="4945" spans="16:17" x14ac:dyDescent="0.2">
      <c r="P4945" s="31"/>
      <c r="Q4945" s="31"/>
    </row>
    <row r="4946" spans="16:17" x14ac:dyDescent="0.2">
      <c r="P4946" s="31"/>
      <c r="Q4946" s="31"/>
    </row>
    <row r="4947" spans="16:17" x14ac:dyDescent="0.2">
      <c r="P4947" s="31"/>
      <c r="Q4947" s="31"/>
    </row>
    <row r="4948" spans="16:17" x14ac:dyDescent="0.2">
      <c r="P4948" s="31"/>
      <c r="Q4948" s="31"/>
    </row>
    <row r="4949" spans="16:17" x14ac:dyDescent="0.2">
      <c r="P4949" s="31"/>
      <c r="Q4949" s="31"/>
    </row>
    <row r="4950" spans="16:17" x14ac:dyDescent="0.2">
      <c r="P4950" s="31"/>
      <c r="Q4950" s="31"/>
    </row>
    <row r="4951" spans="16:17" x14ac:dyDescent="0.2">
      <c r="P4951" s="31"/>
      <c r="Q4951" s="31"/>
    </row>
    <row r="4952" spans="16:17" x14ac:dyDescent="0.2">
      <c r="P4952" s="31"/>
      <c r="Q4952" s="31"/>
    </row>
    <row r="4953" spans="16:17" x14ac:dyDescent="0.2">
      <c r="P4953" s="31"/>
      <c r="Q4953" s="31"/>
    </row>
    <row r="4954" spans="16:17" x14ac:dyDescent="0.2">
      <c r="P4954" s="31"/>
      <c r="Q4954" s="31"/>
    </row>
    <row r="4955" spans="16:17" x14ac:dyDescent="0.2">
      <c r="P4955" s="31"/>
      <c r="Q4955" s="31"/>
    </row>
    <row r="4956" spans="16:17" x14ac:dyDescent="0.2">
      <c r="P4956" s="31"/>
      <c r="Q4956" s="31"/>
    </row>
    <row r="4957" spans="16:17" x14ac:dyDescent="0.2">
      <c r="P4957" s="31"/>
      <c r="Q4957" s="31"/>
    </row>
    <row r="4958" spans="16:17" x14ac:dyDescent="0.2">
      <c r="P4958" s="31"/>
      <c r="Q4958" s="31"/>
    </row>
    <row r="4959" spans="16:17" x14ac:dyDescent="0.2">
      <c r="P4959" s="31"/>
      <c r="Q4959" s="31"/>
    </row>
    <row r="4960" spans="16:17" x14ac:dyDescent="0.2">
      <c r="P4960" s="31"/>
      <c r="Q4960" s="31"/>
    </row>
    <row r="4961" spans="16:17" x14ac:dyDescent="0.2">
      <c r="P4961" s="31"/>
      <c r="Q4961" s="31"/>
    </row>
    <row r="4962" spans="16:17" x14ac:dyDescent="0.2">
      <c r="P4962" s="31"/>
      <c r="Q4962" s="31"/>
    </row>
    <row r="4963" spans="16:17" x14ac:dyDescent="0.2">
      <c r="P4963" s="31"/>
      <c r="Q4963" s="31"/>
    </row>
    <row r="4964" spans="16:17" x14ac:dyDescent="0.2">
      <c r="P4964" s="31"/>
      <c r="Q4964" s="31"/>
    </row>
    <row r="4965" spans="16:17" x14ac:dyDescent="0.2">
      <c r="P4965" s="31"/>
      <c r="Q4965" s="31"/>
    </row>
    <row r="4966" spans="16:17" x14ac:dyDescent="0.2">
      <c r="P4966" s="31"/>
      <c r="Q4966" s="31"/>
    </row>
    <row r="4967" spans="16:17" x14ac:dyDescent="0.2">
      <c r="P4967" s="31"/>
      <c r="Q4967" s="31"/>
    </row>
    <row r="4968" spans="16:17" x14ac:dyDescent="0.2">
      <c r="P4968" s="31"/>
      <c r="Q4968" s="31"/>
    </row>
    <row r="4969" spans="16:17" x14ac:dyDescent="0.2">
      <c r="P4969" s="31"/>
      <c r="Q4969" s="31"/>
    </row>
    <row r="4970" spans="16:17" x14ac:dyDescent="0.2">
      <c r="P4970" s="31"/>
      <c r="Q4970" s="31"/>
    </row>
    <row r="4971" spans="16:17" x14ac:dyDescent="0.2">
      <c r="P4971" s="31"/>
      <c r="Q4971" s="31"/>
    </row>
    <row r="4972" spans="16:17" x14ac:dyDescent="0.2">
      <c r="P4972" s="31"/>
      <c r="Q4972" s="31"/>
    </row>
    <row r="4973" spans="16:17" x14ac:dyDescent="0.2">
      <c r="P4973" s="31"/>
      <c r="Q4973" s="31"/>
    </row>
    <row r="4974" spans="16:17" x14ac:dyDescent="0.2">
      <c r="P4974" s="31"/>
      <c r="Q4974" s="31"/>
    </row>
    <row r="4975" spans="16:17" x14ac:dyDescent="0.2">
      <c r="P4975" s="31"/>
      <c r="Q4975" s="31"/>
    </row>
    <row r="4976" spans="16:17" x14ac:dyDescent="0.2">
      <c r="P4976" s="31"/>
      <c r="Q4976" s="31"/>
    </row>
    <row r="4977" spans="16:17" x14ac:dyDescent="0.2">
      <c r="P4977" s="31"/>
      <c r="Q4977" s="31"/>
    </row>
    <row r="4978" spans="16:17" x14ac:dyDescent="0.2">
      <c r="P4978" s="31"/>
      <c r="Q4978" s="31"/>
    </row>
    <row r="4979" spans="16:17" x14ac:dyDescent="0.2">
      <c r="P4979" s="31"/>
      <c r="Q4979" s="31"/>
    </row>
    <row r="4980" spans="16:17" x14ac:dyDescent="0.2">
      <c r="P4980" s="31"/>
      <c r="Q4980" s="31"/>
    </row>
    <row r="4981" spans="16:17" x14ac:dyDescent="0.2">
      <c r="P4981" s="31"/>
      <c r="Q4981" s="31"/>
    </row>
    <row r="4982" spans="16:17" x14ac:dyDescent="0.2">
      <c r="P4982" s="31"/>
      <c r="Q4982" s="31"/>
    </row>
    <row r="4983" spans="16:17" x14ac:dyDescent="0.2">
      <c r="P4983" s="31"/>
      <c r="Q4983" s="31"/>
    </row>
    <row r="4984" spans="16:17" x14ac:dyDescent="0.2">
      <c r="P4984" s="31"/>
      <c r="Q4984" s="31"/>
    </row>
    <row r="4985" spans="16:17" x14ac:dyDescent="0.2">
      <c r="P4985" s="31"/>
      <c r="Q4985" s="31"/>
    </row>
    <row r="4986" spans="16:17" x14ac:dyDescent="0.2">
      <c r="P4986" s="31"/>
      <c r="Q4986" s="31"/>
    </row>
    <row r="4987" spans="16:17" x14ac:dyDescent="0.2">
      <c r="P4987" s="31"/>
      <c r="Q4987" s="31"/>
    </row>
    <row r="4988" spans="16:17" x14ac:dyDescent="0.2">
      <c r="P4988" s="31"/>
      <c r="Q4988" s="31"/>
    </row>
    <row r="4989" spans="16:17" x14ac:dyDescent="0.2">
      <c r="P4989" s="31"/>
      <c r="Q4989" s="31"/>
    </row>
    <row r="4990" spans="16:17" x14ac:dyDescent="0.2">
      <c r="P4990" s="31"/>
      <c r="Q4990" s="31"/>
    </row>
    <row r="4991" spans="16:17" x14ac:dyDescent="0.2">
      <c r="P4991" s="31"/>
      <c r="Q4991" s="31"/>
    </row>
    <row r="4992" spans="16:17" x14ac:dyDescent="0.2">
      <c r="P4992" s="31"/>
      <c r="Q4992" s="31"/>
    </row>
    <row r="4993" spans="16:17" x14ac:dyDescent="0.2">
      <c r="P4993" s="31"/>
      <c r="Q4993" s="31"/>
    </row>
    <row r="4994" spans="16:17" x14ac:dyDescent="0.2">
      <c r="P4994" s="31"/>
      <c r="Q4994" s="31"/>
    </row>
    <row r="4995" spans="16:17" x14ac:dyDescent="0.2">
      <c r="P4995" s="31"/>
      <c r="Q4995" s="31"/>
    </row>
    <row r="4996" spans="16:17" x14ac:dyDescent="0.2">
      <c r="P4996" s="31"/>
      <c r="Q4996" s="31"/>
    </row>
    <row r="4997" spans="16:17" x14ac:dyDescent="0.2">
      <c r="P4997" s="31"/>
      <c r="Q4997" s="31"/>
    </row>
    <row r="4998" spans="16:17" x14ac:dyDescent="0.2">
      <c r="P4998" s="31"/>
      <c r="Q4998" s="31"/>
    </row>
    <row r="4999" spans="16:17" x14ac:dyDescent="0.2">
      <c r="P4999" s="31"/>
      <c r="Q4999" s="31"/>
    </row>
    <row r="5000" spans="16:17" x14ac:dyDescent="0.2">
      <c r="P5000" s="31"/>
      <c r="Q5000" s="31"/>
    </row>
    <row r="5001" spans="16:17" x14ac:dyDescent="0.2">
      <c r="P5001" s="31"/>
      <c r="Q5001" s="31"/>
    </row>
    <row r="5002" spans="16:17" x14ac:dyDescent="0.2">
      <c r="P5002" s="31"/>
      <c r="Q5002" s="31"/>
    </row>
    <row r="5003" spans="16:17" x14ac:dyDescent="0.2">
      <c r="P5003" s="31"/>
      <c r="Q5003" s="31"/>
    </row>
    <row r="5004" spans="16:17" x14ac:dyDescent="0.2">
      <c r="P5004" s="31"/>
      <c r="Q5004" s="31"/>
    </row>
    <row r="5005" spans="16:17" x14ac:dyDescent="0.2">
      <c r="P5005" s="31"/>
      <c r="Q5005" s="31"/>
    </row>
    <row r="5006" spans="16:17" x14ac:dyDescent="0.2">
      <c r="P5006" s="31"/>
      <c r="Q5006" s="31"/>
    </row>
    <row r="5007" spans="16:17" x14ac:dyDescent="0.2">
      <c r="P5007" s="31"/>
      <c r="Q5007" s="31"/>
    </row>
    <row r="5008" spans="16:17" x14ac:dyDescent="0.2">
      <c r="P5008" s="31"/>
      <c r="Q5008" s="31"/>
    </row>
    <row r="5009" spans="16:17" x14ac:dyDescent="0.2">
      <c r="P5009" s="31"/>
      <c r="Q5009" s="31"/>
    </row>
    <row r="5010" spans="16:17" x14ac:dyDescent="0.2">
      <c r="P5010" s="31"/>
      <c r="Q5010" s="31"/>
    </row>
    <row r="5011" spans="16:17" x14ac:dyDescent="0.2">
      <c r="P5011" s="31"/>
      <c r="Q5011" s="31"/>
    </row>
    <row r="5012" spans="16:17" x14ac:dyDescent="0.2">
      <c r="P5012" s="31"/>
      <c r="Q5012" s="31"/>
    </row>
    <row r="5013" spans="16:17" x14ac:dyDescent="0.2">
      <c r="P5013" s="31"/>
      <c r="Q5013" s="31"/>
    </row>
    <row r="5014" spans="16:17" x14ac:dyDescent="0.2">
      <c r="P5014" s="31"/>
      <c r="Q5014" s="31"/>
    </row>
    <row r="5015" spans="16:17" x14ac:dyDescent="0.2">
      <c r="P5015" s="31"/>
      <c r="Q5015" s="31"/>
    </row>
    <row r="5016" spans="16:17" x14ac:dyDescent="0.2">
      <c r="P5016" s="31"/>
      <c r="Q5016" s="31"/>
    </row>
    <row r="5017" spans="16:17" x14ac:dyDescent="0.2">
      <c r="P5017" s="31"/>
      <c r="Q5017" s="31"/>
    </row>
    <row r="5018" spans="16:17" x14ac:dyDescent="0.2">
      <c r="P5018" s="31"/>
      <c r="Q5018" s="31"/>
    </row>
    <row r="5019" spans="16:17" x14ac:dyDescent="0.2">
      <c r="P5019" s="31"/>
      <c r="Q5019" s="31"/>
    </row>
    <row r="5020" spans="16:17" x14ac:dyDescent="0.2">
      <c r="P5020" s="31"/>
      <c r="Q5020" s="31"/>
    </row>
    <row r="5021" spans="16:17" x14ac:dyDescent="0.2">
      <c r="P5021" s="31"/>
      <c r="Q5021" s="31"/>
    </row>
    <row r="5022" spans="16:17" x14ac:dyDescent="0.2">
      <c r="P5022" s="31"/>
      <c r="Q5022" s="31"/>
    </row>
    <row r="5023" spans="16:17" x14ac:dyDescent="0.2">
      <c r="P5023" s="31"/>
      <c r="Q5023" s="31"/>
    </row>
    <row r="5024" spans="16:17" x14ac:dyDescent="0.2">
      <c r="P5024" s="31"/>
      <c r="Q5024" s="31"/>
    </row>
    <row r="5025" spans="16:17" x14ac:dyDescent="0.2">
      <c r="P5025" s="31"/>
      <c r="Q5025" s="31"/>
    </row>
    <row r="5026" spans="16:17" x14ac:dyDescent="0.2">
      <c r="P5026" s="31"/>
      <c r="Q5026" s="31"/>
    </row>
    <row r="5027" spans="16:17" x14ac:dyDescent="0.2">
      <c r="P5027" s="31"/>
      <c r="Q5027" s="31"/>
    </row>
    <row r="5028" spans="16:17" x14ac:dyDescent="0.2">
      <c r="P5028" s="31"/>
      <c r="Q5028" s="31"/>
    </row>
    <row r="5029" spans="16:17" x14ac:dyDescent="0.2">
      <c r="P5029" s="31"/>
      <c r="Q5029" s="31"/>
    </row>
    <row r="5030" spans="16:17" x14ac:dyDescent="0.2">
      <c r="P5030" s="31"/>
      <c r="Q5030" s="31"/>
    </row>
    <row r="5031" spans="16:17" x14ac:dyDescent="0.2">
      <c r="P5031" s="31"/>
      <c r="Q5031" s="31"/>
    </row>
    <row r="5032" spans="16:17" x14ac:dyDescent="0.2">
      <c r="P5032" s="31"/>
      <c r="Q5032" s="31"/>
    </row>
    <row r="5033" spans="16:17" x14ac:dyDescent="0.2">
      <c r="P5033" s="31"/>
      <c r="Q5033" s="31"/>
    </row>
    <row r="5034" spans="16:17" x14ac:dyDescent="0.2">
      <c r="P5034" s="31"/>
      <c r="Q5034" s="31"/>
    </row>
    <row r="5035" spans="16:17" x14ac:dyDescent="0.2">
      <c r="P5035" s="31"/>
      <c r="Q5035" s="31"/>
    </row>
    <row r="5036" spans="16:17" x14ac:dyDescent="0.2">
      <c r="P5036" s="31"/>
      <c r="Q5036" s="31"/>
    </row>
    <row r="5037" spans="16:17" x14ac:dyDescent="0.2">
      <c r="P5037" s="31"/>
      <c r="Q5037" s="31"/>
    </row>
    <row r="5038" spans="16:17" x14ac:dyDescent="0.2">
      <c r="P5038" s="31"/>
      <c r="Q5038" s="31"/>
    </row>
    <row r="5039" spans="16:17" x14ac:dyDescent="0.2">
      <c r="P5039" s="31"/>
      <c r="Q5039" s="31"/>
    </row>
    <row r="5040" spans="16:17" x14ac:dyDescent="0.2">
      <c r="P5040" s="31"/>
      <c r="Q5040" s="31"/>
    </row>
    <row r="5041" spans="16:17" x14ac:dyDescent="0.2">
      <c r="P5041" s="31"/>
      <c r="Q5041" s="31"/>
    </row>
    <row r="5042" spans="16:17" x14ac:dyDescent="0.2">
      <c r="P5042" s="31"/>
      <c r="Q5042" s="31"/>
    </row>
    <row r="5043" spans="16:17" x14ac:dyDescent="0.2">
      <c r="P5043" s="31"/>
      <c r="Q5043" s="31"/>
    </row>
    <row r="5044" spans="16:17" x14ac:dyDescent="0.2">
      <c r="P5044" s="31"/>
      <c r="Q5044" s="31"/>
    </row>
    <row r="5045" spans="16:17" x14ac:dyDescent="0.2">
      <c r="P5045" s="31"/>
      <c r="Q5045" s="31"/>
    </row>
    <row r="5046" spans="16:17" x14ac:dyDescent="0.2">
      <c r="P5046" s="31"/>
      <c r="Q5046" s="31"/>
    </row>
    <row r="5047" spans="16:17" x14ac:dyDescent="0.2">
      <c r="P5047" s="31"/>
      <c r="Q5047" s="31"/>
    </row>
    <row r="5048" spans="16:17" x14ac:dyDescent="0.2">
      <c r="P5048" s="31"/>
      <c r="Q5048" s="31"/>
    </row>
    <row r="5049" spans="16:17" x14ac:dyDescent="0.2">
      <c r="P5049" s="31"/>
      <c r="Q5049" s="31"/>
    </row>
    <row r="5050" spans="16:17" x14ac:dyDescent="0.2">
      <c r="P5050" s="31"/>
      <c r="Q5050" s="31"/>
    </row>
    <row r="5051" spans="16:17" x14ac:dyDescent="0.2">
      <c r="P5051" s="31"/>
      <c r="Q5051" s="31"/>
    </row>
    <row r="5052" spans="16:17" x14ac:dyDescent="0.2">
      <c r="P5052" s="31"/>
      <c r="Q5052" s="31"/>
    </row>
    <row r="5053" spans="16:17" x14ac:dyDescent="0.2">
      <c r="P5053" s="31"/>
      <c r="Q5053" s="31"/>
    </row>
    <row r="5054" spans="16:17" x14ac:dyDescent="0.2">
      <c r="P5054" s="31"/>
      <c r="Q5054" s="31"/>
    </row>
    <row r="5055" spans="16:17" x14ac:dyDescent="0.2">
      <c r="P5055" s="31"/>
      <c r="Q5055" s="31"/>
    </row>
    <row r="5056" spans="16:17" x14ac:dyDescent="0.2">
      <c r="P5056" s="31"/>
      <c r="Q5056" s="31"/>
    </row>
    <row r="5057" spans="16:17" x14ac:dyDescent="0.2">
      <c r="P5057" s="31"/>
      <c r="Q5057" s="31"/>
    </row>
    <row r="5058" spans="16:17" x14ac:dyDescent="0.2">
      <c r="P5058" s="31"/>
      <c r="Q5058" s="31"/>
    </row>
    <row r="5059" spans="16:17" x14ac:dyDescent="0.2">
      <c r="P5059" s="31"/>
      <c r="Q5059" s="31"/>
    </row>
    <row r="5060" spans="16:17" x14ac:dyDescent="0.2">
      <c r="P5060" s="31"/>
      <c r="Q5060" s="31"/>
    </row>
    <row r="5061" spans="16:17" x14ac:dyDescent="0.2">
      <c r="P5061" s="31"/>
      <c r="Q5061" s="31"/>
    </row>
    <row r="5062" spans="16:17" x14ac:dyDescent="0.2">
      <c r="P5062" s="31"/>
      <c r="Q5062" s="31"/>
    </row>
    <row r="5063" spans="16:17" x14ac:dyDescent="0.2">
      <c r="P5063" s="31"/>
      <c r="Q5063" s="31"/>
    </row>
    <row r="5064" spans="16:17" x14ac:dyDescent="0.2">
      <c r="P5064" s="31"/>
      <c r="Q5064" s="31"/>
    </row>
    <row r="5065" spans="16:17" x14ac:dyDescent="0.2">
      <c r="P5065" s="31"/>
      <c r="Q5065" s="31"/>
    </row>
    <row r="5066" spans="16:17" x14ac:dyDescent="0.2">
      <c r="P5066" s="31"/>
      <c r="Q5066" s="31"/>
    </row>
    <row r="5067" spans="16:17" x14ac:dyDescent="0.2">
      <c r="P5067" s="31"/>
      <c r="Q5067" s="31"/>
    </row>
    <row r="5068" spans="16:17" x14ac:dyDescent="0.2">
      <c r="P5068" s="31"/>
      <c r="Q5068" s="31"/>
    </row>
    <row r="5069" spans="16:17" x14ac:dyDescent="0.2">
      <c r="P5069" s="31"/>
      <c r="Q5069" s="31"/>
    </row>
    <row r="5070" spans="16:17" x14ac:dyDescent="0.2">
      <c r="P5070" s="31"/>
      <c r="Q5070" s="31"/>
    </row>
    <row r="5071" spans="16:17" x14ac:dyDescent="0.2">
      <c r="P5071" s="31"/>
      <c r="Q5071" s="31"/>
    </row>
    <row r="5072" spans="16:17" x14ac:dyDescent="0.2">
      <c r="P5072" s="31"/>
      <c r="Q5072" s="31"/>
    </row>
    <row r="5073" spans="16:17" x14ac:dyDescent="0.2">
      <c r="P5073" s="31"/>
      <c r="Q5073" s="31"/>
    </row>
    <row r="5074" spans="16:17" x14ac:dyDescent="0.2">
      <c r="P5074" s="31"/>
      <c r="Q5074" s="31"/>
    </row>
    <row r="5075" spans="16:17" x14ac:dyDescent="0.2">
      <c r="P5075" s="31"/>
      <c r="Q5075" s="31"/>
    </row>
    <row r="5076" spans="16:17" x14ac:dyDescent="0.2">
      <c r="P5076" s="31"/>
      <c r="Q5076" s="31"/>
    </row>
    <row r="5077" spans="16:17" x14ac:dyDescent="0.2">
      <c r="P5077" s="31"/>
      <c r="Q5077" s="31"/>
    </row>
    <row r="5078" spans="16:17" x14ac:dyDescent="0.2">
      <c r="P5078" s="31"/>
      <c r="Q5078" s="31"/>
    </row>
    <row r="5079" spans="16:17" x14ac:dyDescent="0.2">
      <c r="P5079" s="31"/>
      <c r="Q5079" s="31"/>
    </row>
    <row r="5080" spans="16:17" x14ac:dyDescent="0.2">
      <c r="P5080" s="31"/>
      <c r="Q5080" s="31"/>
    </row>
    <row r="5081" spans="16:17" x14ac:dyDescent="0.2">
      <c r="P5081" s="31"/>
      <c r="Q5081" s="31"/>
    </row>
    <row r="5082" spans="16:17" x14ac:dyDescent="0.2">
      <c r="P5082" s="31"/>
      <c r="Q5082" s="31"/>
    </row>
    <row r="5083" spans="16:17" x14ac:dyDescent="0.2">
      <c r="P5083" s="31"/>
      <c r="Q5083" s="31"/>
    </row>
    <row r="5084" spans="16:17" x14ac:dyDescent="0.2">
      <c r="P5084" s="31"/>
      <c r="Q5084" s="31"/>
    </row>
    <row r="5085" spans="16:17" x14ac:dyDescent="0.2">
      <c r="P5085" s="31"/>
      <c r="Q5085" s="31"/>
    </row>
    <row r="5086" spans="16:17" x14ac:dyDescent="0.2">
      <c r="P5086" s="31"/>
      <c r="Q5086" s="31"/>
    </row>
    <row r="5087" spans="16:17" x14ac:dyDescent="0.2">
      <c r="P5087" s="31"/>
      <c r="Q5087" s="31"/>
    </row>
    <row r="5088" spans="16:17" x14ac:dyDescent="0.2">
      <c r="P5088" s="31"/>
      <c r="Q5088" s="31"/>
    </row>
    <row r="5089" spans="16:17" x14ac:dyDescent="0.2">
      <c r="P5089" s="31"/>
      <c r="Q5089" s="31"/>
    </row>
    <row r="5090" spans="16:17" x14ac:dyDescent="0.2">
      <c r="P5090" s="31"/>
      <c r="Q5090" s="31"/>
    </row>
    <row r="5091" spans="16:17" x14ac:dyDescent="0.2">
      <c r="P5091" s="31"/>
      <c r="Q5091" s="31"/>
    </row>
    <row r="5092" spans="16:17" x14ac:dyDescent="0.2">
      <c r="P5092" s="31"/>
      <c r="Q5092" s="31"/>
    </row>
    <row r="5093" spans="16:17" x14ac:dyDescent="0.2">
      <c r="P5093" s="31"/>
      <c r="Q5093" s="31"/>
    </row>
    <row r="5094" spans="16:17" x14ac:dyDescent="0.2">
      <c r="P5094" s="31"/>
      <c r="Q5094" s="31"/>
    </row>
    <row r="5095" spans="16:17" x14ac:dyDescent="0.2">
      <c r="P5095" s="31"/>
      <c r="Q5095" s="31"/>
    </row>
    <row r="5096" spans="16:17" x14ac:dyDescent="0.2">
      <c r="P5096" s="31"/>
      <c r="Q5096" s="31"/>
    </row>
    <row r="5097" spans="16:17" x14ac:dyDescent="0.2">
      <c r="P5097" s="31"/>
      <c r="Q5097" s="31"/>
    </row>
    <row r="5098" spans="16:17" x14ac:dyDescent="0.2">
      <c r="P5098" s="31"/>
      <c r="Q5098" s="31"/>
    </row>
    <row r="5099" spans="16:17" x14ac:dyDescent="0.2">
      <c r="P5099" s="31"/>
      <c r="Q5099" s="31"/>
    </row>
    <row r="5100" spans="16:17" x14ac:dyDescent="0.2">
      <c r="P5100" s="31"/>
      <c r="Q5100" s="31"/>
    </row>
    <row r="5101" spans="16:17" x14ac:dyDescent="0.2">
      <c r="P5101" s="31"/>
      <c r="Q5101" s="31"/>
    </row>
    <row r="5102" spans="16:17" x14ac:dyDescent="0.2">
      <c r="P5102" s="31"/>
      <c r="Q5102" s="31"/>
    </row>
    <row r="5103" spans="16:17" x14ac:dyDescent="0.2">
      <c r="P5103" s="31"/>
      <c r="Q5103" s="31"/>
    </row>
    <row r="5104" spans="16:17" x14ac:dyDescent="0.2">
      <c r="P5104" s="31"/>
      <c r="Q5104" s="31"/>
    </row>
    <row r="5105" spans="16:17" x14ac:dyDescent="0.2">
      <c r="P5105" s="31"/>
      <c r="Q5105" s="31"/>
    </row>
    <row r="5106" spans="16:17" x14ac:dyDescent="0.2">
      <c r="P5106" s="31"/>
      <c r="Q5106" s="31"/>
    </row>
    <row r="5107" spans="16:17" x14ac:dyDescent="0.2">
      <c r="P5107" s="31"/>
      <c r="Q5107" s="31"/>
    </row>
    <row r="5108" spans="16:17" x14ac:dyDescent="0.2">
      <c r="P5108" s="31"/>
      <c r="Q5108" s="31"/>
    </row>
    <row r="5109" spans="16:17" x14ac:dyDescent="0.2">
      <c r="P5109" s="31"/>
      <c r="Q5109" s="31"/>
    </row>
    <row r="5110" spans="16:17" x14ac:dyDescent="0.2">
      <c r="P5110" s="31"/>
      <c r="Q5110" s="31"/>
    </row>
    <row r="5111" spans="16:17" x14ac:dyDescent="0.2">
      <c r="P5111" s="31"/>
      <c r="Q5111" s="31"/>
    </row>
    <row r="5112" spans="16:17" x14ac:dyDescent="0.2">
      <c r="P5112" s="31"/>
      <c r="Q5112" s="31"/>
    </row>
    <row r="5113" spans="16:17" x14ac:dyDescent="0.2">
      <c r="P5113" s="31"/>
      <c r="Q5113" s="31"/>
    </row>
    <row r="5114" spans="16:17" x14ac:dyDescent="0.2">
      <c r="P5114" s="31"/>
      <c r="Q5114" s="31"/>
    </row>
    <row r="5115" spans="16:17" x14ac:dyDescent="0.2">
      <c r="P5115" s="31"/>
      <c r="Q5115" s="31"/>
    </row>
    <row r="5116" spans="16:17" x14ac:dyDescent="0.2">
      <c r="P5116" s="31"/>
      <c r="Q5116" s="31"/>
    </row>
    <row r="5117" spans="16:17" x14ac:dyDescent="0.2">
      <c r="P5117" s="31"/>
      <c r="Q5117" s="31"/>
    </row>
    <row r="5118" spans="16:17" x14ac:dyDescent="0.2">
      <c r="P5118" s="31"/>
      <c r="Q5118" s="31"/>
    </row>
    <row r="5119" spans="16:17" x14ac:dyDescent="0.2">
      <c r="P5119" s="31"/>
      <c r="Q5119" s="31"/>
    </row>
    <row r="5120" spans="16:17" x14ac:dyDescent="0.2">
      <c r="P5120" s="31"/>
      <c r="Q5120" s="31"/>
    </row>
    <row r="5121" spans="16:17" x14ac:dyDescent="0.2">
      <c r="P5121" s="31"/>
      <c r="Q5121" s="31"/>
    </row>
    <row r="5122" spans="16:17" x14ac:dyDescent="0.2">
      <c r="P5122" s="31"/>
      <c r="Q5122" s="31"/>
    </row>
    <row r="5123" spans="16:17" x14ac:dyDescent="0.2">
      <c r="P5123" s="31"/>
      <c r="Q5123" s="31"/>
    </row>
    <row r="5124" spans="16:17" x14ac:dyDescent="0.2">
      <c r="P5124" s="31"/>
      <c r="Q5124" s="31"/>
    </row>
    <row r="5125" spans="16:17" x14ac:dyDescent="0.2">
      <c r="P5125" s="31"/>
      <c r="Q5125" s="31"/>
    </row>
    <row r="5126" spans="16:17" x14ac:dyDescent="0.2">
      <c r="P5126" s="31"/>
      <c r="Q5126" s="31"/>
    </row>
    <row r="5127" spans="16:17" x14ac:dyDescent="0.2">
      <c r="P5127" s="31"/>
      <c r="Q5127" s="31"/>
    </row>
    <row r="5128" spans="16:17" x14ac:dyDescent="0.2">
      <c r="P5128" s="31"/>
      <c r="Q5128" s="31"/>
    </row>
    <row r="5129" spans="16:17" x14ac:dyDescent="0.2">
      <c r="P5129" s="31"/>
      <c r="Q5129" s="31"/>
    </row>
    <row r="5130" spans="16:17" x14ac:dyDescent="0.2">
      <c r="P5130" s="31"/>
      <c r="Q5130" s="31"/>
    </row>
    <row r="5131" spans="16:17" x14ac:dyDescent="0.2">
      <c r="P5131" s="31"/>
      <c r="Q5131" s="31"/>
    </row>
    <row r="5132" spans="16:17" x14ac:dyDescent="0.2">
      <c r="P5132" s="31"/>
      <c r="Q5132" s="31"/>
    </row>
    <row r="5133" spans="16:17" x14ac:dyDescent="0.2">
      <c r="P5133" s="31"/>
      <c r="Q5133" s="31"/>
    </row>
    <row r="5134" spans="16:17" x14ac:dyDescent="0.2">
      <c r="P5134" s="31"/>
      <c r="Q5134" s="31"/>
    </row>
    <row r="5135" spans="16:17" x14ac:dyDescent="0.2">
      <c r="P5135" s="31"/>
      <c r="Q5135" s="31"/>
    </row>
    <row r="5136" spans="16:17" x14ac:dyDescent="0.2">
      <c r="P5136" s="31"/>
      <c r="Q5136" s="31"/>
    </row>
    <row r="5137" spans="16:17" x14ac:dyDescent="0.2">
      <c r="P5137" s="31"/>
      <c r="Q5137" s="31"/>
    </row>
    <row r="5138" spans="16:17" x14ac:dyDescent="0.2">
      <c r="P5138" s="31"/>
      <c r="Q5138" s="31"/>
    </row>
    <row r="5139" spans="16:17" x14ac:dyDescent="0.2">
      <c r="P5139" s="31"/>
      <c r="Q5139" s="31"/>
    </row>
    <row r="5140" spans="16:17" x14ac:dyDescent="0.2">
      <c r="P5140" s="31"/>
      <c r="Q5140" s="31"/>
    </row>
    <row r="5141" spans="16:17" x14ac:dyDescent="0.2">
      <c r="P5141" s="31"/>
      <c r="Q5141" s="31"/>
    </row>
    <row r="5142" spans="16:17" x14ac:dyDescent="0.2">
      <c r="P5142" s="31"/>
      <c r="Q5142" s="31"/>
    </row>
    <row r="5143" spans="16:17" x14ac:dyDescent="0.2">
      <c r="P5143" s="31"/>
      <c r="Q5143" s="31"/>
    </row>
    <row r="5144" spans="16:17" x14ac:dyDescent="0.2">
      <c r="P5144" s="31"/>
      <c r="Q5144" s="31"/>
    </row>
    <row r="5145" spans="16:17" x14ac:dyDescent="0.2">
      <c r="P5145" s="31"/>
      <c r="Q5145" s="31"/>
    </row>
    <row r="5146" spans="16:17" x14ac:dyDescent="0.2">
      <c r="P5146" s="31"/>
      <c r="Q5146" s="31"/>
    </row>
    <row r="5147" spans="16:17" x14ac:dyDescent="0.2">
      <c r="P5147" s="31"/>
      <c r="Q5147" s="31"/>
    </row>
    <row r="5148" spans="16:17" x14ac:dyDescent="0.2">
      <c r="P5148" s="31"/>
      <c r="Q5148" s="31"/>
    </row>
    <row r="5149" spans="16:17" x14ac:dyDescent="0.2">
      <c r="P5149" s="31"/>
      <c r="Q5149" s="31"/>
    </row>
    <row r="5150" spans="16:17" x14ac:dyDescent="0.2">
      <c r="P5150" s="31"/>
      <c r="Q5150" s="31"/>
    </row>
    <row r="5151" spans="16:17" x14ac:dyDescent="0.2">
      <c r="P5151" s="31"/>
      <c r="Q5151" s="31"/>
    </row>
    <row r="5152" spans="16:17" x14ac:dyDescent="0.2">
      <c r="P5152" s="31"/>
      <c r="Q5152" s="31"/>
    </row>
    <row r="5153" spans="16:17" x14ac:dyDescent="0.2">
      <c r="P5153" s="31"/>
      <c r="Q5153" s="31"/>
    </row>
    <row r="5154" spans="16:17" x14ac:dyDescent="0.2">
      <c r="P5154" s="31"/>
      <c r="Q5154" s="31"/>
    </row>
    <row r="5155" spans="16:17" x14ac:dyDescent="0.2">
      <c r="P5155" s="31"/>
      <c r="Q5155" s="31"/>
    </row>
    <row r="5156" spans="16:17" x14ac:dyDescent="0.2">
      <c r="P5156" s="31"/>
      <c r="Q5156" s="31"/>
    </row>
    <row r="5157" spans="16:17" x14ac:dyDescent="0.2">
      <c r="P5157" s="31"/>
      <c r="Q5157" s="31"/>
    </row>
    <row r="5158" spans="16:17" x14ac:dyDescent="0.2">
      <c r="P5158" s="31"/>
      <c r="Q5158" s="31"/>
    </row>
    <row r="5159" spans="16:17" x14ac:dyDescent="0.2">
      <c r="P5159" s="31"/>
      <c r="Q5159" s="31"/>
    </row>
    <row r="5160" spans="16:17" x14ac:dyDescent="0.2">
      <c r="P5160" s="31"/>
      <c r="Q5160" s="31"/>
    </row>
    <row r="5161" spans="16:17" x14ac:dyDescent="0.2">
      <c r="P5161" s="31"/>
      <c r="Q5161" s="31"/>
    </row>
    <row r="5162" spans="16:17" x14ac:dyDescent="0.2">
      <c r="P5162" s="31"/>
      <c r="Q5162" s="31"/>
    </row>
    <row r="5163" spans="16:17" x14ac:dyDescent="0.2">
      <c r="P5163" s="31"/>
      <c r="Q5163" s="31"/>
    </row>
    <row r="5164" spans="16:17" x14ac:dyDescent="0.2">
      <c r="P5164" s="31"/>
      <c r="Q5164" s="31"/>
    </row>
    <row r="5165" spans="16:17" x14ac:dyDescent="0.2">
      <c r="P5165" s="31"/>
      <c r="Q5165" s="31"/>
    </row>
    <row r="5166" spans="16:17" x14ac:dyDescent="0.2">
      <c r="P5166" s="31"/>
      <c r="Q5166" s="31"/>
    </row>
    <row r="5167" spans="16:17" x14ac:dyDescent="0.2">
      <c r="P5167" s="31"/>
      <c r="Q5167" s="31"/>
    </row>
    <row r="5168" spans="16:17" x14ac:dyDescent="0.2">
      <c r="P5168" s="31"/>
      <c r="Q5168" s="31"/>
    </row>
    <row r="5169" spans="16:17" x14ac:dyDescent="0.2">
      <c r="P5169" s="31"/>
      <c r="Q5169" s="31"/>
    </row>
    <row r="5170" spans="16:17" x14ac:dyDescent="0.2">
      <c r="P5170" s="31"/>
      <c r="Q5170" s="31"/>
    </row>
    <row r="5171" spans="16:17" x14ac:dyDescent="0.2">
      <c r="P5171" s="31"/>
      <c r="Q5171" s="31"/>
    </row>
    <row r="5172" spans="16:17" x14ac:dyDescent="0.2">
      <c r="P5172" s="31"/>
      <c r="Q5172" s="31"/>
    </row>
    <row r="5173" spans="16:17" x14ac:dyDescent="0.2">
      <c r="P5173" s="31"/>
      <c r="Q5173" s="31"/>
    </row>
    <row r="5174" spans="16:17" x14ac:dyDescent="0.2">
      <c r="P5174" s="31"/>
      <c r="Q5174" s="31"/>
    </row>
    <row r="5175" spans="16:17" x14ac:dyDescent="0.2">
      <c r="P5175" s="31"/>
      <c r="Q5175" s="31"/>
    </row>
    <row r="5176" spans="16:17" x14ac:dyDescent="0.2">
      <c r="P5176" s="31"/>
      <c r="Q5176" s="31"/>
    </row>
    <row r="5177" spans="16:17" x14ac:dyDescent="0.2">
      <c r="P5177" s="31"/>
      <c r="Q5177" s="31"/>
    </row>
    <row r="5178" spans="16:17" x14ac:dyDescent="0.2">
      <c r="P5178" s="31"/>
      <c r="Q5178" s="31"/>
    </row>
    <row r="5179" spans="16:17" x14ac:dyDescent="0.2">
      <c r="P5179" s="31"/>
      <c r="Q5179" s="31"/>
    </row>
    <row r="5180" spans="16:17" x14ac:dyDescent="0.2">
      <c r="P5180" s="31"/>
      <c r="Q5180" s="31"/>
    </row>
    <row r="5181" spans="16:17" x14ac:dyDescent="0.2">
      <c r="P5181" s="31"/>
      <c r="Q5181" s="31"/>
    </row>
    <row r="5182" spans="16:17" x14ac:dyDescent="0.2">
      <c r="P5182" s="31"/>
      <c r="Q5182" s="31"/>
    </row>
    <row r="5183" spans="16:17" x14ac:dyDescent="0.2">
      <c r="P5183" s="31"/>
      <c r="Q5183" s="31"/>
    </row>
    <row r="5184" spans="16:17" x14ac:dyDescent="0.2">
      <c r="P5184" s="31"/>
      <c r="Q5184" s="31"/>
    </row>
    <row r="5185" spans="16:17" x14ac:dyDescent="0.2">
      <c r="P5185" s="31"/>
      <c r="Q5185" s="31"/>
    </row>
    <row r="5186" spans="16:17" x14ac:dyDescent="0.2">
      <c r="P5186" s="31"/>
      <c r="Q5186" s="31"/>
    </row>
    <row r="5187" spans="16:17" x14ac:dyDescent="0.2">
      <c r="P5187" s="31"/>
      <c r="Q5187" s="31"/>
    </row>
    <row r="5188" spans="16:17" x14ac:dyDescent="0.2">
      <c r="P5188" s="31"/>
      <c r="Q5188" s="31"/>
    </row>
    <row r="5189" spans="16:17" x14ac:dyDescent="0.2">
      <c r="P5189" s="31"/>
      <c r="Q5189" s="31"/>
    </row>
    <row r="5190" spans="16:17" x14ac:dyDescent="0.2">
      <c r="P5190" s="31"/>
      <c r="Q5190" s="31"/>
    </row>
    <row r="5191" spans="16:17" x14ac:dyDescent="0.2">
      <c r="P5191" s="31"/>
      <c r="Q5191" s="31"/>
    </row>
    <row r="5192" spans="16:17" x14ac:dyDescent="0.2">
      <c r="P5192" s="31"/>
      <c r="Q5192" s="31"/>
    </row>
    <row r="5193" spans="16:17" x14ac:dyDescent="0.2">
      <c r="P5193" s="31"/>
      <c r="Q5193" s="31"/>
    </row>
    <row r="5194" spans="16:17" x14ac:dyDescent="0.2">
      <c r="P5194" s="31"/>
      <c r="Q5194" s="31"/>
    </row>
    <row r="5195" spans="16:17" x14ac:dyDescent="0.2">
      <c r="P5195" s="31"/>
      <c r="Q5195" s="31"/>
    </row>
    <row r="5196" spans="16:17" x14ac:dyDescent="0.2">
      <c r="P5196" s="31"/>
      <c r="Q5196" s="31"/>
    </row>
    <row r="5197" spans="16:17" x14ac:dyDescent="0.2">
      <c r="P5197" s="31"/>
      <c r="Q5197" s="31"/>
    </row>
    <row r="5198" spans="16:17" x14ac:dyDescent="0.2">
      <c r="P5198" s="31"/>
      <c r="Q5198" s="31"/>
    </row>
    <row r="5199" spans="16:17" x14ac:dyDescent="0.2">
      <c r="P5199" s="31"/>
      <c r="Q5199" s="31"/>
    </row>
    <row r="5200" spans="16:17" x14ac:dyDescent="0.2">
      <c r="P5200" s="31"/>
      <c r="Q5200" s="31"/>
    </row>
    <row r="5201" spans="16:17" x14ac:dyDescent="0.2">
      <c r="P5201" s="31"/>
      <c r="Q5201" s="31"/>
    </row>
    <row r="5202" spans="16:17" x14ac:dyDescent="0.2">
      <c r="P5202" s="31"/>
      <c r="Q5202" s="31"/>
    </row>
    <row r="5203" spans="16:17" x14ac:dyDescent="0.2">
      <c r="P5203" s="31"/>
      <c r="Q5203" s="31"/>
    </row>
    <row r="5204" spans="16:17" x14ac:dyDescent="0.2">
      <c r="P5204" s="31"/>
      <c r="Q5204" s="31"/>
    </row>
    <row r="5205" spans="16:17" x14ac:dyDescent="0.2">
      <c r="P5205" s="31"/>
      <c r="Q5205" s="31"/>
    </row>
    <row r="5206" spans="16:17" x14ac:dyDescent="0.2">
      <c r="P5206" s="31"/>
      <c r="Q5206" s="31"/>
    </row>
    <row r="5207" spans="16:17" x14ac:dyDescent="0.2">
      <c r="P5207" s="31"/>
      <c r="Q5207" s="31"/>
    </row>
    <row r="5208" spans="16:17" x14ac:dyDescent="0.2">
      <c r="P5208" s="31"/>
      <c r="Q5208" s="31"/>
    </row>
    <row r="5209" spans="16:17" x14ac:dyDescent="0.2">
      <c r="P5209" s="31"/>
      <c r="Q5209" s="31"/>
    </row>
    <row r="5210" spans="16:17" x14ac:dyDescent="0.2">
      <c r="P5210" s="31"/>
      <c r="Q5210" s="31"/>
    </row>
    <row r="5211" spans="16:17" x14ac:dyDescent="0.2">
      <c r="P5211" s="31"/>
      <c r="Q5211" s="31"/>
    </row>
    <row r="5212" spans="16:17" x14ac:dyDescent="0.2">
      <c r="P5212" s="31"/>
      <c r="Q5212" s="31"/>
    </row>
    <row r="5213" spans="16:17" x14ac:dyDescent="0.2">
      <c r="P5213" s="31"/>
      <c r="Q5213" s="31"/>
    </row>
    <row r="5214" spans="16:17" x14ac:dyDescent="0.2">
      <c r="P5214" s="31"/>
      <c r="Q5214" s="31"/>
    </row>
    <row r="5215" spans="16:17" x14ac:dyDescent="0.2">
      <c r="P5215" s="31"/>
      <c r="Q5215" s="31"/>
    </row>
  </sheetData>
  <sheetProtection sort="0" autoFilter="0"/>
  <autoFilter ref="A1:AC5260" xr:uid="{00000000-0009-0000-0000-000001000000}"/>
  <dataConsolidate/>
  <mergeCells count="9">
    <mergeCell ref="U14:U15"/>
    <mergeCell ref="V14:V15"/>
    <mergeCell ref="W14:W15"/>
    <mergeCell ref="X14:X15"/>
    <mergeCell ref="AB14:AB15"/>
    <mergeCell ref="V13:Z13"/>
    <mergeCell ref="Y14:Y15"/>
    <mergeCell ref="AA14:AA15"/>
    <mergeCell ref="Z14:Z15"/>
  </mergeCells>
  <phoneticPr fontId="1" type="noConversion"/>
  <conditionalFormatting sqref="I1 I857:I65536">
    <cfRule type="containsText" dxfId="18" priority="12" stopIfTrue="1" operator="containsText" text="N/A">
      <formula>NOT(ISERROR(SEARCH("N/A",I1)))</formula>
    </cfRule>
    <cfRule type="containsText" dxfId="17" priority="13" stopIfTrue="1" operator="containsText" text="No">
      <formula>NOT(ISERROR(SEARCH("No",I1)))</formula>
    </cfRule>
    <cfRule type="containsText" dxfId="16" priority="17" stopIfTrue="1" operator="containsText" text="Yes">
      <formula>NOT(ISERROR(SEARCH("Yes",I1)))</formula>
    </cfRule>
  </conditionalFormatting>
  <conditionalFormatting sqref="I2:I207 I209:I769 I771:I856">
    <cfRule type="containsText" dxfId="15" priority="7" stopIfTrue="1" operator="containsText" text="No">
      <formula>NOT(ISERROR(SEARCH("No",I2)))</formula>
    </cfRule>
    <cfRule type="containsText" dxfId="14" priority="8" stopIfTrue="1" operator="containsText" text="Yes">
      <formula>NOT(ISERROR(SEARCH("Yes",I2)))</formula>
    </cfRule>
  </conditionalFormatting>
  <conditionalFormatting sqref="I208">
    <cfRule type="containsText" dxfId="13" priority="3" stopIfTrue="1" operator="containsText" text="No">
      <formula>NOT(ISERROR(SEARCH("No",I208)))</formula>
    </cfRule>
    <cfRule type="containsText" dxfId="12" priority="4" stopIfTrue="1" operator="containsText" text="Yes">
      <formula>NOT(ISERROR(SEARCH("Yes",I208)))</formula>
    </cfRule>
  </conditionalFormatting>
  <conditionalFormatting sqref="I770">
    <cfRule type="containsText" dxfId="11" priority="1" stopIfTrue="1" operator="containsText" text="No">
      <formula>NOT(ISERROR(SEARCH("No",I770)))</formula>
    </cfRule>
    <cfRule type="containsText" dxfId="10" priority="2" stopIfTrue="1" operator="containsText" text="Yes">
      <formula>NOT(ISERROR(SEARCH("Yes",I770)))</formula>
    </cfRule>
  </conditionalFormatting>
  <dataValidations count="4">
    <dataValidation type="list" allowBlank="1" showInputMessage="1" showErrorMessage="1" sqref="I1 I857:I65536" xr:uid="{00000000-0002-0000-0100-000000000000}">
      <formula1>$J$2:$J$4</formula1>
    </dataValidation>
    <dataValidation type="list" allowBlank="1" showInputMessage="1" showErrorMessage="1" sqref="P2:P856" xr:uid="{00000000-0002-0000-0100-000001000000}">
      <formula1>$R$2:$R$26</formula1>
    </dataValidation>
    <dataValidation type="list" allowBlank="1" showInputMessage="1" showErrorMessage="1" sqref="N1:N1048576" xr:uid="{00000000-0002-0000-0100-000002000000}">
      <formula1>$O$2:$O$7</formula1>
    </dataValidation>
    <dataValidation type="list" allowBlank="1" showInputMessage="1" showErrorMessage="1" sqref="L1:L1048576" xr:uid="{00000000-0002-0000-0100-000003000000}">
      <formula1>$M$2:$M$6</formula1>
    </dataValidation>
  </dataValidations>
  <pageMargins left="0.74803149606299213" right="0.74803149606299213" top="0.98425196850393704" bottom="0.98425196850393704" header="0.51181102362204722" footer="0.51181102362204722"/>
  <pageSetup paperSize="9" scale="50" fitToWidth="0" fitToHeight="0" orientation="landscape" r:id="rId1"/>
  <headerFooter alignWithMargins="0">
    <oddHeader>&amp;C&amp;"Arial,Bold"&amp;16FREEDOM OF INFORMATION
Requests 2011</oddHeader>
    <oddFooter>&amp;LRCBC Legal and Governance&amp;CPage &amp;P of &amp;N&amp;R&amp;D</oddFooter>
  </headerFooter>
  <rowBreaks count="1" manualBreakCount="1">
    <brk id="35"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C63"/>
  <sheetViews>
    <sheetView zoomScale="85" zoomScaleNormal="85" workbookViewId="0">
      <pane ySplit="1" topLeftCell="A2" activePane="bottomLeft" state="frozen"/>
      <selection activeCell="D1" sqref="D1"/>
      <selection pane="bottomLeft" activeCell="L1" sqref="L1:L65536"/>
    </sheetView>
  </sheetViews>
  <sheetFormatPr defaultRowHeight="15" x14ac:dyDescent="0.2"/>
  <cols>
    <col min="1" max="1" width="16.85546875" style="119" customWidth="1"/>
    <col min="2" max="2" width="69" style="119" customWidth="1"/>
    <col min="3" max="3" width="13.42578125" style="119" bestFit="1" customWidth="1"/>
    <col min="4" max="4" width="13.5703125" style="119" customWidth="1"/>
    <col min="5" max="6" width="13.85546875" style="119" customWidth="1"/>
    <col min="7" max="7" width="12.28515625" style="135" customWidth="1"/>
    <col min="8" max="8" width="14.7109375" style="119" customWidth="1"/>
    <col min="9" max="9" width="14.42578125" style="136" customWidth="1"/>
    <col min="10" max="10" width="13" style="119" hidden="1" customWidth="1"/>
    <col min="11" max="11" width="19" style="137" customWidth="1"/>
    <col min="12" max="12" width="14.28515625" style="119" hidden="1" customWidth="1"/>
    <col min="13" max="13" width="25" style="123" bestFit="1" customWidth="1"/>
    <col min="14" max="14" width="21.140625" style="119" hidden="1" customWidth="1"/>
    <col min="15" max="15" width="36.140625" style="119" customWidth="1"/>
    <col min="16" max="16" width="39.7109375" style="119" customWidth="1"/>
    <col min="17" max="17" width="41.28515625" style="119" hidden="1" customWidth="1"/>
    <col min="18" max="18" width="45.7109375" style="119" customWidth="1"/>
    <col min="19" max="19" width="26" style="119" customWidth="1"/>
    <col min="20" max="20" width="9" style="119" customWidth="1"/>
    <col min="21" max="21" width="11.42578125" style="119" customWidth="1"/>
    <col min="22" max="25" width="9.140625" style="119"/>
    <col min="26" max="26" width="12.28515625" style="119" customWidth="1"/>
    <col min="27" max="27" width="15.7109375" style="119" customWidth="1"/>
    <col min="28" max="16384" width="9.140625" style="119"/>
  </cols>
  <sheetData>
    <row r="1" spans="1:29" ht="56.25" customHeight="1" x14ac:dyDescent="0.2">
      <c r="A1" s="47" t="s">
        <v>2</v>
      </c>
      <c r="B1" s="47" t="s">
        <v>3</v>
      </c>
      <c r="C1" s="47" t="s">
        <v>21</v>
      </c>
      <c r="D1" s="47" t="s">
        <v>58</v>
      </c>
      <c r="E1" s="47" t="s">
        <v>92</v>
      </c>
      <c r="F1" s="47" t="s">
        <v>70</v>
      </c>
      <c r="G1" s="91" t="s">
        <v>69</v>
      </c>
      <c r="H1" s="47" t="s">
        <v>28</v>
      </c>
      <c r="I1" s="47" t="s">
        <v>71</v>
      </c>
      <c r="J1" s="92" t="s">
        <v>86</v>
      </c>
      <c r="K1" s="47" t="s">
        <v>49</v>
      </c>
      <c r="L1" s="47" t="s">
        <v>87</v>
      </c>
      <c r="M1" s="47" t="s">
        <v>85</v>
      </c>
      <c r="N1" s="47" t="s">
        <v>88</v>
      </c>
      <c r="O1" s="93" t="s">
        <v>10</v>
      </c>
      <c r="P1" s="93" t="s">
        <v>9</v>
      </c>
      <c r="Q1" s="21" t="s">
        <v>91</v>
      </c>
      <c r="W1" s="120"/>
      <c r="X1" s="120"/>
      <c r="Z1" s="20"/>
    </row>
    <row r="2" spans="1:29" ht="30" customHeight="1" x14ac:dyDescent="0.2">
      <c r="A2" s="35" t="s">
        <v>962</v>
      </c>
      <c r="B2" s="48" t="s">
        <v>1072</v>
      </c>
      <c r="C2" s="36">
        <v>44218</v>
      </c>
      <c r="D2" s="36">
        <f>IF(C2="","",WORKDAY(C2,1))</f>
        <v>44221</v>
      </c>
      <c r="E2" s="36">
        <f>IF(C2="","",WORKDAY(C2,10))</f>
        <v>44232</v>
      </c>
      <c r="F2" s="36">
        <f>IF(C2="","",WORKDAY(C2,20))</f>
        <v>44246</v>
      </c>
      <c r="G2" s="46" t="s">
        <v>1022</v>
      </c>
      <c r="H2" s="45">
        <v>44228</v>
      </c>
      <c r="I2" s="46" t="s">
        <v>1007</v>
      </c>
      <c r="J2" s="89" t="s">
        <v>1007</v>
      </c>
      <c r="K2" s="49" t="s">
        <v>72</v>
      </c>
      <c r="L2" s="17" t="s">
        <v>72</v>
      </c>
      <c r="M2" s="35" t="s">
        <v>993</v>
      </c>
      <c r="N2" s="99" t="s">
        <v>993</v>
      </c>
      <c r="O2" s="35"/>
      <c r="P2" s="35"/>
      <c r="Q2" s="16" t="s">
        <v>83</v>
      </c>
      <c r="R2" s="20"/>
      <c r="S2" s="22" t="s">
        <v>29</v>
      </c>
      <c r="T2" s="22">
        <f>COUNTIF(I$2:I$2089,"Yes")</f>
        <v>14</v>
      </c>
      <c r="U2" s="121">
        <f>T2/T5</f>
        <v>0.82352941176470584</v>
      </c>
      <c r="V2" s="20"/>
      <c r="W2" s="20"/>
      <c r="X2" s="20"/>
      <c r="Y2" s="27"/>
      <c r="Z2" s="27"/>
      <c r="AA2" s="20"/>
      <c r="AB2" s="122"/>
      <c r="AC2" s="20"/>
    </row>
    <row r="3" spans="1:29" ht="30" customHeight="1" x14ac:dyDescent="0.2">
      <c r="A3" s="35" t="s">
        <v>963</v>
      </c>
      <c r="B3" s="48" t="s">
        <v>1046</v>
      </c>
      <c r="C3" s="36">
        <v>44228</v>
      </c>
      <c r="D3" s="36">
        <f>IF(C3="","",WORKDAY(C3,1))</f>
        <v>44229</v>
      </c>
      <c r="E3" s="36">
        <f>IF(C3="","",WORKDAY(C3,10))</f>
        <v>44242</v>
      </c>
      <c r="F3" s="36">
        <f>IF(C3="","",WORKDAY(C3,20))</f>
        <v>44256</v>
      </c>
      <c r="G3" s="46" t="s">
        <v>1035</v>
      </c>
      <c r="H3" s="45">
        <v>44253</v>
      </c>
      <c r="I3" s="46" t="s">
        <v>1007</v>
      </c>
      <c r="J3" s="89" t="s">
        <v>1033</v>
      </c>
      <c r="K3" s="49" t="s">
        <v>72</v>
      </c>
      <c r="L3" s="17" t="s">
        <v>68</v>
      </c>
      <c r="M3" s="35" t="s">
        <v>993</v>
      </c>
      <c r="N3" s="100" t="s">
        <v>994</v>
      </c>
      <c r="O3" s="35"/>
      <c r="P3" s="35"/>
      <c r="Q3" s="16" t="s">
        <v>82</v>
      </c>
      <c r="R3" s="20"/>
      <c r="S3" s="22" t="s">
        <v>67</v>
      </c>
      <c r="T3" s="22">
        <f>COUNTIF(I$2:I$2089,"No")</f>
        <v>3</v>
      </c>
      <c r="U3" s="20"/>
      <c r="V3" s="20"/>
      <c r="W3" s="20"/>
      <c r="X3" s="20"/>
      <c r="Y3" s="27"/>
      <c r="Z3" s="27"/>
      <c r="AA3" s="20"/>
      <c r="AB3" s="122"/>
      <c r="AC3" s="20"/>
    </row>
    <row r="4" spans="1:29" s="123" customFormat="1" ht="30" customHeight="1" x14ac:dyDescent="0.2">
      <c r="A4" s="35" t="s">
        <v>964</v>
      </c>
      <c r="B4" s="48" t="s">
        <v>1099</v>
      </c>
      <c r="C4" s="95">
        <v>44232</v>
      </c>
      <c r="D4" s="94">
        <v>44235</v>
      </c>
      <c r="E4" s="94">
        <v>44248</v>
      </c>
      <c r="F4" s="94">
        <v>44260</v>
      </c>
      <c r="G4" s="46" t="s">
        <v>1035</v>
      </c>
      <c r="H4" s="45">
        <v>44237</v>
      </c>
      <c r="I4" s="46" t="s">
        <v>1007</v>
      </c>
      <c r="J4" s="89"/>
      <c r="K4" s="49" t="s">
        <v>72</v>
      </c>
      <c r="L4" s="17" t="s">
        <v>992</v>
      </c>
      <c r="M4" s="35" t="s">
        <v>993</v>
      </c>
      <c r="N4" s="100" t="s">
        <v>995</v>
      </c>
      <c r="O4" s="35"/>
      <c r="P4" s="46"/>
      <c r="Q4" s="84" t="s">
        <v>1</v>
      </c>
      <c r="S4" s="67" t="s">
        <v>18</v>
      </c>
      <c r="T4" s="67">
        <f>COUNTIF(I$2:I$2089,"N/A")</f>
        <v>0</v>
      </c>
      <c r="U4" s="67"/>
      <c r="V4" s="124"/>
      <c r="W4" s="124"/>
      <c r="X4" s="124"/>
      <c r="Y4" s="125"/>
      <c r="Z4" s="125"/>
      <c r="AA4" s="124"/>
      <c r="AB4" s="122"/>
      <c r="AC4" s="124"/>
    </row>
    <row r="5" spans="1:29" ht="30" customHeight="1" x14ac:dyDescent="0.2">
      <c r="A5" s="35" t="s">
        <v>965</v>
      </c>
      <c r="B5" s="35" t="s">
        <v>1078</v>
      </c>
      <c r="C5" s="95">
        <v>44236</v>
      </c>
      <c r="D5" s="94">
        <v>44237</v>
      </c>
      <c r="E5" s="94">
        <v>44250</v>
      </c>
      <c r="F5" s="94">
        <v>44264</v>
      </c>
      <c r="G5" s="46" t="s">
        <v>1035</v>
      </c>
      <c r="H5" s="45">
        <v>44239</v>
      </c>
      <c r="I5" s="46" t="s">
        <v>1007</v>
      </c>
      <c r="J5" s="89"/>
      <c r="K5" s="49" t="s">
        <v>72</v>
      </c>
      <c r="L5" s="17" t="s">
        <v>73</v>
      </c>
      <c r="M5" s="35" t="s">
        <v>993</v>
      </c>
      <c r="N5" s="100" t="s">
        <v>8</v>
      </c>
      <c r="O5" s="35"/>
      <c r="P5" s="35"/>
      <c r="Q5" s="83" t="s">
        <v>99</v>
      </c>
      <c r="R5" s="20"/>
      <c r="S5" s="126" t="s">
        <v>93</v>
      </c>
      <c r="T5" s="20">
        <f>SUM(T16-T4)</f>
        <v>17</v>
      </c>
      <c r="U5" s="20"/>
      <c r="V5" s="20"/>
      <c r="W5" s="20"/>
      <c r="X5" s="20"/>
      <c r="Y5" s="27"/>
      <c r="Z5" s="27"/>
      <c r="AA5" s="20"/>
      <c r="AB5" s="122"/>
      <c r="AC5" s="20"/>
    </row>
    <row r="6" spans="1:29" ht="30" customHeight="1" x14ac:dyDescent="0.2">
      <c r="A6" s="35" t="s">
        <v>966</v>
      </c>
      <c r="B6" s="35" t="s">
        <v>1246</v>
      </c>
      <c r="C6" s="95">
        <v>44295</v>
      </c>
      <c r="D6" s="94">
        <v>44298</v>
      </c>
      <c r="E6" s="94">
        <v>44309</v>
      </c>
      <c r="F6" s="94">
        <v>44326</v>
      </c>
      <c r="G6" s="46" t="s">
        <v>1257</v>
      </c>
      <c r="H6" s="45">
        <v>44379</v>
      </c>
      <c r="I6" s="45" t="s">
        <v>1442</v>
      </c>
      <c r="J6" s="90"/>
      <c r="K6" s="49" t="s">
        <v>72</v>
      </c>
      <c r="L6" s="17" t="s">
        <v>74</v>
      </c>
      <c r="M6" s="35" t="s">
        <v>993</v>
      </c>
      <c r="N6" s="100" t="s">
        <v>68</v>
      </c>
      <c r="O6" s="35"/>
      <c r="P6" s="35"/>
      <c r="Q6" s="83" t="s">
        <v>98</v>
      </c>
      <c r="R6" s="20"/>
      <c r="S6" s="126"/>
      <c r="T6" s="20"/>
      <c r="U6" s="20"/>
      <c r="V6" s="20"/>
      <c r="W6" s="20"/>
      <c r="X6" s="20"/>
      <c r="Y6" s="27"/>
      <c r="Z6" s="27"/>
      <c r="AA6" s="20"/>
      <c r="AB6" s="122"/>
      <c r="AC6" s="20"/>
    </row>
    <row r="7" spans="1:29" ht="30" customHeight="1" x14ac:dyDescent="0.2">
      <c r="A7" s="35" t="s">
        <v>967</v>
      </c>
      <c r="B7" s="51" t="s">
        <v>1322</v>
      </c>
      <c r="C7" s="36">
        <v>44328</v>
      </c>
      <c r="D7" s="36">
        <f t="shared" ref="D7:D18" si="0">IF(C7="","",WORKDAY(C7,1))</f>
        <v>44329</v>
      </c>
      <c r="E7" s="36">
        <f t="shared" ref="E7:E12" si="1">IF(C7="","",WORKDAY(C7,10))</f>
        <v>44342</v>
      </c>
      <c r="F7" s="36">
        <v>44357</v>
      </c>
      <c r="G7" s="46" t="s">
        <v>1201</v>
      </c>
      <c r="H7" s="45">
        <v>44337</v>
      </c>
      <c r="I7" s="45" t="s">
        <v>1007</v>
      </c>
      <c r="J7" s="90"/>
      <c r="K7" s="49" t="s">
        <v>72</v>
      </c>
      <c r="L7" s="49"/>
      <c r="M7" s="35" t="s">
        <v>993</v>
      </c>
      <c r="N7" s="101" t="s">
        <v>18</v>
      </c>
      <c r="O7" s="35"/>
      <c r="P7" s="35"/>
      <c r="Q7" s="29" t="s">
        <v>84</v>
      </c>
      <c r="R7" s="20"/>
      <c r="S7" s="22" t="s">
        <v>72</v>
      </c>
      <c r="T7" s="22">
        <f>COUNTIF(K$2:K2089,"Complete")</f>
        <v>16</v>
      </c>
      <c r="U7" s="20"/>
      <c r="V7" s="124"/>
      <c r="W7" s="124"/>
      <c r="X7" s="124"/>
      <c r="Y7" s="27"/>
      <c r="Z7" s="27"/>
      <c r="AA7" s="20"/>
      <c r="AB7" s="122"/>
      <c r="AC7" s="20"/>
    </row>
    <row r="8" spans="1:29" ht="30" customHeight="1" x14ac:dyDescent="0.2">
      <c r="A8" s="35" t="s">
        <v>968</v>
      </c>
      <c r="B8" s="51" t="s">
        <v>1321</v>
      </c>
      <c r="C8" s="36">
        <v>44328</v>
      </c>
      <c r="D8" s="36">
        <f t="shared" si="0"/>
        <v>44329</v>
      </c>
      <c r="E8" s="36">
        <f t="shared" si="1"/>
        <v>44342</v>
      </c>
      <c r="F8" s="36">
        <v>44357</v>
      </c>
      <c r="G8" s="46" t="s">
        <v>1201</v>
      </c>
      <c r="H8" s="45">
        <v>44389</v>
      </c>
      <c r="I8" s="45" t="s">
        <v>1033</v>
      </c>
      <c r="J8" s="90"/>
      <c r="K8" s="49" t="s">
        <v>72</v>
      </c>
      <c r="L8" s="49"/>
      <c r="M8" s="35" t="s">
        <v>993</v>
      </c>
      <c r="N8" s="16"/>
      <c r="O8" s="35"/>
      <c r="P8" s="35"/>
      <c r="Q8" s="19" t="s">
        <v>0</v>
      </c>
      <c r="R8" s="20"/>
      <c r="S8" s="22" t="s">
        <v>68</v>
      </c>
      <c r="T8" s="22">
        <f>COUNTIF(K$2:K$2089,"In Progress")</f>
        <v>1</v>
      </c>
      <c r="U8" s="22"/>
      <c r="V8" s="124"/>
      <c r="W8" s="124"/>
      <c r="X8" s="124"/>
      <c r="Y8" s="27"/>
      <c r="Z8" s="27"/>
      <c r="AA8" s="20"/>
      <c r="AB8" s="122"/>
      <c r="AC8" s="20"/>
    </row>
    <row r="9" spans="1:29" ht="30" customHeight="1" x14ac:dyDescent="0.2">
      <c r="A9" s="35" t="s">
        <v>969</v>
      </c>
      <c r="B9" s="51" t="s">
        <v>1884</v>
      </c>
      <c r="C9" s="36">
        <v>44348</v>
      </c>
      <c r="D9" s="36">
        <f t="shared" si="0"/>
        <v>44349</v>
      </c>
      <c r="E9" s="36">
        <f t="shared" si="1"/>
        <v>44362</v>
      </c>
      <c r="F9" s="36">
        <f>IF(C9="","",WORKDAY(C9,20))</f>
        <v>44376</v>
      </c>
      <c r="G9" s="46" t="s">
        <v>1378</v>
      </c>
      <c r="H9" s="45">
        <v>44382</v>
      </c>
      <c r="I9" s="45" t="s">
        <v>1007</v>
      </c>
      <c r="J9" s="90"/>
      <c r="K9" s="49" t="s">
        <v>72</v>
      </c>
      <c r="L9" s="49"/>
      <c r="M9" s="35" t="s">
        <v>995</v>
      </c>
      <c r="N9" s="16"/>
      <c r="O9" s="35"/>
      <c r="P9" s="35"/>
      <c r="Q9" s="19" t="s">
        <v>100</v>
      </c>
      <c r="R9" s="20"/>
      <c r="S9" s="22" t="s">
        <v>13</v>
      </c>
      <c r="T9" s="22">
        <f>COUNTIF(K$2:K$2089,"Clarification Sought")</f>
        <v>0</v>
      </c>
      <c r="U9" s="22"/>
      <c r="V9" s="67"/>
      <c r="W9" s="124"/>
      <c r="X9" s="124"/>
      <c r="Y9" s="27"/>
      <c r="Z9" s="27"/>
      <c r="AA9" s="20"/>
      <c r="AB9" s="122"/>
      <c r="AC9" s="20"/>
    </row>
    <row r="10" spans="1:29" ht="30" customHeight="1" x14ac:dyDescent="0.2">
      <c r="A10" s="35" t="s">
        <v>970</v>
      </c>
      <c r="B10" s="51" t="s">
        <v>1454</v>
      </c>
      <c r="C10" s="36">
        <v>44385</v>
      </c>
      <c r="D10" s="36">
        <f t="shared" si="0"/>
        <v>44386</v>
      </c>
      <c r="E10" s="36">
        <f t="shared" si="1"/>
        <v>44399</v>
      </c>
      <c r="F10" s="36">
        <f>IF(C10="","",WORKDAY(C10,20))</f>
        <v>44413</v>
      </c>
      <c r="G10" s="46" t="s">
        <v>1455</v>
      </c>
      <c r="H10" s="45">
        <v>44386</v>
      </c>
      <c r="I10" s="46" t="s">
        <v>1007</v>
      </c>
      <c r="J10" s="89"/>
      <c r="K10" s="49" t="s">
        <v>72</v>
      </c>
      <c r="L10" s="49"/>
      <c r="M10" s="35" t="s">
        <v>995</v>
      </c>
      <c r="N10" s="35"/>
      <c r="O10" s="35"/>
      <c r="P10" s="51"/>
      <c r="Q10" s="19" t="s">
        <v>6</v>
      </c>
      <c r="R10" s="43"/>
      <c r="S10" s="22" t="s">
        <v>73</v>
      </c>
      <c r="T10" s="22">
        <f>COUNTIF(K$2:K$2089,"Withdrawn")</f>
        <v>0</v>
      </c>
      <c r="U10" s="20"/>
      <c r="V10" s="124"/>
      <c r="W10" s="124"/>
      <c r="X10" s="124"/>
      <c r="Y10" s="27"/>
      <c r="Z10" s="27"/>
      <c r="AA10" s="20"/>
      <c r="AB10" s="122"/>
    </row>
    <row r="11" spans="1:29" ht="30" customHeight="1" x14ac:dyDescent="0.2">
      <c r="A11" s="35" t="s">
        <v>971</v>
      </c>
      <c r="B11" s="30" t="s">
        <v>1457</v>
      </c>
      <c r="C11" s="36">
        <v>44384</v>
      </c>
      <c r="D11" s="36">
        <f t="shared" si="0"/>
        <v>44385</v>
      </c>
      <c r="E11" s="36">
        <f t="shared" si="1"/>
        <v>44398</v>
      </c>
      <c r="F11" s="36">
        <f>IF(C11="","",WORKDAY(C11,20))</f>
        <v>44412</v>
      </c>
      <c r="G11" s="46" t="s">
        <v>1455</v>
      </c>
      <c r="H11" s="45">
        <v>44390</v>
      </c>
      <c r="I11" s="46" t="s">
        <v>1007</v>
      </c>
      <c r="J11" s="89"/>
      <c r="K11" s="49" t="s">
        <v>72</v>
      </c>
      <c r="L11" s="49"/>
      <c r="M11" s="35" t="s">
        <v>993</v>
      </c>
      <c r="N11" s="35"/>
      <c r="O11" s="35"/>
      <c r="P11" s="51"/>
      <c r="Q11" s="16"/>
      <c r="R11" s="43"/>
      <c r="S11" s="22" t="s">
        <v>74</v>
      </c>
      <c r="T11" s="22">
        <f>COUNTIF(K$2:K$2089,"Elapsed")</f>
        <v>0</v>
      </c>
      <c r="U11" s="20"/>
      <c r="V11" s="67"/>
      <c r="W11" s="124"/>
      <c r="X11" s="124"/>
      <c r="Y11" s="27"/>
      <c r="Z11" s="27"/>
      <c r="AA11" s="20"/>
      <c r="AB11" s="20"/>
    </row>
    <row r="12" spans="1:29" ht="30" customHeight="1" x14ac:dyDescent="0.2">
      <c r="A12" s="35" t="s">
        <v>972</v>
      </c>
      <c r="B12" s="51" t="s">
        <v>1490</v>
      </c>
      <c r="C12" s="45">
        <v>44403</v>
      </c>
      <c r="D12" s="94">
        <f t="shared" si="0"/>
        <v>44404</v>
      </c>
      <c r="E12" s="94">
        <f t="shared" si="1"/>
        <v>44417</v>
      </c>
      <c r="F12" s="94">
        <v>44431</v>
      </c>
      <c r="G12" s="46" t="s">
        <v>1455</v>
      </c>
      <c r="H12" s="45">
        <v>44427</v>
      </c>
      <c r="I12" s="46" t="s">
        <v>1007</v>
      </c>
      <c r="J12" s="89"/>
      <c r="K12" s="49" t="s">
        <v>72</v>
      </c>
      <c r="L12" s="49"/>
      <c r="M12" s="35" t="s">
        <v>994</v>
      </c>
      <c r="N12" s="35"/>
      <c r="O12" s="35" t="s">
        <v>98</v>
      </c>
      <c r="P12" s="51"/>
      <c r="Q12" s="19"/>
      <c r="R12" s="43"/>
      <c r="S12" s="20"/>
      <c r="T12" s="20"/>
      <c r="U12" s="20"/>
      <c r="V12" s="124"/>
      <c r="W12" s="124"/>
      <c r="X12" s="124"/>
      <c r="Y12" s="27"/>
      <c r="Z12" s="27"/>
      <c r="AA12" s="20"/>
      <c r="AB12" s="20"/>
    </row>
    <row r="13" spans="1:29" ht="30" customHeight="1" x14ac:dyDescent="0.2">
      <c r="A13" s="35" t="s">
        <v>973</v>
      </c>
      <c r="B13" s="51" t="s">
        <v>1560</v>
      </c>
      <c r="C13" s="45">
        <v>44430</v>
      </c>
      <c r="D13" s="94">
        <f t="shared" si="0"/>
        <v>44431</v>
      </c>
      <c r="E13" s="94">
        <v>44445</v>
      </c>
      <c r="F13" s="94">
        <v>44459</v>
      </c>
      <c r="G13" s="46" t="s">
        <v>1559</v>
      </c>
      <c r="H13" s="45"/>
      <c r="I13" s="46" t="s">
        <v>1033</v>
      </c>
      <c r="J13" s="89"/>
      <c r="K13" s="49" t="s">
        <v>68</v>
      </c>
      <c r="L13" s="49"/>
      <c r="M13" s="35" t="s">
        <v>68</v>
      </c>
      <c r="N13" s="35"/>
      <c r="O13" s="35"/>
      <c r="P13" s="51"/>
      <c r="Q13" s="81"/>
      <c r="R13" s="43"/>
      <c r="S13" s="20"/>
      <c r="T13" s="20"/>
      <c r="U13" s="20"/>
      <c r="V13" s="20"/>
      <c r="W13" s="20"/>
      <c r="X13" s="27"/>
      <c r="Y13" s="27"/>
      <c r="Z13" s="20"/>
      <c r="AA13" s="20"/>
    </row>
    <row r="14" spans="1:29" ht="30" customHeight="1" x14ac:dyDescent="0.2">
      <c r="A14" s="35" t="s">
        <v>974</v>
      </c>
      <c r="B14" s="30" t="s">
        <v>1649</v>
      </c>
      <c r="C14" s="36">
        <v>44466</v>
      </c>
      <c r="D14" s="36">
        <f t="shared" si="0"/>
        <v>44467</v>
      </c>
      <c r="E14" s="36">
        <f>IF(C14="","",WORKDAY(C14,10))</f>
        <v>44480</v>
      </c>
      <c r="F14" s="36">
        <f>IF(C14="","",WORKDAY(C14,20))</f>
        <v>44494</v>
      </c>
      <c r="G14" s="36" t="str">
        <f>IF(ISBLANK(C14),"",TEXT(C14,"mmm"))</f>
        <v>Sep</v>
      </c>
      <c r="H14" s="45">
        <v>44476</v>
      </c>
      <c r="I14" s="46" t="s">
        <v>1007</v>
      </c>
      <c r="J14" s="89"/>
      <c r="K14" s="49" t="s">
        <v>72</v>
      </c>
      <c r="L14" s="49"/>
      <c r="M14" s="35" t="s">
        <v>993</v>
      </c>
      <c r="N14" s="35"/>
      <c r="O14" s="35"/>
      <c r="P14" s="51"/>
      <c r="Q14" s="35"/>
      <c r="R14" s="43"/>
      <c r="S14" s="43"/>
      <c r="T14" s="20"/>
      <c r="U14" s="191" t="s">
        <v>77</v>
      </c>
      <c r="V14" s="192"/>
      <c r="W14" s="192"/>
      <c r="X14" s="192"/>
      <c r="Y14" s="193"/>
      <c r="Z14" s="127"/>
      <c r="AA14" s="20"/>
      <c r="AB14" s="20"/>
    </row>
    <row r="15" spans="1:29" ht="30" customHeight="1" x14ac:dyDescent="0.2">
      <c r="A15" s="35" t="s">
        <v>975</v>
      </c>
      <c r="B15" s="51" t="s">
        <v>1664</v>
      </c>
      <c r="C15" s="36">
        <v>44470</v>
      </c>
      <c r="D15" s="36">
        <f t="shared" si="0"/>
        <v>44473</v>
      </c>
      <c r="E15" s="36">
        <f>IF(C15="","",WORKDAY(C15,10))</f>
        <v>44484</v>
      </c>
      <c r="F15" s="36">
        <f>IF(C15="","",WORKDAY(C15,20))</f>
        <v>44498</v>
      </c>
      <c r="G15" s="35" t="s">
        <v>1665</v>
      </c>
      <c r="H15" s="45">
        <v>44477</v>
      </c>
      <c r="I15" s="46" t="s">
        <v>1007</v>
      </c>
      <c r="J15" s="50"/>
      <c r="K15" s="49" t="s">
        <v>72</v>
      </c>
      <c r="L15" s="49"/>
      <c r="M15" s="35" t="s">
        <v>993</v>
      </c>
      <c r="N15" s="35"/>
      <c r="O15" s="35"/>
      <c r="P15" s="51"/>
      <c r="Q15" s="35"/>
      <c r="R15" s="43"/>
      <c r="S15" s="43"/>
      <c r="T15" s="128" t="s">
        <v>14</v>
      </c>
      <c r="U15" s="129" t="s">
        <v>15</v>
      </c>
      <c r="V15" s="129" t="s">
        <v>16</v>
      </c>
      <c r="W15" s="129" t="s">
        <v>8</v>
      </c>
      <c r="X15" s="129" t="s">
        <v>30</v>
      </c>
      <c r="Y15" s="129" t="s">
        <v>68</v>
      </c>
      <c r="Z15" s="130" t="s">
        <v>90</v>
      </c>
      <c r="AA15" s="131" t="s">
        <v>73</v>
      </c>
      <c r="AB15" s="20"/>
    </row>
    <row r="16" spans="1:29" ht="30" customHeight="1" x14ac:dyDescent="0.2">
      <c r="A16" s="35" t="s">
        <v>976</v>
      </c>
      <c r="B16" s="114" t="s">
        <v>1734</v>
      </c>
      <c r="C16" s="36">
        <v>44501</v>
      </c>
      <c r="D16" s="94">
        <f t="shared" si="0"/>
        <v>44502</v>
      </c>
      <c r="E16" s="94">
        <f>IF(C16="","",WORKDAY(C16,10))</f>
        <v>44515</v>
      </c>
      <c r="F16" s="94">
        <v>44529</v>
      </c>
      <c r="G16" s="75" t="s">
        <v>1735</v>
      </c>
      <c r="H16" s="115">
        <v>44511</v>
      </c>
      <c r="I16" s="111" t="s">
        <v>1007</v>
      </c>
      <c r="J16" s="111"/>
      <c r="K16" s="49" t="s">
        <v>72</v>
      </c>
      <c r="L16" s="49"/>
      <c r="M16" s="35" t="s">
        <v>993</v>
      </c>
      <c r="N16" s="112"/>
      <c r="O16" s="86"/>
      <c r="P16" s="113"/>
      <c r="Q16" s="51"/>
      <c r="R16" s="85"/>
      <c r="S16" s="23" t="s">
        <v>31</v>
      </c>
      <c r="T16" s="132">
        <f>SUM(T18:T29)</f>
        <v>17</v>
      </c>
      <c r="U16" s="132">
        <f>COUNTIF(M$2:M$37,"Full Disclosure")</f>
        <v>12</v>
      </c>
      <c r="V16" s="132">
        <f>COUNTIF(M$2:M$37,"Partial Disclosure")</f>
        <v>1</v>
      </c>
      <c r="W16" s="132">
        <f>COUNTIF(M$2:M$37,"Refused")</f>
        <v>0</v>
      </c>
      <c r="X16" s="132">
        <f>COUNTIF(M$2:M$37,"Information Not Held")</f>
        <v>3</v>
      </c>
      <c r="Y16" s="132">
        <f>COUNTIF(M$2:M$37,"In Progress")</f>
        <v>1</v>
      </c>
      <c r="Z16" s="132">
        <f>COUNTIF(K$2:K$2089,"elapsed")</f>
        <v>0</v>
      </c>
      <c r="AA16" s="132">
        <f>COUNTIF(K$2:K$2089,"withdrawn")</f>
        <v>0</v>
      </c>
      <c r="AB16" s="20">
        <f>SUM(U16:AA16)</f>
        <v>17</v>
      </c>
    </row>
    <row r="17" spans="1:28" ht="30" customHeight="1" x14ac:dyDescent="0.2">
      <c r="A17" s="35" t="s">
        <v>977</v>
      </c>
      <c r="B17" s="30" t="s">
        <v>1775</v>
      </c>
      <c r="C17" s="36">
        <v>44512</v>
      </c>
      <c r="D17" s="36">
        <f t="shared" si="0"/>
        <v>44515</v>
      </c>
      <c r="E17" s="36">
        <f>IF(C17="","",WORKDAY(C17,10))</f>
        <v>44526</v>
      </c>
      <c r="F17" s="36">
        <f>IF(C17="","",WORKDAY(C17,20))</f>
        <v>44540</v>
      </c>
      <c r="G17" s="36" t="str">
        <f>IF(ISBLANK(C17),"",TEXT(C17,"mmm"))</f>
        <v>Nov</v>
      </c>
      <c r="H17" s="77">
        <v>44516</v>
      </c>
      <c r="I17" s="44" t="s">
        <v>1882</v>
      </c>
      <c r="J17" s="79"/>
      <c r="K17" s="78" t="s">
        <v>72</v>
      </c>
      <c r="L17" s="79"/>
      <c r="M17" s="74" t="s">
        <v>993</v>
      </c>
      <c r="N17" s="82"/>
      <c r="O17" s="74"/>
      <c r="P17" s="75"/>
      <c r="Q17" s="51"/>
      <c r="R17" s="85"/>
      <c r="S17" s="23"/>
      <c r="T17" s="132"/>
      <c r="U17" s="132"/>
      <c r="V17" s="132"/>
      <c r="W17" s="132"/>
      <c r="X17" s="132"/>
      <c r="Y17" s="132"/>
      <c r="Z17" s="132"/>
      <c r="AA17" s="132"/>
      <c r="AB17" s="20"/>
    </row>
    <row r="18" spans="1:28" ht="30" customHeight="1" x14ac:dyDescent="0.2">
      <c r="A18" s="35" t="s">
        <v>978</v>
      </c>
      <c r="B18" s="51" t="s">
        <v>1885</v>
      </c>
      <c r="C18" s="116">
        <v>44544</v>
      </c>
      <c r="D18" s="116">
        <f t="shared" si="0"/>
        <v>44545</v>
      </c>
      <c r="E18" s="116">
        <v>44560</v>
      </c>
      <c r="F18" s="116">
        <v>44575</v>
      </c>
      <c r="G18" s="133" t="s">
        <v>1844</v>
      </c>
      <c r="H18" s="45">
        <v>44550</v>
      </c>
      <c r="I18" s="46" t="s">
        <v>1007</v>
      </c>
      <c r="J18" s="79"/>
      <c r="K18" s="49" t="s">
        <v>1004</v>
      </c>
      <c r="L18" s="79"/>
      <c r="M18" s="35" t="s">
        <v>995</v>
      </c>
      <c r="N18" s="46"/>
      <c r="O18" s="35"/>
      <c r="P18" s="177"/>
      <c r="Q18" s="51"/>
      <c r="R18" s="85"/>
      <c r="S18" s="23" t="s">
        <v>36</v>
      </c>
      <c r="T18" s="132">
        <f>COUNTIF(G2:G1442,"Jan")</f>
        <v>1</v>
      </c>
      <c r="U18" s="132">
        <f>COUNTIFS(G$2:G$2484,"jan",M$2:M$2484,"Full Disclosure")</f>
        <v>1</v>
      </c>
      <c r="V18" s="132">
        <f>COUNTIFS(G$2:G$2484,"jan",M$2:M$2484,"Partial Disclosure")</f>
        <v>0</v>
      </c>
      <c r="W18" s="132">
        <f>COUNTIFS(G$2:G$2484,"jan",M$2:M$2484,"Refused")</f>
        <v>0</v>
      </c>
      <c r="X18" s="132">
        <f>COUNTIFS(G$2:G$2484,"jan",M$2:M$2484,"Information not held")</f>
        <v>0</v>
      </c>
      <c r="Y18" s="132">
        <f>COUNTIFS(G$2:G$2484,"jan",M$2:M$2484,"In Progress")</f>
        <v>0</v>
      </c>
      <c r="Z18" s="132">
        <f>COUNTIFS(G$2:G$2484,"jan",M$2:M$2484,"elapsed")</f>
        <v>0</v>
      </c>
      <c r="AA18" s="132">
        <f>COUNTIFS(G$2:G$2484,"jan",M$2:M$2484,"withdrawn")</f>
        <v>0</v>
      </c>
      <c r="AB18" s="20">
        <f>SUM(U18:AA18)</f>
        <v>1</v>
      </c>
    </row>
    <row r="19" spans="1:28" ht="30" customHeight="1" x14ac:dyDescent="0.2">
      <c r="Q19" s="51"/>
      <c r="R19" s="85"/>
      <c r="S19" s="23" t="s">
        <v>37</v>
      </c>
      <c r="T19" s="132">
        <f>COUNTIF(G2:G1443,"feb")</f>
        <v>3</v>
      </c>
      <c r="U19" s="132">
        <f>COUNTIFS(G$2:G$2484,"Feb",M$2:M$2484,"Full Disclosure")</f>
        <v>3</v>
      </c>
      <c r="V19" s="132">
        <f>COUNTIFS(G$2:G$2484,"feb",M$2:M$2484,"Partial Disclosure")</f>
        <v>0</v>
      </c>
      <c r="W19" s="132">
        <f>COUNTIFS(G$2:G$2484,"feb",M$2:M$2484,"Refused")</f>
        <v>0</v>
      </c>
      <c r="X19" s="132">
        <f>COUNTIFS(G$2:G$2484,"feb",M$2:M$2484,"Information not held")</f>
        <v>0</v>
      </c>
      <c r="Y19" s="132">
        <f>COUNTIFS(G$2:G$2484,"feb",M$2:M$2484,"In Progress")</f>
        <v>0</v>
      </c>
      <c r="Z19" s="132">
        <f>COUNTIFS(G$2:G$2484,"feb",M$2:M$2484,"elapsed")</f>
        <v>0</v>
      </c>
      <c r="AA19" s="132">
        <f>COUNTIFS(G$2:G$2484,"feb",M$2:M$2484,"withdrawn")</f>
        <v>0</v>
      </c>
      <c r="AB19" s="20">
        <f t="shared" ref="AB19:AB29" si="2">SUM(U19:AA19)</f>
        <v>3</v>
      </c>
    </row>
    <row r="20" spans="1:28" ht="30" customHeight="1" x14ac:dyDescent="0.2">
      <c r="Q20" s="51"/>
      <c r="R20" s="85"/>
      <c r="S20" s="23" t="s">
        <v>38</v>
      </c>
      <c r="T20" s="132">
        <f>COUNTIF(G2:G1444,"Mar")</f>
        <v>0</v>
      </c>
      <c r="U20" s="132">
        <f>COUNTIFS(G$2:G$2484,"mar",M$2:M$2484,"Full Disclosure")</f>
        <v>0</v>
      </c>
      <c r="V20" s="132">
        <f>COUNTIFS(G$2:G$2484,"mar",M$2:M$2484,"Partial Disclosure")</f>
        <v>0</v>
      </c>
      <c r="W20" s="132">
        <f>COUNTIFS(G$2:G$2484,"mar",M$2:M$2484,"Refused")</f>
        <v>0</v>
      </c>
      <c r="X20" s="132">
        <f>COUNTIFS(G$2:G$2484,"mar",M$2:M$2484,"Information not held")</f>
        <v>0</v>
      </c>
      <c r="Y20" s="132">
        <f>COUNTIFS(G$2:G$2484,"mar",M$2:M$2484,"In Progress")</f>
        <v>0</v>
      </c>
      <c r="Z20" s="132">
        <f>COUNTIFS(G$2:G$2484,"mar",M$2:M$2484,"elapsed")</f>
        <v>0</v>
      </c>
      <c r="AA20" s="132">
        <f>COUNTIFS(G$2:G$2484,"mar",M$2:M$2484,"withdrawn")</f>
        <v>0</v>
      </c>
      <c r="AB20" s="20">
        <f t="shared" si="2"/>
        <v>0</v>
      </c>
    </row>
    <row r="21" spans="1:28" ht="30" customHeight="1" x14ac:dyDescent="0.2">
      <c r="Q21" s="86"/>
      <c r="R21" s="85"/>
      <c r="S21" s="23" t="s">
        <v>39</v>
      </c>
      <c r="T21" s="132">
        <f>COUNTIF(G2:G1445,"April")</f>
        <v>1</v>
      </c>
      <c r="U21" s="132">
        <f>COUNTIFS(G$2:G$2484,"april",M$2:M$2484,"Full Disclosure")</f>
        <v>1</v>
      </c>
      <c r="V21" s="132">
        <f>COUNTIFS(G$2:G$2484,"april",M$2:M$2484,"Partial Disclosure")</f>
        <v>0</v>
      </c>
      <c r="W21" s="132">
        <f>COUNTIFS(G$2:G$2484,"april",M$2:M$2484,"Refused")</f>
        <v>0</v>
      </c>
      <c r="X21" s="132">
        <f>COUNTIFS(G$2:G$2484,"april",M$2:M$2484,"Information not held")</f>
        <v>0</v>
      </c>
      <c r="Y21" s="132">
        <f>COUNTIFS(G$2:G$2484,"april",M$2:M$2484,"In Progress")</f>
        <v>0</v>
      </c>
      <c r="Z21" s="132">
        <f>COUNTIFS(G$2:G$2484,"april",M$2:M$2484,"elapsed")</f>
        <v>0</v>
      </c>
      <c r="AA21" s="132">
        <f>COUNTIFS(G$2:G$2484,"april",M$2:M$2484,"withdrawn")</f>
        <v>0</v>
      </c>
      <c r="AB21" s="20">
        <f t="shared" si="2"/>
        <v>1</v>
      </c>
    </row>
    <row r="22" spans="1:28" ht="30" customHeight="1" x14ac:dyDescent="0.2">
      <c r="Q22" s="35"/>
      <c r="S22" s="23" t="s">
        <v>27</v>
      </c>
      <c r="T22" s="132">
        <f>COUNTIF(G2:G1446,"May")</f>
        <v>2</v>
      </c>
      <c r="U22" s="132">
        <f>COUNTIFS(G$2:G$2484,"may",M$2:M$2484,"Full Disclosure")</f>
        <v>2</v>
      </c>
      <c r="V22" s="132">
        <f>COUNTIFS(G$2:G$2484,"may",M$2:M$2484,"Partial Disclosure")</f>
        <v>0</v>
      </c>
      <c r="W22" s="132">
        <f>COUNTIFS(G$2:G$2484,"may",M$2:M$2484,"Refused")</f>
        <v>0</v>
      </c>
      <c r="X22" s="132">
        <f>COUNTIFS(G$2:G$2484,"may",M$2:M$2484,"Information not held")</f>
        <v>0</v>
      </c>
      <c r="Y22" s="132">
        <f>COUNTIFS(G$2:G$2484,"may",M$2:M$2484,"In Progress")</f>
        <v>0</v>
      </c>
      <c r="Z22" s="132">
        <f>COUNTIFS(G$2:G$2484,"may",M$2:M$2484,"elapsed")</f>
        <v>0</v>
      </c>
      <c r="AA22" s="132">
        <f>COUNTIFS(G$2:G$2484,"may",M$2:M$2484,"withdrawn")</f>
        <v>0</v>
      </c>
      <c r="AB22" s="20">
        <f t="shared" si="2"/>
        <v>2</v>
      </c>
    </row>
    <row r="23" spans="1:28" ht="30" customHeight="1" x14ac:dyDescent="0.2">
      <c r="Q23" s="35"/>
      <c r="S23" s="23" t="s">
        <v>40</v>
      </c>
      <c r="T23" s="132">
        <f>COUNTIF(G2:G1447,"June")</f>
        <v>1</v>
      </c>
      <c r="U23" s="132">
        <f>COUNTIFS(G$2:G$2484,"june",M$2:M$2484,"Full Disclosure")</f>
        <v>0</v>
      </c>
      <c r="V23" s="132">
        <f>COUNTIFS(G$2:G$2484,"june",M$2:M$2484,"Partial Disclosure")</f>
        <v>0</v>
      </c>
      <c r="W23" s="132">
        <f>COUNTIFS(G$2:G$2484,"june",M$2:M$2484,"Refused")</f>
        <v>0</v>
      </c>
      <c r="X23" s="132">
        <f>COUNTIFS(G$2:G$2484,"june",M$2:M$2484,"Information not held")</f>
        <v>1</v>
      </c>
      <c r="Y23" s="132">
        <f>COUNTIFS(G$2:G$2484,"june",M$2:M$2484,"In Progress")</f>
        <v>0</v>
      </c>
      <c r="Z23" s="132">
        <f>COUNTIFS(G$2:G$2484,"june",M$2:M$2484,"elapsed")</f>
        <v>0</v>
      </c>
      <c r="AA23" s="132">
        <f>COUNTIFS(G$2:G$2484,"june",M$2:M$2484,"withdrawn")</f>
        <v>0</v>
      </c>
      <c r="AB23" s="20">
        <f t="shared" si="2"/>
        <v>1</v>
      </c>
    </row>
    <row r="24" spans="1:28" ht="30" customHeight="1" x14ac:dyDescent="0.2">
      <c r="Q24" s="35"/>
      <c r="S24" s="23" t="s">
        <v>41</v>
      </c>
      <c r="T24" s="132">
        <f>COUNTIF(G2:G1448,"July")</f>
        <v>3</v>
      </c>
      <c r="U24" s="132">
        <f>COUNTIFS(G$2:G$2484,"july",M$2:M$2484,"Full Disclosure")</f>
        <v>1</v>
      </c>
      <c r="V24" s="132">
        <f>COUNTIFS(G$2:G$2484,"july",M$2:M$2484,"Partial Disclosure")</f>
        <v>1</v>
      </c>
      <c r="W24" s="132">
        <f>COUNTIFS(G$2:G$2484,"july",M$2:M$2484,"Refused")</f>
        <v>0</v>
      </c>
      <c r="X24" s="132">
        <f>COUNTIFS(G$2:G$2484,"july",M$2:M$2484,"Information not held")</f>
        <v>1</v>
      </c>
      <c r="Y24" s="132">
        <f>COUNTIFS(G$2:G$2484,"july",M$2:M$2484,"In Progress")</f>
        <v>0</v>
      </c>
      <c r="Z24" s="132">
        <f>COUNTIFS(G$2:G$2484,"july",M$2:M$2484,"elapsed")</f>
        <v>0</v>
      </c>
      <c r="AA24" s="132">
        <f>COUNTIFS(G$2:G$2484,"july",M$2:M$2484,"withdrawn")</f>
        <v>0</v>
      </c>
      <c r="AB24" s="20">
        <f t="shared" si="2"/>
        <v>3</v>
      </c>
    </row>
    <row r="25" spans="1:28" ht="30" customHeight="1" x14ac:dyDescent="0.2">
      <c r="Q25" s="35"/>
      <c r="S25" s="23" t="s">
        <v>42</v>
      </c>
      <c r="T25" s="132">
        <f>COUNTIF(G2:G1449,"Aug")</f>
        <v>1</v>
      </c>
      <c r="U25" s="132">
        <f>COUNTIFS(G$2:G$2484,"aug",M$2:M$2484,"Full Disclosure")</f>
        <v>0</v>
      </c>
      <c r="V25" s="132">
        <f>COUNTIFS(G$2:G$2484,"aug",M$2:M$2484,"Partial Disclosure")</f>
        <v>0</v>
      </c>
      <c r="W25" s="132">
        <f>COUNTIFS(G$2:G$2484,"aug",M$2:M$2484,"Refused")</f>
        <v>0</v>
      </c>
      <c r="X25" s="132">
        <f>COUNTIFS(G$2:G$2484,"aug",M$2:M$2484,"Information not held")</f>
        <v>0</v>
      </c>
      <c r="Y25" s="132">
        <f>COUNTIFS(G$2:G$2484,"aug",M$2:M$2484,"In Progress")</f>
        <v>1</v>
      </c>
      <c r="Z25" s="132">
        <f>COUNTIFS(G$2:G$2484,"aug",M$2:M$2484,"elapsed")</f>
        <v>0</v>
      </c>
      <c r="AA25" s="132">
        <f>COUNTIFS(G$2:G$2484,"aug",M$2:M$2484,"withdrawn")</f>
        <v>0</v>
      </c>
      <c r="AB25" s="20">
        <f t="shared" si="2"/>
        <v>1</v>
      </c>
    </row>
    <row r="26" spans="1:28" ht="30" customHeight="1" x14ac:dyDescent="0.2">
      <c r="Q26" s="35"/>
      <c r="S26" s="23" t="s">
        <v>43</v>
      </c>
      <c r="T26" s="132">
        <f>COUNTIF(G2:G1450,"Sep")</f>
        <v>1</v>
      </c>
      <c r="U26" s="132">
        <f>COUNTIFS(G$2:G$2484,"sep",M$2:M$2484,"Full Disclosure")</f>
        <v>1</v>
      </c>
      <c r="V26" s="132">
        <f>COUNTIFS(G$2:G$2484,"sep",M$2:M$2484,"Partial Disclosure")</f>
        <v>0</v>
      </c>
      <c r="W26" s="132">
        <f>COUNTIFS(G$2:G$2484,"sep",M$2:M$2484,"Refused")</f>
        <v>0</v>
      </c>
      <c r="X26" s="132">
        <f>COUNTIFS(G$2:G$2484,"sep",M$2:M$2484,"Information not held")</f>
        <v>0</v>
      </c>
      <c r="Y26" s="132">
        <f>COUNTIFS(G$2:G$2484,"sep",M$2:M$2484,"In Progress")</f>
        <v>0</v>
      </c>
      <c r="Z26" s="132">
        <f>COUNTIFS(G$2:G$2484,"sep",M$2:M$2484,"elapsed")</f>
        <v>0</v>
      </c>
      <c r="AA26" s="132">
        <f>COUNTIFS(G$2:G$2484,"sep",M$2:M$2484,"withdrawn")</f>
        <v>0</v>
      </c>
      <c r="AB26" s="20">
        <f t="shared" si="2"/>
        <v>1</v>
      </c>
    </row>
    <row r="27" spans="1:28" ht="30" customHeight="1" x14ac:dyDescent="0.2">
      <c r="Q27" s="35"/>
      <c r="S27" s="23" t="s">
        <v>44</v>
      </c>
      <c r="T27" s="132">
        <f>COUNTIF(G2:G1451,"Oct")</f>
        <v>1</v>
      </c>
      <c r="U27" s="132">
        <f>COUNTIFS(G$2:G$2484,"oct",M$2:M$2484,"Full Disclosure")</f>
        <v>1</v>
      </c>
      <c r="V27" s="132">
        <f>COUNTIFS(G$2:G$2484,"oct",M$2:M$2484,"Partial Disclosure")</f>
        <v>0</v>
      </c>
      <c r="W27" s="132">
        <f>COUNTIFS(G$2:G$2484,"oct",M$2:M$2484,"Refused")</f>
        <v>0</v>
      </c>
      <c r="X27" s="132">
        <f>COUNTIFS(G$2:G$2484,"oct",M$2:M$2484,"Information not held")</f>
        <v>0</v>
      </c>
      <c r="Y27" s="132">
        <f>COUNTIFS(G$2:G$2484,"oct",M$2:M$2484,"In Progress")</f>
        <v>0</v>
      </c>
      <c r="Z27" s="132">
        <f>COUNTIFS(G$2:G$2484,"oct",M$2:M$2484,"elapsed")</f>
        <v>0</v>
      </c>
      <c r="AA27" s="132">
        <f>COUNTIFS(G$2:G$2484,"oct",M$2:M$2484,"withdrawn")</f>
        <v>0</v>
      </c>
      <c r="AB27" s="20">
        <f t="shared" si="2"/>
        <v>1</v>
      </c>
    </row>
    <row r="28" spans="1:28" ht="30" customHeight="1" x14ac:dyDescent="0.2">
      <c r="Q28" s="35"/>
      <c r="S28" s="23" t="s">
        <v>45</v>
      </c>
      <c r="T28" s="132">
        <f>COUNTIF(G2:G1452,"Nov")</f>
        <v>2</v>
      </c>
      <c r="U28" s="132">
        <f>COUNTIFS(G$2:G$2484,"nov",M$2:M$2484,"Full Disclosure")</f>
        <v>2</v>
      </c>
      <c r="V28" s="132">
        <f>COUNTIFS(G$2:G$2484,"nov",M$2:M$2484,"Partial Disclosure")</f>
        <v>0</v>
      </c>
      <c r="W28" s="132">
        <f>COUNTIFS(G$2:G$2484,"nov",M$2:M$2484,"Refused")</f>
        <v>0</v>
      </c>
      <c r="X28" s="132">
        <f>COUNTIFS(G$2:G$2484,"nov",M$2:M$2484,"Information not held")</f>
        <v>0</v>
      </c>
      <c r="Y28" s="132">
        <f>COUNTIFS(G$2:G$2484,"nov",M$2:M$2484,"In Progress")</f>
        <v>0</v>
      </c>
      <c r="Z28" s="132">
        <f>COUNTIFS(G$2:G$2484,"nov",M$2:M$2484,"elapsed")</f>
        <v>0</v>
      </c>
      <c r="AA28" s="132">
        <f>COUNTIFS(G$2:G$2484,"nov",M$2:M$2484,"withdrawn")</f>
        <v>0</v>
      </c>
      <c r="AB28" s="20">
        <f t="shared" si="2"/>
        <v>2</v>
      </c>
    </row>
    <row r="29" spans="1:28" ht="30" customHeight="1" x14ac:dyDescent="0.2">
      <c r="Q29" s="35"/>
      <c r="S29" s="23" t="s">
        <v>46</v>
      </c>
      <c r="T29" s="132">
        <f>COUNTIF(G2:G1453,"dec")</f>
        <v>1</v>
      </c>
      <c r="U29" s="132">
        <f>COUNTIFS(G$2:G$2484,"dec",M$2:M$2484,"Full Disclosure")</f>
        <v>0</v>
      </c>
      <c r="V29" s="132">
        <f>COUNTIFS(G$2:G$2484,"dec",M$2:M$2484,"Partial Disclosure")</f>
        <v>0</v>
      </c>
      <c r="W29" s="132">
        <f>COUNTIFS(G$2:G$2484,"dec",M$2:M$2484,"Refused")</f>
        <v>0</v>
      </c>
      <c r="X29" s="132">
        <f>COUNTIFS(G$2:G$2484,"dec",M$2:M$2484,"Information not held")</f>
        <v>1</v>
      </c>
      <c r="Y29" s="132">
        <f>COUNTIFS(G$2:G$2484,"dec",M$2:M$2484,"In Progress")</f>
        <v>0</v>
      </c>
      <c r="Z29" s="132">
        <f>COUNTIFS(G$2:G$2484,"dec",M$2:M$2484,"elapsed")</f>
        <v>0</v>
      </c>
      <c r="AA29" s="132">
        <f>COUNTIFS(G$2:G$2484,"dec",M$2:M$2484,"withdrawn")</f>
        <v>0</v>
      </c>
      <c r="AB29" s="20">
        <f t="shared" si="2"/>
        <v>1</v>
      </c>
    </row>
    <row r="30" spans="1:28" ht="30" customHeight="1" x14ac:dyDescent="0.2">
      <c r="Q30" s="35"/>
      <c r="S30" s="20"/>
      <c r="T30" s="20"/>
      <c r="U30" s="20"/>
      <c r="V30" s="20"/>
      <c r="W30" s="20"/>
      <c r="X30" s="20"/>
      <c r="Y30" s="27"/>
      <c r="Z30" s="27"/>
      <c r="AA30" s="134"/>
    </row>
    <row r="31" spans="1:28" ht="30" customHeight="1" x14ac:dyDescent="0.2">
      <c r="Q31" s="35"/>
      <c r="S31" s="20"/>
      <c r="T31" s="20"/>
      <c r="U31" s="20"/>
      <c r="V31" s="20"/>
      <c r="W31" s="20"/>
      <c r="X31" s="20"/>
      <c r="Y31" s="27"/>
      <c r="Z31" s="27"/>
      <c r="AA31" s="134"/>
    </row>
    <row r="32" spans="1:28" ht="30" customHeight="1" x14ac:dyDescent="0.2">
      <c r="S32" s="20"/>
      <c r="T32" s="20"/>
      <c r="U32" s="20"/>
      <c r="V32" s="20"/>
      <c r="W32" s="20"/>
      <c r="X32" s="20"/>
      <c r="Y32" s="20"/>
      <c r="Z32" s="20"/>
      <c r="AA32" s="20"/>
    </row>
    <row r="33" spans="19:28" ht="30" customHeight="1" x14ac:dyDescent="0.2">
      <c r="S33" s="20"/>
      <c r="T33" s="20"/>
      <c r="U33" s="20"/>
      <c r="V33" s="20"/>
      <c r="W33" s="20"/>
      <c r="X33" s="20"/>
      <c r="Y33" s="20"/>
      <c r="Z33" s="20"/>
      <c r="AA33" s="20"/>
    </row>
    <row r="34" spans="19:28" ht="30" customHeight="1" x14ac:dyDescent="0.2">
      <c r="S34" s="20"/>
      <c r="T34" s="20"/>
      <c r="U34" s="20"/>
      <c r="V34" s="20"/>
      <c r="W34" s="20"/>
      <c r="X34" s="20"/>
      <c r="Y34" s="20"/>
      <c r="Z34" s="20"/>
      <c r="AA34" s="20"/>
    </row>
    <row r="35" spans="19:28" ht="30" customHeight="1" x14ac:dyDescent="0.2">
      <c r="S35" s="20"/>
      <c r="T35" s="20"/>
      <c r="U35" s="20"/>
      <c r="V35" s="20"/>
      <c r="W35" s="20"/>
      <c r="X35" s="20"/>
      <c r="Y35" s="20"/>
      <c r="Z35" s="20"/>
      <c r="AA35" s="20"/>
    </row>
    <row r="36" spans="19:28" ht="30" customHeight="1" x14ac:dyDescent="0.2">
      <c r="S36" s="20"/>
      <c r="T36" s="20"/>
      <c r="U36" s="20"/>
      <c r="V36" s="20"/>
      <c r="W36" s="20"/>
      <c r="X36" s="20"/>
      <c r="Y36" s="20"/>
      <c r="Z36" s="20"/>
      <c r="AA36" s="20"/>
    </row>
    <row r="37" spans="19:28" ht="30" customHeight="1" x14ac:dyDescent="0.2">
      <c r="S37" s="20"/>
      <c r="T37" s="20"/>
      <c r="U37" s="20"/>
      <c r="V37" s="20"/>
      <c r="W37" s="20"/>
      <c r="X37" s="20"/>
      <c r="Y37" s="20"/>
      <c r="Z37" s="20"/>
      <c r="AA37" s="20"/>
    </row>
    <row r="38" spans="19:28" ht="30" customHeight="1" x14ac:dyDescent="0.2">
      <c r="S38" s="20"/>
      <c r="T38" s="20"/>
      <c r="U38" s="20"/>
      <c r="V38" s="20"/>
      <c r="W38" s="20"/>
      <c r="X38" s="20"/>
      <c r="Y38" s="20"/>
      <c r="Z38" s="20"/>
      <c r="AA38" s="20"/>
      <c r="AB38" s="20"/>
    </row>
    <row r="39" spans="19:28" ht="30" customHeight="1" x14ac:dyDescent="0.2">
      <c r="S39" s="22"/>
      <c r="T39" s="20"/>
      <c r="U39" s="20"/>
      <c r="V39" s="20"/>
      <c r="W39" s="20"/>
      <c r="X39" s="20"/>
      <c r="Y39" s="20"/>
      <c r="Z39" s="20"/>
      <c r="AA39" s="20"/>
      <c r="AB39" s="20"/>
    </row>
    <row r="40" spans="19:28" ht="30" customHeight="1" x14ac:dyDescent="0.2">
      <c r="S40" s="20"/>
      <c r="T40" s="20"/>
      <c r="U40" s="20"/>
      <c r="V40" s="20"/>
      <c r="W40" s="20"/>
      <c r="X40" s="20"/>
      <c r="Y40" s="20"/>
      <c r="Z40" s="20"/>
      <c r="AA40" s="20"/>
      <c r="AB40" s="20"/>
    </row>
    <row r="41" spans="19:28" ht="30" customHeight="1" x14ac:dyDescent="0.2">
      <c r="S41" s="22"/>
      <c r="T41" s="20"/>
      <c r="U41" s="20"/>
      <c r="V41" s="20"/>
      <c r="W41" s="20"/>
      <c r="X41" s="20"/>
      <c r="Y41" s="20"/>
      <c r="Z41" s="20"/>
      <c r="AA41" s="20"/>
      <c r="AB41" s="20"/>
    </row>
    <row r="42" spans="19:28" ht="30" customHeight="1" x14ac:dyDescent="0.2">
      <c r="S42" s="33"/>
      <c r="T42" s="20"/>
      <c r="U42" s="20"/>
      <c r="V42" s="20"/>
      <c r="W42" s="20"/>
      <c r="X42" s="20"/>
      <c r="Y42" s="20"/>
      <c r="Z42" s="20"/>
      <c r="AA42" s="20"/>
    </row>
    <row r="43" spans="19:28" ht="30" customHeight="1" x14ac:dyDescent="0.2">
      <c r="S43" s="34"/>
      <c r="T43" s="20"/>
      <c r="U43" s="20"/>
    </row>
    <row r="44" spans="19:28" ht="30" customHeight="1" x14ac:dyDescent="0.2">
      <c r="S44" s="34"/>
      <c r="T44" s="20"/>
      <c r="U44" s="20"/>
    </row>
    <row r="45" spans="19:28" ht="30" customHeight="1" x14ac:dyDescent="0.2">
      <c r="S45" s="34"/>
      <c r="T45" s="20"/>
      <c r="U45" s="20"/>
    </row>
    <row r="46" spans="19:28" ht="15.75" x14ac:dyDescent="0.2">
      <c r="S46" s="34"/>
      <c r="T46" s="20"/>
      <c r="U46" s="20"/>
    </row>
    <row r="47" spans="19:28" x14ac:dyDescent="0.2">
      <c r="S47" s="20"/>
      <c r="T47" s="20"/>
      <c r="U47" s="20"/>
    </row>
    <row r="48" spans="19:28" ht="15.75" x14ac:dyDescent="0.2">
      <c r="S48" s="20"/>
      <c r="T48" s="20"/>
      <c r="U48" s="22"/>
    </row>
    <row r="49" spans="19:21" ht="15.75" x14ac:dyDescent="0.2">
      <c r="S49" s="32"/>
      <c r="T49" s="20"/>
      <c r="U49" s="22"/>
    </row>
    <row r="50" spans="19:21" ht="15.75" x14ac:dyDescent="0.2">
      <c r="S50" s="32"/>
      <c r="T50" s="20"/>
      <c r="U50" s="22"/>
    </row>
    <row r="51" spans="19:21" ht="15.75" x14ac:dyDescent="0.2">
      <c r="S51" s="32"/>
      <c r="T51" s="20"/>
      <c r="U51" s="22"/>
    </row>
    <row r="52" spans="19:21" ht="15.75" x14ac:dyDescent="0.2">
      <c r="S52" s="32"/>
      <c r="T52" s="20"/>
      <c r="U52" s="22"/>
    </row>
    <row r="53" spans="19:21" ht="15.75" x14ac:dyDescent="0.2">
      <c r="S53" s="32"/>
      <c r="T53" s="20"/>
      <c r="U53" s="22"/>
    </row>
    <row r="54" spans="19:21" ht="15.75" x14ac:dyDescent="0.2">
      <c r="S54" s="32"/>
      <c r="T54" s="20"/>
      <c r="U54" s="22"/>
    </row>
    <row r="55" spans="19:21" ht="15.75" x14ac:dyDescent="0.2">
      <c r="S55" s="32"/>
      <c r="T55" s="20"/>
      <c r="U55" s="22"/>
    </row>
    <row r="56" spans="19:21" ht="15.75" x14ac:dyDescent="0.2">
      <c r="S56" s="32"/>
      <c r="T56" s="20"/>
      <c r="U56" s="22"/>
    </row>
    <row r="57" spans="19:21" ht="15.75" x14ac:dyDescent="0.2">
      <c r="S57" s="32"/>
      <c r="T57" s="20"/>
      <c r="U57" s="22"/>
    </row>
    <row r="58" spans="19:21" ht="15.75" x14ac:dyDescent="0.2">
      <c r="S58" s="32"/>
      <c r="T58" s="20"/>
      <c r="U58" s="22"/>
    </row>
    <row r="59" spans="19:21" ht="15.75" x14ac:dyDescent="0.2">
      <c r="S59" s="32"/>
      <c r="T59" s="20"/>
      <c r="U59" s="22"/>
    </row>
    <row r="60" spans="19:21" ht="15.75" x14ac:dyDescent="0.2">
      <c r="S60" s="32"/>
      <c r="T60" s="20"/>
      <c r="U60" s="22"/>
    </row>
    <row r="61" spans="19:21" ht="15.75" x14ac:dyDescent="0.2">
      <c r="S61" s="32"/>
      <c r="T61" s="20"/>
      <c r="U61" s="22"/>
    </row>
    <row r="62" spans="19:21" ht="15.75" x14ac:dyDescent="0.2">
      <c r="S62" s="32"/>
      <c r="T62" s="20"/>
      <c r="U62" s="20"/>
    </row>
    <row r="63" spans="19:21" x14ac:dyDescent="0.2">
      <c r="S63" s="20"/>
    </row>
  </sheetData>
  <autoFilter ref="A1:AC63" xr:uid="{00000000-0009-0000-0000-000002000000}"/>
  <mergeCells count="1">
    <mergeCell ref="U14:Y14"/>
  </mergeCells>
  <phoneticPr fontId="12" type="noConversion"/>
  <conditionalFormatting sqref="I2:I3">
    <cfRule type="containsText" dxfId="9" priority="12" stopIfTrue="1" operator="containsText" text="Yes">
      <formula>NOT(ISERROR(SEARCH("Yes",I2)))</formula>
    </cfRule>
  </conditionalFormatting>
  <conditionalFormatting sqref="I2:I15 J19:J47">
    <cfRule type="containsText" dxfId="8" priority="10" stopIfTrue="1" operator="containsText" text="No">
      <formula>NOT(ISERROR(SEARCH("No",I2)))</formula>
    </cfRule>
    <cfRule type="containsText" dxfId="7" priority="11" stopIfTrue="1" operator="containsText" text="Yes">
      <formula>NOT(ISERROR(SEARCH("Yes",I2)))</formula>
    </cfRule>
  </conditionalFormatting>
  <conditionalFormatting sqref="I2:I15 J19:J41">
    <cfRule type="containsText" dxfId="6" priority="9" stopIfTrue="1" operator="containsText" text="N/A">
      <formula>NOT(ISERROR(SEARCH("N/A",I2)))</formula>
    </cfRule>
  </conditionalFormatting>
  <conditionalFormatting sqref="I16">
    <cfRule type="containsText" dxfId="5" priority="6" stopIfTrue="1" operator="containsText" text="N/A">
      <formula>NOT(ISERROR(SEARCH("N/A",I16)))</formula>
    </cfRule>
    <cfRule type="containsText" dxfId="4" priority="7" stopIfTrue="1" operator="containsText" text="No">
      <formula>NOT(ISERROR(SEARCH("No",I16)))</formula>
    </cfRule>
    <cfRule type="containsText" dxfId="3" priority="8" stopIfTrue="1" operator="containsText" text="Yes">
      <formula>NOT(ISERROR(SEARCH("Yes",I16)))</formula>
    </cfRule>
  </conditionalFormatting>
  <conditionalFormatting sqref="I17:I18">
    <cfRule type="containsText" dxfId="2" priority="3" stopIfTrue="1" operator="containsText" text="N/A">
      <formula>NOT(ISERROR(SEARCH("N/A",I17)))</formula>
    </cfRule>
    <cfRule type="containsText" dxfId="1" priority="4" stopIfTrue="1" operator="containsText" text="Yes">
      <formula>NOT(ISERROR(SEARCH("Yes",I17)))</formula>
    </cfRule>
    <cfRule type="containsText" dxfId="0" priority="5" stopIfTrue="1" operator="containsText" text="No">
      <formula>NOT(ISERROR(SEARCH("No",I17)))</formula>
    </cfRule>
  </conditionalFormatting>
  <dataValidations count="9">
    <dataValidation type="list" allowBlank="1" showInputMessage="1" showErrorMessage="1" sqref="K1" xr:uid="{00000000-0002-0000-0200-000000000000}">
      <formula1>$L$2:$L$4</formula1>
    </dataValidation>
    <dataValidation type="list" allowBlank="1" showInputMessage="1" showErrorMessage="1" sqref="I1 J6:J9" xr:uid="{00000000-0002-0000-0200-000001000000}">
      <formula1>$J$2:$J$3</formula1>
    </dataValidation>
    <dataValidation type="list" allowBlank="1" showInputMessage="1" showErrorMessage="1" sqref="M1 P5:P9 O1 Q22:Q31 P2:P3 P19:P65536 G1 J5" xr:uid="{00000000-0002-0000-0200-000002000000}">
      <formula1>#REF!</formula1>
    </dataValidation>
    <dataValidation showDropDown="1" showInputMessage="1" showErrorMessage="1" sqref="H1 I19:I65536 H10:H15" xr:uid="{00000000-0002-0000-0200-000003000000}"/>
    <dataValidation type="list" allowBlank="1" showInputMessage="1" showErrorMessage="1" sqref="K2:K18" xr:uid="{00000000-0002-0000-0200-000004000000}">
      <formula1>$L$2:$L$6</formula1>
    </dataValidation>
    <dataValidation type="list" allowBlank="1" showInputMessage="1" showErrorMessage="1" sqref="M2:M18" xr:uid="{00000000-0002-0000-0200-000005000000}">
      <formula1>$N$2:$N$7</formula1>
    </dataValidation>
    <dataValidation type="list" allowBlank="1" showInputMessage="1" showErrorMessage="1" sqref="O2:O15" xr:uid="{00000000-0002-0000-0200-000007000000}">
      <formula1>$Q$2:$Q$10</formula1>
    </dataValidation>
    <dataValidation type="list" allowBlank="1" showInputMessage="1" showErrorMessage="1" sqref="I2:I18 J19:J32" xr:uid="{00000000-0002-0000-0200-000008000000}">
      <formula1>$J$2:$J$4</formula1>
    </dataValidation>
    <dataValidation type="list" allowBlank="1" showInputMessage="1" showErrorMessage="1" sqref="O17:O18" xr:uid="{00000000-0002-0000-0200-000009000000}">
      <formula1>$R$2:$R$26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15"/>
  <sheetViews>
    <sheetView workbookViewId="0">
      <selection activeCell="A2" sqref="A2"/>
    </sheetView>
  </sheetViews>
  <sheetFormatPr defaultRowHeight="12.75" x14ac:dyDescent="0.2"/>
  <cols>
    <col min="1" max="1" width="14.5703125" style="55" customWidth="1"/>
    <col min="2" max="2" width="25" style="55" customWidth="1"/>
    <col min="3" max="3" width="49.28515625" style="55" customWidth="1"/>
    <col min="4" max="4" width="19.42578125" style="55" customWidth="1"/>
    <col min="5" max="5" width="60.140625" style="55" customWidth="1"/>
    <col min="6" max="16384" width="9.140625" style="55"/>
  </cols>
  <sheetData>
    <row r="1" spans="1:5" s="54" customFormat="1" ht="39" customHeight="1" x14ac:dyDescent="0.25">
      <c r="A1" s="53" t="s">
        <v>53</v>
      </c>
      <c r="B1" s="53" t="s">
        <v>50</v>
      </c>
      <c r="C1" s="53" t="s">
        <v>51</v>
      </c>
      <c r="D1" s="53" t="s">
        <v>52</v>
      </c>
      <c r="E1" s="53" t="s">
        <v>55</v>
      </c>
    </row>
    <row r="2" spans="1:5" ht="30.75" customHeight="1" x14ac:dyDescent="0.2">
      <c r="A2" s="68"/>
      <c r="B2" s="56"/>
      <c r="C2" s="57"/>
      <c r="D2" s="56"/>
      <c r="E2" s="56"/>
    </row>
    <row r="3" spans="1:5" ht="30.75" customHeight="1" x14ac:dyDescent="0.2">
      <c r="A3" s="72"/>
      <c r="B3" s="70"/>
      <c r="C3" s="71"/>
      <c r="D3" s="70"/>
      <c r="E3" s="70"/>
    </row>
    <row r="4" spans="1:5" ht="30.75" customHeight="1" x14ac:dyDescent="0.2">
      <c r="A4" s="69"/>
      <c r="B4" s="69"/>
      <c r="C4" s="69"/>
      <c r="D4" s="69"/>
      <c r="E4" s="69"/>
    </row>
    <row r="5" spans="1:5" ht="30.75" customHeight="1" x14ac:dyDescent="0.2">
      <c r="A5" s="58"/>
      <c r="B5" s="58"/>
      <c r="C5" s="58"/>
      <c r="D5" s="58"/>
      <c r="E5" s="58"/>
    </row>
    <row r="6" spans="1:5" ht="30.75" customHeight="1" x14ac:dyDescent="0.2">
      <c r="A6" s="58"/>
      <c r="B6" s="58"/>
      <c r="C6" s="58"/>
      <c r="D6" s="58"/>
      <c r="E6" s="58"/>
    </row>
    <row r="7" spans="1:5" ht="30.75" customHeight="1" x14ac:dyDescent="0.2">
      <c r="A7" s="58"/>
      <c r="B7" s="58"/>
      <c r="C7" s="58"/>
      <c r="D7" s="58"/>
      <c r="E7" s="58"/>
    </row>
    <row r="8" spans="1:5" ht="30.75" customHeight="1" x14ac:dyDescent="0.2">
      <c r="A8" s="58"/>
      <c r="B8" s="58"/>
      <c r="C8" s="58"/>
      <c r="D8" s="58"/>
      <c r="E8" s="58"/>
    </row>
    <row r="9" spans="1:5" ht="30.75" customHeight="1" x14ac:dyDescent="0.2">
      <c r="A9" s="58"/>
      <c r="B9" s="58"/>
      <c r="C9" s="58"/>
      <c r="D9" s="58"/>
      <c r="E9" s="58"/>
    </row>
    <row r="10" spans="1:5" ht="30.75" customHeight="1" x14ac:dyDescent="0.2">
      <c r="A10" s="58"/>
      <c r="B10" s="58"/>
      <c r="C10" s="58"/>
      <c r="D10" s="58"/>
      <c r="E10" s="58"/>
    </row>
    <row r="11" spans="1:5" ht="30.75" customHeight="1" x14ac:dyDescent="0.2">
      <c r="A11" s="58"/>
      <c r="B11" s="58"/>
      <c r="C11" s="58"/>
      <c r="D11" s="58"/>
      <c r="E11" s="58"/>
    </row>
    <row r="12" spans="1:5" ht="30.75" customHeight="1" x14ac:dyDescent="0.2">
      <c r="A12" s="58"/>
      <c r="B12" s="58"/>
      <c r="C12" s="58"/>
      <c r="D12" s="58"/>
      <c r="E12" s="58"/>
    </row>
    <row r="13" spans="1:5" ht="30.75" customHeight="1" x14ac:dyDescent="0.2">
      <c r="A13" s="58"/>
      <c r="B13" s="58"/>
      <c r="C13" s="58"/>
      <c r="D13" s="58"/>
      <c r="E13" s="58"/>
    </row>
    <row r="14" spans="1:5" ht="30.75" customHeight="1" x14ac:dyDescent="0.2">
      <c r="A14" s="58"/>
      <c r="B14" s="58"/>
      <c r="C14" s="58"/>
      <c r="D14" s="58"/>
      <c r="E14" s="58"/>
    </row>
    <row r="15" spans="1:5" ht="30.75" customHeight="1" x14ac:dyDescent="0.2">
      <c r="A15" s="58"/>
      <c r="B15" s="58"/>
      <c r="C15" s="58"/>
      <c r="D15" s="58"/>
      <c r="E15" s="58"/>
    </row>
  </sheetData>
  <phoneticPr fontId="1"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D33"/>
  <sheetViews>
    <sheetView workbookViewId="0">
      <selection activeCell="A24" sqref="A24:A25"/>
    </sheetView>
  </sheetViews>
  <sheetFormatPr defaultRowHeight="12.75" x14ac:dyDescent="0.2"/>
  <cols>
    <col min="1" max="1" width="17.28515625" customWidth="1"/>
    <col min="2" max="2" width="26.28515625" customWidth="1"/>
    <col min="3" max="3" width="23.42578125" customWidth="1"/>
    <col min="4" max="4" width="14.42578125" customWidth="1"/>
  </cols>
  <sheetData>
    <row r="1" spans="1:4" ht="45" customHeight="1" x14ac:dyDescent="0.2">
      <c r="A1" s="52" t="s">
        <v>2</v>
      </c>
      <c r="B1" s="52" t="s">
        <v>26</v>
      </c>
      <c r="C1" s="52" t="s">
        <v>54</v>
      </c>
    </row>
    <row r="2" spans="1:4" ht="12.75" customHeight="1" x14ac:dyDescent="0.2">
      <c r="A2" s="198" t="s">
        <v>1023</v>
      </c>
      <c r="B2" s="198" t="s">
        <v>1028</v>
      </c>
      <c r="C2" s="198" t="s">
        <v>1029</v>
      </c>
    </row>
    <row r="3" spans="1:4" x14ac:dyDescent="0.2">
      <c r="A3" s="195"/>
      <c r="B3" s="195"/>
      <c r="C3" s="195"/>
    </row>
    <row r="4" spans="1:4" x14ac:dyDescent="0.2">
      <c r="A4" s="198" t="s">
        <v>1272</v>
      </c>
      <c r="B4" s="198" t="s">
        <v>1274</v>
      </c>
      <c r="C4" s="198" t="s">
        <v>1273</v>
      </c>
    </row>
    <row r="5" spans="1:4" x14ac:dyDescent="0.2">
      <c r="A5" s="195"/>
      <c r="B5" s="195"/>
      <c r="C5" s="195"/>
    </row>
    <row r="6" spans="1:4" x14ac:dyDescent="0.2">
      <c r="A6" s="198" t="s">
        <v>1351</v>
      </c>
      <c r="B6" s="198" t="s">
        <v>1352</v>
      </c>
      <c r="C6" s="198" t="s">
        <v>1420</v>
      </c>
    </row>
    <row r="7" spans="1:4" x14ac:dyDescent="0.2">
      <c r="A7" s="195"/>
      <c r="B7" s="195"/>
      <c r="C7" s="195"/>
    </row>
    <row r="8" spans="1:4" x14ac:dyDescent="0.2">
      <c r="A8" s="198" t="s">
        <v>1872</v>
      </c>
      <c r="B8" s="198" t="s">
        <v>18</v>
      </c>
      <c r="C8" s="198" t="s">
        <v>1873</v>
      </c>
    </row>
    <row r="9" spans="1:4" x14ac:dyDescent="0.2">
      <c r="A9" s="195"/>
      <c r="B9" s="195"/>
      <c r="C9" s="195"/>
    </row>
    <row r="10" spans="1:4" x14ac:dyDescent="0.2">
      <c r="A10" s="198" t="s">
        <v>1472</v>
      </c>
      <c r="B10" s="198" t="s">
        <v>1471</v>
      </c>
      <c r="C10" s="198" t="s">
        <v>1470</v>
      </c>
    </row>
    <row r="11" spans="1:4" x14ac:dyDescent="0.2">
      <c r="A11" s="195"/>
      <c r="B11" s="195"/>
      <c r="C11" s="195"/>
    </row>
    <row r="12" spans="1:4" x14ac:dyDescent="0.2">
      <c r="A12" s="198" t="s">
        <v>1479</v>
      </c>
      <c r="B12" s="198" t="s">
        <v>1480</v>
      </c>
      <c r="C12" s="194" t="s">
        <v>1530</v>
      </c>
    </row>
    <row r="13" spans="1:4" x14ac:dyDescent="0.2">
      <c r="A13" s="195"/>
      <c r="B13" s="195"/>
      <c r="C13" s="195"/>
    </row>
    <row r="14" spans="1:4" x14ac:dyDescent="0.2">
      <c r="A14" s="198" t="s">
        <v>1542</v>
      </c>
      <c r="B14" s="198" t="s">
        <v>1543</v>
      </c>
      <c r="C14" s="194" t="s">
        <v>1612</v>
      </c>
    </row>
    <row r="15" spans="1:4" x14ac:dyDescent="0.2">
      <c r="A15" s="195"/>
      <c r="B15" s="195"/>
      <c r="C15" s="195"/>
      <c r="D15" t="s">
        <v>1613</v>
      </c>
    </row>
    <row r="16" spans="1:4" x14ac:dyDescent="0.2">
      <c r="A16" s="194" t="s">
        <v>1744</v>
      </c>
      <c r="B16" s="194" t="s">
        <v>1745</v>
      </c>
      <c r="C16" s="194" t="s">
        <v>1787</v>
      </c>
    </row>
    <row r="17" spans="1:3" x14ac:dyDescent="0.2">
      <c r="A17" s="195"/>
      <c r="B17" s="195"/>
      <c r="C17" s="195"/>
    </row>
    <row r="18" spans="1:3" x14ac:dyDescent="0.2">
      <c r="A18" s="194" t="s">
        <v>1765</v>
      </c>
      <c r="B18" s="194" t="s">
        <v>1766</v>
      </c>
      <c r="C18" s="194" t="s">
        <v>1787</v>
      </c>
    </row>
    <row r="19" spans="1:3" x14ac:dyDescent="0.2">
      <c r="A19" s="195"/>
      <c r="B19" s="195"/>
      <c r="C19" s="195"/>
    </row>
    <row r="20" spans="1:3" x14ac:dyDescent="0.2">
      <c r="A20" s="194" t="s">
        <v>1834</v>
      </c>
      <c r="B20" s="194" t="s">
        <v>1835</v>
      </c>
      <c r="C20" s="194" t="s">
        <v>1836</v>
      </c>
    </row>
    <row r="21" spans="1:3" x14ac:dyDescent="0.2">
      <c r="A21" s="195"/>
      <c r="B21" s="195"/>
      <c r="C21" s="195"/>
    </row>
    <row r="22" spans="1:3" x14ac:dyDescent="0.2">
      <c r="A22" s="194" t="s">
        <v>1868</v>
      </c>
      <c r="B22" s="194" t="s">
        <v>1869</v>
      </c>
      <c r="C22" s="194" t="s">
        <v>1880</v>
      </c>
    </row>
    <row r="23" spans="1:3" x14ac:dyDescent="0.2">
      <c r="A23" s="195"/>
      <c r="B23" s="195"/>
      <c r="C23" s="195"/>
    </row>
    <row r="24" spans="1:3" x14ac:dyDescent="0.2">
      <c r="A24" s="194"/>
      <c r="B24" s="194"/>
      <c r="C24" s="194"/>
    </row>
    <row r="25" spans="1:3" x14ac:dyDescent="0.2">
      <c r="A25" s="195"/>
      <c r="B25" s="195"/>
      <c r="C25" s="195"/>
    </row>
    <row r="26" spans="1:3" x14ac:dyDescent="0.2">
      <c r="A26" s="194"/>
      <c r="B26" s="194"/>
      <c r="C26" s="194"/>
    </row>
    <row r="27" spans="1:3" x14ac:dyDescent="0.2">
      <c r="A27" s="195"/>
      <c r="B27" s="195"/>
      <c r="C27" s="195"/>
    </row>
    <row r="28" spans="1:3" x14ac:dyDescent="0.2">
      <c r="A28" s="194"/>
      <c r="B28" s="194"/>
      <c r="C28" s="194"/>
    </row>
    <row r="29" spans="1:3" x14ac:dyDescent="0.2">
      <c r="A29" s="195"/>
      <c r="B29" s="195"/>
      <c r="C29" s="195"/>
    </row>
    <row r="30" spans="1:3" x14ac:dyDescent="0.2">
      <c r="A30" s="197"/>
      <c r="B30" s="196"/>
      <c r="C30" s="196"/>
    </row>
    <row r="31" spans="1:3" x14ac:dyDescent="0.2">
      <c r="A31" s="197"/>
      <c r="B31" s="197"/>
      <c r="C31" s="197"/>
    </row>
    <row r="32" spans="1:3" x14ac:dyDescent="0.2">
      <c r="A32" s="197"/>
      <c r="B32" s="196"/>
      <c r="C32" s="196"/>
    </row>
    <row r="33" spans="1:3" x14ac:dyDescent="0.2">
      <c r="A33" s="197"/>
      <c r="B33" s="197"/>
      <c r="C33" s="197"/>
    </row>
  </sheetData>
  <mergeCells count="48">
    <mergeCell ref="C8:C9"/>
    <mergeCell ref="B2:B3"/>
    <mergeCell ref="B6:B7"/>
    <mergeCell ref="B8:B9"/>
    <mergeCell ref="A4:A5"/>
    <mergeCell ref="A2:A3"/>
    <mergeCell ref="C6:C7"/>
    <mergeCell ref="A16:A17"/>
    <mergeCell ref="C12:C13"/>
    <mergeCell ref="C14:C15"/>
    <mergeCell ref="B12:B13"/>
    <mergeCell ref="A14:A15"/>
    <mergeCell ref="A12:A13"/>
    <mergeCell ref="C10:C11"/>
    <mergeCell ref="C2:C3"/>
    <mergeCell ref="A8:A9"/>
    <mergeCell ref="B4:B5"/>
    <mergeCell ref="C4:C5"/>
    <mergeCell ref="A6:A7"/>
    <mergeCell ref="A10:A11"/>
    <mergeCell ref="B16:B17"/>
    <mergeCell ref="B18:B19"/>
    <mergeCell ref="B10:B11"/>
    <mergeCell ref="B14:B15"/>
    <mergeCell ref="C16:C17"/>
    <mergeCell ref="C18:C19"/>
    <mergeCell ref="B28:B29"/>
    <mergeCell ref="B20:B21"/>
    <mergeCell ref="B24:B25"/>
    <mergeCell ref="C26:C27"/>
    <mergeCell ref="B26:B27"/>
    <mergeCell ref="C22:C23"/>
    <mergeCell ref="A20:A21"/>
    <mergeCell ref="A18:A19"/>
    <mergeCell ref="B22:B23"/>
    <mergeCell ref="C20:C21"/>
    <mergeCell ref="C32:C33"/>
    <mergeCell ref="C30:C31"/>
    <mergeCell ref="B32:B33"/>
    <mergeCell ref="A32:A33"/>
    <mergeCell ref="B30:B31"/>
    <mergeCell ref="A30:A31"/>
    <mergeCell ref="A24:A25"/>
    <mergeCell ref="A22:A23"/>
    <mergeCell ref="A28:A29"/>
    <mergeCell ref="C28:C29"/>
    <mergeCell ref="A26:A27"/>
    <mergeCell ref="C24:C25"/>
  </mergeCells>
  <phoneticPr fontId="1"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54A053A75624A47A6BF4FA0B27CF58F" ma:contentTypeVersion="1" ma:contentTypeDescription="Create a new document." ma:contentTypeScope="" ma:versionID="754263b2d8f18baf2e8976c87e02ecd5">
  <xsd:schema xmlns:xsd="http://www.w3.org/2001/XMLSchema" xmlns:xs="http://www.w3.org/2001/XMLSchema" xmlns:p="http://schemas.microsoft.com/office/2006/metadata/properties" xmlns:ns2="fd186967-6dc1-4007-9ae0-172e658b8da2" targetNamespace="http://schemas.microsoft.com/office/2006/metadata/properties" ma:root="true" ma:fieldsID="cf917f3a7e5f3a37b3389ee3b059b758" ns2:_="">
    <xsd:import namespace="fd186967-6dc1-4007-9ae0-172e658b8da2"/>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86967-6dc1-4007-9ae0-172e658b8da2" elementFormDefault="qualified">
    <xsd:import namespace="http://schemas.microsoft.com/office/2006/documentManagement/types"/>
    <xsd:import namespace="http://schemas.microsoft.com/office/infopath/2007/PartnerControls"/>
    <xsd:element name="SharedWithUsers" ma:index="8" nillable="true" ma:displayName="Shared With" ma:description=""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CBA398-EC6F-4E34-A063-3B1C5FA29302}">
  <ds:schemaRefs>
    <ds:schemaRef ds:uri="http://www.w3.org/XML/1998/namespace"/>
    <ds:schemaRef ds:uri="fd186967-6dc1-4007-9ae0-172e658b8da2"/>
    <ds:schemaRef ds:uri="http://schemas.microsoft.com/office/2006/documentManagement/types"/>
    <ds:schemaRef ds:uri="http://purl.org/dc/dcmitype/"/>
    <ds:schemaRef ds:uri="http://schemas.openxmlformats.org/package/2006/metadata/core-properties"/>
    <ds:schemaRef ds:uri="http://purl.org/dc/terms/"/>
    <ds:schemaRef ds:uri="http://schemas.microsoft.com/office/infopath/2007/PartnerControl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D79BFEC-95DC-469B-85AA-DB23B3EDA40D}">
  <ds:schemaRefs>
    <ds:schemaRef ds:uri="http://schemas.microsoft.com/sharepoint/v3/contenttype/forms"/>
  </ds:schemaRefs>
</ds:datastoreItem>
</file>

<file path=customXml/itemProps3.xml><?xml version="1.0" encoding="utf-8"?>
<ds:datastoreItem xmlns:ds="http://schemas.openxmlformats.org/officeDocument/2006/customXml" ds:itemID="{263940CA-CF19-4C94-BDBA-3935E34D97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86967-6dc1-4007-9ae0-172e658b8da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Metrics 2021</vt:lpstr>
      <vt:lpstr>FOI 2021</vt:lpstr>
      <vt:lpstr>EIR 2021</vt:lpstr>
      <vt:lpstr>Vexatious Requests</vt:lpstr>
      <vt:lpstr>Internal Review 2021</vt:lpstr>
      <vt:lpstr>'Metrics 2021'!Print_Area</vt:lpstr>
      <vt:lpstr>'FOI 2021'!Print_Titles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2022-02-08T20:35:36Z</dcterms:created>
  <dcterms:modified xsi:type="dcterms:W3CDTF">2022-04-29T09:21:42Z</dcterms:modified>
</cp:coreProperties>
</file>