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830B4349-5A40-4463-A4CC-F7E03DBCEA76}" xr6:coauthVersionLast="47" xr6:coauthVersionMax="47" xr10:uidLastSave="{00000000-0000-0000-0000-000000000000}"/>
  <bookViews>
    <workbookView xWindow="28680" yWindow="-120" windowWidth="29040" windowHeight="15840" xr2:uid="{00000000-000D-0000-FFFF-FFFF00000000}"/>
  </bookViews>
  <sheets>
    <sheet name="Metrics 2020" sheetId="3" r:id="rId1"/>
    <sheet name="FOI 2020" sheetId="1" r:id="rId2"/>
    <sheet name="EIR 2020" sheetId="7" r:id="rId3"/>
    <sheet name="Vexatious Requests" sheetId="6" r:id="rId4"/>
    <sheet name="Internal Review 2020" sheetId="5" r:id="rId5"/>
  </sheets>
  <definedNames>
    <definedName name="_xlnm._FilterDatabase" localSheetId="1" hidden="1">'FOI 2020'!$A$1:$S$308</definedName>
    <definedName name="_ftnref1" localSheetId="1">'FOI 2020'!#REF!</definedName>
    <definedName name="_xlnm.Print_Area" localSheetId="1">'FOI 2020'!#REF!</definedName>
    <definedName name="_xlnm.Print_Area" localSheetId="0">'Metrics 2020'!$A$1:$K$47</definedName>
    <definedName name="_xlnm.Print_Titles" localSheetId="1">'FOI 2020'!$1:$1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5" i="7" l="1"/>
  <c r="Q18" i="3" s="1"/>
  <c r="AE15" i="7"/>
  <c r="S18" i="3" s="1"/>
  <c r="AD15" i="7"/>
  <c r="R18" i="3" s="1"/>
  <c r="AB15" i="7"/>
  <c r="P18" i="3" s="1"/>
  <c r="AA15" i="7"/>
  <c r="O18" i="3" s="1"/>
  <c r="Z15" i="7"/>
  <c r="N18" i="3" s="1"/>
  <c r="Y15" i="7"/>
  <c r="M18" i="3" s="1"/>
  <c r="AE28" i="7"/>
  <c r="S15" i="3" s="1"/>
  <c r="AD28" i="7"/>
  <c r="R15" i="3" s="1"/>
  <c r="AC28" i="7"/>
  <c r="Q15" i="3" s="1"/>
  <c r="AB28" i="7"/>
  <c r="P15" i="3" s="1"/>
  <c r="AA28" i="7"/>
  <c r="O15" i="3" s="1"/>
  <c r="Z28" i="7"/>
  <c r="N15" i="3" s="1"/>
  <c r="Y28" i="7"/>
  <c r="M15" i="3" s="1"/>
  <c r="X28" i="7"/>
  <c r="T15" i="3" s="1"/>
  <c r="AE27" i="7"/>
  <c r="S14" i="3" s="1"/>
  <c r="AD27" i="7"/>
  <c r="R14" i="3" s="1"/>
  <c r="AC27" i="7"/>
  <c r="Q14" i="3" s="1"/>
  <c r="AB27" i="7"/>
  <c r="P14" i="3" s="1"/>
  <c r="AA27" i="7"/>
  <c r="O14" i="3" s="1"/>
  <c r="Z27" i="7"/>
  <c r="N14" i="3" s="1"/>
  <c r="Y27" i="7"/>
  <c r="M14" i="3" s="1"/>
  <c r="X27" i="7"/>
  <c r="T14" i="3" s="1"/>
  <c r="AE26" i="7"/>
  <c r="S13" i="3" s="1"/>
  <c r="AD26" i="7"/>
  <c r="R13" i="3" s="1"/>
  <c r="AC26" i="7"/>
  <c r="Q13" i="3" s="1"/>
  <c r="AB26" i="7"/>
  <c r="P13" i="3" s="1"/>
  <c r="AA26" i="7"/>
  <c r="O13" i="3" s="1"/>
  <c r="Z26" i="7"/>
  <c r="N13" i="3" s="1"/>
  <c r="Y26" i="7"/>
  <c r="M13" i="3" s="1"/>
  <c r="X26" i="7"/>
  <c r="T13" i="3" s="1"/>
  <c r="AE25" i="7"/>
  <c r="S12" i="3" s="1"/>
  <c r="AD25" i="7"/>
  <c r="R12" i="3" s="1"/>
  <c r="AC25" i="7"/>
  <c r="Q12" i="3" s="1"/>
  <c r="AB25" i="7"/>
  <c r="P12" i="3" s="1"/>
  <c r="AA25" i="7"/>
  <c r="O12" i="3" s="1"/>
  <c r="Z25" i="7"/>
  <c r="N12" i="3" s="1"/>
  <c r="Y25" i="7"/>
  <c r="M12" i="3" s="1"/>
  <c r="X25" i="7"/>
  <c r="T12" i="3" s="1"/>
  <c r="AE24" i="7"/>
  <c r="S11" i="3" s="1"/>
  <c r="AD24" i="7"/>
  <c r="R11" i="3" s="1"/>
  <c r="AC24" i="7"/>
  <c r="Q11" i="3" s="1"/>
  <c r="AB24" i="7"/>
  <c r="P11" i="3" s="1"/>
  <c r="AA24" i="7"/>
  <c r="O11" i="3" s="1"/>
  <c r="Z24" i="7"/>
  <c r="N11" i="3" s="1"/>
  <c r="Y24" i="7"/>
  <c r="M11" i="3" s="1"/>
  <c r="X24" i="7"/>
  <c r="T11" i="3" s="1"/>
  <c r="AE23" i="7"/>
  <c r="S10" i="3" s="1"/>
  <c r="AD23" i="7"/>
  <c r="R10" i="3" s="1"/>
  <c r="AC23" i="7"/>
  <c r="Q10" i="3" s="1"/>
  <c r="AB23" i="7"/>
  <c r="P10" i="3" s="1"/>
  <c r="AA23" i="7"/>
  <c r="O10" i="3" s="1"/>
  <c r="Z23" i="7"/>
  <c r="N10" i="3" s="1"/>
  <c r="Y23" i="7"/>
  <c r="M10" i="3" s="1"/>
  <c r="X23" i="7"/>
  <c r="T10" i="3" s="1"/>
  <c r="AD22" i="7"/>
  <c r="R9" i="3" s="1"/>
  <c r="AC22" i="7"/>
  <c r="Q9" i="3" s="1"/>
  <c r="AB22" i="7"/>
  <c r="P9" i="3" s="1"/>
  <c r="AA22" i="7"/>
  <c r="O9" i="3" s="1"/>
  <c r="Z22" i="7"/>
  <c r="N9" i="3" s="1"/>
  <c r="Y22" i="7"/>
  <c r="M9" i="3" s="1"/>
  <c r="X22" i="7"/>
  <c r="T9" i="3" s="1"/>
  <c r="D11" i="7"/>
  <c r="F9" i="7"/>
  <c r="E9" i="7"/>
  <c r="D9" i="7"/>
  <c r="F8" i="7"/>
  <c r="E8" i="7"/>
  <c r="D8" i="7"/>
  <c r="D308" i="1"/>
  <c r="D307" i="1"/>
  <c r="D306" i="1"/>
  <c r="D305" i="1"/>
  <c r="D304" i="1"/>
  <c r="D303" i="1"/>
  <c r="D302" i="1"/>
  <c r="D301" i="1"/>
  <c r="D300" i="1"/>
  <c r="D299" i="1"/>
  <c r="D298" i="1"/>
  <c r="D297" i="1"/>
  <c r="D296" i="1"/>
  <c r="D295" i="1"/>
  <c r="D294" i="1"/>
  <c r="D293" i="1"/>
  <c r="D292" i="1"/>
  <c r="D291" i="1"/>
  <c r="D290"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D262" i="1"/>
  <c r="D261" i="1"/>
  <c r="D260" i="1"/>
  <c r="D259" i="1"/>
  <c r="D258" i="1"/>
  <c r="D257" i="1"/>
  <c r="D256" i="1"/>
  <c r="D255" i="1"/>
  <c r="D254" i="1"/>
  <c r="D253" i="1"/>
  <c r="D252" i="1"/>
  <c r="D248" i="1" s="1"/>
  <c r="E251" i="1"/>
  <c r="D251" i="1"/>
  <c r="E250" i="1"/>
  <c r="D250" i="1"/>
  <c r="E249" i="1"/>
  <c r="D249" i="1"/>
  <c r="E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F226" i="1"/>
  <c r="J226" i="1"/>
  <c r="E226" i="1"/>
  <c r="D226" i="1"/>
  <c r="F225" i="1"/>
  <c r="J225" i="1"/>
  <c r="E225" i="1"/>
  <c r="D225" i="1"/>
  <c r="F224" i="1"/>
  <c r="J224" i="1"/>
  <c r="E224" i="1"/>
  <c r="D224" i="1"/>
  <c r="F223" i="1"/>
  <c r="E223" i="1"/>
  <c r="D223" i="1"/>
  <c r="F222" i="1"/>
  <c r="J222" i="1"/>
  <c r="E222" i="1"/>
  <c r="D222" i="1"/>
  <c r="F221" i="1"/>
  <c r="J221" i="1" s="1"/>
  <c r="E221" i="1"/>
  <c r="D221" i="1"/>
  <c r="F220" i="1"/>
  <c r="J220" i="1" s="1"/>
  <c r="E220" i="1"/>
  <c r="D220" i="1"/>
  <c r="F219" i="1"/>
  <c r="J219" i="1" s="1"/>
  <c r="E219" i="1"/>
  <c r="D219" i="1"/>
  <c r="F218" i="1"/>
  <c r="J218" i="1" s="1"/>
  <c r="E218" i="1"/>
  <c r="D218" i="1"/>
  <c r="F217" i="1"/>
  <c r="J217" i="1" s="1"/>
  <c r="E217" i="1"/>
  <c r="D217" i="1"/>
  <c r="F216" i="1"/>
  <c r="J216" i="1"/>
  <c r="E216" i="1"/>
  <c r="D216" i="1"/>
  <c r="F215" i="1"/>
  <c r="J215" i="1" s="1"/>
  <c r="E215" i="1"/>
  <c r="D215" i="1"/>
  <c r="F214" i="1"/>
  <c r="E214" i="1"/>
  <c r="D214" i="1"/>
  <c r="F213" i="1"/>
  <c r="J213" i="1" s="1"/>
  <c r="E213" i="1"/>
  <c r="D213" i="1"/>
  <c r="F212" i="1"/>
  <c r="J212" i="1" s="1"/>
  <c r="E212" i="1"/>
  <c r="D212" i="1"/>
  <c r="F211" i="1"/>
  <c r="J211" i="1" s="1"/>
  <c r="E211" i="1"/>
  <c r="D211" i="1"/>
  <c r="F210" i="1"/>
  <c r="E210" i="1"/>
  <c r="D210" i="1"/>
  <c r="F209" i="1"/>
  <c r="J209" i="1" s="1"/>
  <c r="E209" i="1"/>
  <c r="D209" i="1"/>
  <c r="F208" i="1"/>
  <c r="J208" i="1" s="1"/>
  <c r="E208" i="1"/>
  <c r="D208" i="1"/>
  <c r="F207" i="1"/>
  <c r="J207" i="1" s="1"/>
  <c r="E207" i="1"/>
  <c r="D207" i="1"/>
  <c r="F206" i="1"/>
  <c r="J206" i="1" s="1"/>
  <c r="E206" i="1"/>
  <c r="D206" i="1"/>
  <c r="F205" i="1"/>
  <c r="J205" i="1" s="1"/>
  <c r="E205" i="1"/>
  <c r="D205" i="1"/>
  <c r="F204" i="1"/>
  <c r="J204" i="1"/>
  <c r="E204" i="1"/>
  <c r="D204" i="1"/>
  <c r="F203" i="1"/>
  <c r="J203" i="1" s="1"/>
  <c r="E203" i="1"/>
  <c r="D203" i="1"/>
  <c r="F202" i="1"/>
  <c r="J202" i="1" s="1"/>
  <c r="E202" i="1"/>
  <c r="D202" i="1"/>
  <c r="F201" i="1"/>
  <c r="J201" i="1" s="1"/>
  <c r="E201" i="1"/>
  <c r="D201" i="1"/>
  <c r="F200" i="1"/>
  <c r="J200" i="1" s="1"/>
  <c r="E200" i="1"/>
  <c r="D200" i="1"/>
  <c r="F199" i="1"/>
  <c r="J199" i="1" s="1"/>
  <c r="E199" i="1"/>
  <c r="D199" i="1"/>
  <c r="F198" i="1"/>
  <c r="J198" i="1"/>
  <c r="E198" i="1"/>
  <c r="D198" i="1"/>
  <c r="F197" i="1"/>
  <c r="J197" i="1" s="1"/>
  <c r="E197" i="1"/>
  <c r="D197" i="1"/>
  <c r="F196" i="1"/>
  <c r="J196" i="1" s="1"/>
  <c r="E196" i="1"/>
  <c r="D196" i="1"/>
  <c r="F195" i="1"/>
  <c r="J195" i="1" s="1"/>
  <c r="E195" i="1"/>
  <c r="D195" i="1"/>
  <c r="F189" i="1"/>
  <c r="J189" i="1" s="1"/>
  <c r="E189" i="1"/>
  <c r="D189" i="1"/>
  <c r="F193" i="1"/>
  <c r="J193" i="1" s="1"/>
  <c r="E193" i="1"/>
  <c r="D193" i="1"/>
  <c r="F192" i="1"/>
  <c r="J192" i="1"/>
  <c r="E192" i="1"/>
  <c r="D192" i="1"/>
  <c r="F191" i="1"/>
  <c r="J191" i="1" s="1"/>
  <c r="E191" i="1"/>
  <c r="D191" i="1"/>
  <c r="F190" i="1"/>
  <c r="J190" i="1" s="1"/>
  <c r="E190" i="1"/>
  <c r="D190" i="1"/>
  <c r="F188" i="1"/>
  <c r="J188" i="1" s="1"/>
  <c r="E188" i="1"/>
  <c r="D188" i="1"/>
  <c r="F187" i="1"/>
  <c r="J187" i="1" s="1"/>
  <c r="E187" i="1"/>
  <c r="D187" i="1"/>
  <c r="F186" i="1"/>
  <c r="J186" i="1" s="1"/>
  <c r="E186" i="1"/>
  <c r="D186" i="1"/>
  <c r="F185" i="1"/>
  <c r="J185" i="1"/>
  <c r="E185" i="1"/>
  <c r="D185" i="1"/>
  <c r="F184" i="1"/>
  <c r="J184" i="1" s="1"/>
  <c r="E184" i="1"/>
  <c r="D184" i="1"/>
  <c r="F183" i="1"/>
  <c r="J183" i="1" s="1"/>
  <c r="E183" i="1"/>
  <c r="D183" i="1"/>
  <c r="F182" i="1"/>
  <c r="J182" i="1" s="1"/>
  <c r="E182" i="1"/>
  <c r="D182" i="1"/>
  <c r="F181" i="1"/>
  <c r="J181" i="1" s="1"/>
  <c r="E181" i="1"/>
  <c r="D181" i="1"/>
  <c r="F180" i="1"/>
  <c r="J180" i="1" s="1"/>
  <c r="E180" i="1"/>
  <c r="D180" i="1"/>
  <c r="F179" i="1"/>
  <c r="J179" i="1"/>
  <c r="E179" i="1"/>
  <c r="D179" i="1"/>
  <c r="F178" i="1"/>
  <c r="E178" i="1"/>
  <c r="D178" i="1"/>
  <c r="F177" i="1"/>
  <c r="J177" i="1"/>
  <c r="E177" i="1"/>
  <c r="D177" i="1"/>
  <c r="F176" i="1"/>
  <c r="J176" i="1"/>
  <c r="E176" i="1"/>
  <c r="D176" i="1"/>
  <c r="F175" i="1"/>
  <c r="J175" i="1"/>
  <c r="E175" i="1"/>
  <c r="D175" i="1"/>
  <c r="F174" i="1"/>
  <c r="J174" i="1"/>
  <c r="E174" i="1"/>
  <c r="D174" i="1"/>
  <c r="F173" i="1"/>
  <c r="J173" i="1"/>
  <c r="E173" i="1"/>
  <c r="D173" i="1"/>
  <c r="F172" i="1"/>
  <c r="J172" i="1"/>
  <c r="E172" i="1"/>
  <c r="D172" i="1"/>
  <c r="F171" i="1"/>
  <c r="J171" i="1"/>
  <c r="E171" i="1"/>
  <c r="D171" i="1"/>
  <c r="F170" i="1"/>
  <c r="J170" i="1"/>
  <c r="E170" i="1"/>
  <c r="D170" i="1"/>
  <c r="F169" i="1"/>
  <c r="J169" i="1"/>
  <c r="E169" i="1"/>
  <c r="D169" i="1"/>
  <c r="F168" i="1"/>
  <c r="J168" i="1"/>
  <c r="E168" i="1"/>
  <c r="D168" i="1"/>
  <c r="F167" i="1"/>
  <c r="J167" i="1"/>
  <c r="E167" i="1"/>
  <c r="D167" i="1"/>
  <c r="F166" i="1"/>
  <c r="J166" i="1"/>
  <c r="E166" i="1"/>
  <c r="D166" i="1"/>
  <c r="F165" i="1"/>
  <c r="J165" i="1"/>
  <c r="E165" i="1"/>
  <c r="D165" i="1"/>
  <c r="F164" i="1"/>
  <c r="J164" i="1"/>
  <c r="E164" i="1"/>
  <c r="D164" i="1"/>
  <c r="F163" i="1"/>
  <c r="J163" i="1"/>
  <c r="E163" i="1"/>
  <c r="D163" i="1"/>
  <c r="F162" i="1"/>
  <c r="J162" i="1"/>
  <c r="E162" i="1"/>
  <c r="D162" i="1"/>
  <c r="F161" i="1"/>
  <c r="J161" i="1"/>
  <c r="E161" i="1"/>
  <c r="D161" i="1"/>
  <c r="F160" i="1"/>
  <c r="J160" i="1"/>
  <c r="E160" i="1"/>
  <c r="D160" i="1"/>
  <c r="F159" i="1"/>
  <c r="J159" i="1"/>
  <c r="E159" i="1"/>
  <c r="D159" i="1"/>
  <c r="F158" i="1"/>
  <c r="J158" i="1"/>
  <c r="E158" i="1"/>
  <c r="D158" i="1"/>
  <c r="F157" i="1"/>
  <c r="J157" i="1"/>
  <c r="E157" i="1"/>
  <c r="D157" i="1"/>
  <c r="F156" i="1"/>
  <c r="J156" i="1"/>
  <c r="E156" i="1"/>
  <c r="D156" i="1"/>
  <c r="F155" i="1"/>
  <c r="J155" i="1"/>
  <c r="E155" i="1"/>
  <c r="D155" i="1"/>
  <c r="F154" i="1"/>
  <c r="J154" i="1"/>
  <c r="E154" i="1"/>
  <c r="D154" i="1"/>
  <c r="F153" i="1"/>
  <c r="J153" i="1"/>
  <c r="E153" i="1"/>
  <c r="D153" i="1"/>
  <c r="F152" i="1"/>
  <c r="J152" i="1"/>
  <c r="E152" i="1"/>
  <c r="D152" i="1"/>
  <c r="F151" i="1"/>
  <c r="J151" i="1"/>
  <c r="E151" i="1"/>
  <c r="D151" i="1"/>
  <c r="F150" i="1"/>
  <c r="J150" i="1"/>
  <c r="E150" i="1"/>
  <c r="D150" i="1"/>
  <c r="F148" i="1"/>
  <c r="J148" i="1"/>
  <c r="E148" i="1"/>
  <c r="D148" i="1"/>
  <c r="F147" i="1"/>
  <c r="J147" i="1"/>
  <c r="E147" i="1"/>
  <c r="D147" i="1"/>
  <c r="F146" i="1"/>
  <c r="J146" i="1"/>
  <c r="E146" i="1"/>
  <c r="D146" i="1"/>
  <c r="F145" i="1"/>
  <c r="J145" i="1"/>
  <c r="E145" i="1"/>
  <c r="D145" i="1"/>
  <c r="F144" i="1"/>
  <c r="J144" i="1"/>
  <c r="E144" i="1"/>
  <c r="D144" i="1"/>
  <c r="F143" i="1"/>
  <c r="E143" i="1"/>
  <c r="D143" i="1"/>
  <c r="F142" i="1"/>
  <c r="J142" i="1" s="1"/>
  <c r="E142" i="1"/>
  <c r="D142" i="1"/>
  <c r="F141" i="1"/>
  <c r="J141" i="1" s="1"/>
  <c r="E141" i="1"/>
  <c r="D141" i="1"/>
  <c r="F140" i="1"/>
  <c r="J140" i="1" s="1"/>
  <c r="E140" i="1"/>
  <c r="D140" i="1"/>
  <c r="F139" i="1"/>
  <c r="J139" i="1" s="1"/>
  <c r="E139" i="1"/>
  <c r="D139" i="1"/>
  <c r="F138" i="1"/>
  <c r="J138" i="1" s="1"/>
  <c r="E138" i="1"/>
  <c r="D138" i="1"/>
  <c r="F137" i="1"/>
  <c r="J137" i="1" s="1"/>
  <c r="E137" i="1"/>
  <c r="D137" i="1"/>
  <c r="F136" i="1"/>
  <c r="J136" i="1" s="1"/>
  <c r="E136" i="1"/>
  <c r="D136" i="1"/>
  <c r="F135" i="1"/>
  <c r="J135" i="1" s="1"/>
  <c r="E135" i="1"/>
  <c r="D135" i="1"/>
  <c r="F134" i="1"/>
  <c r="J134" i="1" s="1"/>
  <c r="E134" i="1"/>
  <c r="D134" i="1"/>
  <c r="F133" i="1"/>
  <c r="J133" i="1" s="1"/>
  <c r="E133" i="1"/>
  <c r="D133" i="1"/>
  <c r="F132" i="1"/>
  <c r="J132" i="1" s="1"/>
  <c r="E132" i="1"/>
  <c r="D132" i="1"/>
  <c r="F131" i="1"/>
  <c r="J131" i="1" s="1"/>
  <c r="E131" i="1"/>
  <c r="D131" i="1"/>
  <c r="F130" i="1"/>
  <c r="J130" i="1" s="1"/>
  <c r="E130" i="1"/>
  <c r="D130" i="1"/>
  <c r="F113" i="1"/>
  <c r="J113" i="1" s="1"/>
  <c r="E113" i="1"/>
  <c r="D113" i="1"/>
  <c r="F128" i="1"/>
  <c r="J128" i="1" s="1"/>
  <c r="E128" i="1"/>
  <c r="D128" i="1"/>
  <c r="F127" i="1"/>
  <c r="J127" i="1" s="1"/>
  <c r="E127" i="1"/>
  <c r="D127" i="1"/>
  <c r="J227" i="1"/>
  <c r="J228" i="1"/>
  <c r="J229" i="1"/>
  <c r="J230" i="1"/>
  <c r="J231" i="1"/>
  <c r="J233" i="1"/>
  <c r="J234" i="1"/>
  <c r="J235" i="1"/>
  <c r="J236" i="1"/>
  <c r="J237" i="1"/>
  <c r="J238" i="1"/>
  <c r="J239" i="1"/>
  <c r="J240" i="1"/>
  <c r="J241" i="1"/>
  <c r="J242" i="1"/>
  <c r="J243" i="1"/>
  <c r="J244" i="1"/>
  <c r="J245" i="1"/>
  <c r="J246" i="1"/>
  <c r="J247" i="1"/>
  <c r="J248" i="1"/>
  <c r="J249" i="1"/>
  <c r="J250" i="1"/>
  <c r="J252" i="1"/>
  <c r="J253" i="1"/>
  <c r="J254" i="1"/>
  <c r="J255" i="1"/>
  <c r="J256" i="1"/>
  <c r="J259" i="1"/>
  <c r="J260" i="1"/>
  <c r="J261" i="1"/>
  <c r="J262" i="1"/>
  <c r="J264" i="1"/>
  <c r="J266" i="1"/>
  <c r="J267" i="1"/>
  <c r="J268" i="1"/>
  <c r="J269" i="1"/>
  <c r="J270" i="1"/>
  <c r="J272" i="1"/>
  <c r="J273" i="1"/>
  <c r="J274" i="1"/>
  <c r="J275" i="1"/>
  <c r="J276" i="1"/>
  <c r="J279" i="1"/>
  <c r="J280" i="1"/>
  <c r="J281" i="1"/>
  <c r="J282" i="1"/>
  <c r="J283" i="1"/>
  <c r="J284" i="1"/>
  <c r="J285" i="1"/>
  <c r="J286" i="1"/>
  <c r="J287" i="1"/>
  <c r="J288" i="1"/>
  <c r="J289" i="1"/>
  <c r="J290" i="1"/>
  <c r="J292" i="1"/>
  <c r="J294" i="1"/>
  <c r="J295" i="1"/>
  <c r="J296" i="1"/>
  <c r="J299" i="1"/>
  <c r="J300" i="1"/>
  <c r="J302" i="1"/>
  <c r="J305" i="1"/>
  <c r="J307" i="1"/>
  <c r="J308" i="1"/>
  <c r="D2" i="1"/>
  <c r="D120" i="1"/>
  <c r="E120" i="1"/>
  <c r="F120" i="1"/>
  <c r="J120" i="1" s="1"/>
  <c r="D121" i="1"/>
  <c r="E121" i="1"/>
  <c r="F121" i="1"/>
  <c r="J121" i="1" s="1"/>
  <c r="D122" i="1"/>
  <c r="E122" i="1"/>
  <c r="F122" i="1"/>
  <c r="J122" i="1" s="1"/>
  <c r="D123" i="1"/>
  <c r="E123" i="1"/>
  <c r="F123" i="1"/>
  <c r="J123" i="1" s="1"/>
  <c r="D124" i="1"/>
  <c r="E124" i="1"/>
  <c r="F124" i="1"/>
  <c r="J124" i="1" s="1"/>
  <c r="D125" i="1"/>
  <c r="E125" i="1"/>
  <c r="F125" i="1"/>
  <c r="J125" i="1" s="1"/>
  <c r="D126" i="1"/>
  <c r="E126" i="1"/>
  <c r="F126" i="1"/>
  <c r="J126" i="1" s="1"/>
  <c r="F119" i="1"/>
  <c r="J119" i="1" s="1"/>
  <c r="E119" i="1"/>
  <c r="D119" i="1"/>
  <c r="F109" i="1"/>
  <c r="J109" i="1"/>
  <c r="E109" i="1"/>
  <c r="D109" i="1"/>
  <c r="U11" i="7"/>
  <c r="U10" i="7"/>
  <c r="U9" i="7"/>
  <c r="U8" i="7"/>
  <c r="U7" i="7"/>
  <c r="U4" i="7"/>
  <c r="U3" i="7"/>
  <c r="U2" i="7"/>
  <c r="D3" i="7"/>
  <c r="E3" i="7"/>
  <c r="F3" i="7"/>
  <c r="D4" i="7"/>
  <c r="E4" i="7"/>
  <c r="F4" i="7"/>
  <c r="D5" i="7"/>
  <c r="E5" i="7"/>
  <c r="F5" i="7"/>
  <c r="D6" i="7"/>
  <c r="E6" i="7"/>
  <c r="F6" i="7"/>
  <c r="D7" i="7"/>
  <c r="E7" i="7"/>
  <c r="F7" i="7"/>
  <c r="D10" i="7"/>
  <c r="F2" i="7"/>
  <c r="E2" i="7"/>
  <c r="D2" i="7"/>
  <c r="G3" i="7"/>
  <c r="G4" i="7"/>
  <c r="G5" i="7"/>
  <c r="G6" i="7"/>
  <c r="G7" i="7"/>
  <c r="G8" i="7"/>
  <c r="G9" i="7"/>
  <c r="G10" i="7"/>
  <c r="G11" i="7"/>
  <c r="G2" i="7"/>
  <c r="G2" i="1"/>
  <c r="Z18" i="1" s="1"/>
  <c r="F4" i="3" s="1"/>
  <c r="D18" i="1"/>
  <c r="E18" i="1"/>
  <c r="F18" i="1"/>
  <c r="J18" i="1" s="1"/>
  <c r="D19" i="1"/>
  <c r="E19" i="1"/>
  <c r="F19" i="1"/>
  <c r="J19" i="1"/>
  <c r="D20" i="1"/>
  <c r="E20" i="1"/>
  <c r="F20" i="1"/>
  <c r="J20" i="1" s="1"/>
  <c r="D21" i="1"/>
  <c r="E21" i="1"/>
  <c r="F21" i="1"/>
  <c r="J21" i="1" s="1"/>
  <c r="D22" i="1"/>
  <c r="E22" i="1"/>
  <c r="F22" i="1"/>
  <c r="J22" i="1" s="1"/>
  <c r="D23" i="1"/>
  <c r="E23" i="1"/>
  <c r="F23" i="1"/>
  <c r="J23" i="1" s="1"/>
  <c r="D24" i="1"/>
  <c r="E24" i="1"/>
  <c r="F24" i="1"/>
  <c r="J24" i="1" s="1"/>
  <c r="D25" i="1"/>
  <c r="E25" i="1"/>
  <c r="F25" i="1"/>
  <c r="J25" i="1"/>
  <c r="D26" i="1"/>
  <c r="E26" i="1"/>
  <c r="F26" i="1"/>
  <c r="J26" i="1" s="1"/>
  <c r="D27" i="1"/>
  <c r="E27" i="1"/>
  <c r="F27" i="1"/>
  <c r="J27" i="1" s="1"/>
  <c r="D28" i="1"/>
  <c r="E28" i="1"/>
  <c r="F28" i="1"/>
  <c r="J28" i="1"/>
  <c r="D29" i="1"/>
  <c r="E29" i="1"/>
  <c r="F29" i="1"/>
  <c r="J29" i="1" s="1"/>
  <c r="D30" i="1"/>
  <c r="E30" i="1"/>
  <c r="F30" i="1"/>
  <c r="J30" i="1" s="1"/>
  <c r="D91" i="1"/>
  <c r="E91" i="1"/>
  <c r="F91" i="1"/>
  <c r="J91" i="1"/>
  <c r="D32" i="1"/>
  <c r="E32" i="1"/>
  <c r="F32" i="1"/>
  <c r="J32" i="1" s="1"/>
  <c r="D33" i="1"/>
  <c r="E33" i="1"/>
  <c r="F33" i="1"/>
  <c r="J33" i="1" s="1"/>
  <c r="D34" i="1"/>
  <c r="E34" i="1"/>
  <c r="F34" i="1"/>
  <c r="J34" i="1" s="1"/>
  <c r="D35" i="1"/>
  <c r="E35" i="1"/>
  <c r="F35" i="1"/>
  <c r="J35" i="1" s="1"/>
  <c r="D36" i="1"/>
  <c r="E36" i="1"/>
  <c r="F36" i="1"/>
  <c r="J36" i="1" s="1"/>
  <c r="D37" i="1"/>
  <c r="E37" i="1"/>
  <c r="F37" i="1"/>
  <c r="J37" i="1"/>
  <c r="D31" i="1"/>
  <c r="E31" i="1"/>
  <c r="F31" i="1"/>
  <c r="J31" i="1" s="1"/>
  <c r="D38" i="1"/>
  <c r="E38" i="1"/>
  <c r="F38" i="1"/>
  <c r="J38" i="1" s="1"/>
  <c r="D40" i="1"/>
  <c r="E40" i="1"/>
  <c r="F40" i="1"/>
  <c r="J40" i="1"/>
  <c r="D41" i="1"/>
  <c r="E41" i="1"/>
  <c r="F41" i="1"/>
  <c r="J41" i="1" s="1"/>
  <c r="D42" i="1"/>
  <c r="E42" i="1"/>
  <c r="F42" i="1"/>
  <c r="J42" i="1" s="1"/>
  <c r="D43" i="1"/>
  <c r="E43" i="1"/>
  <c r="F43" i="1"/>
  <c r="J43" i="1"/>
  <c r="D44" i="1"/>
  <c r="E44" i="1"/>
  <c r="F44" i="1"/>
  <c r="J44" i="1" s="1"/>
  <c r="D45" i="1"/>
  <c r="E45" i="1"/>
  <c r="F45" i="1"/>
  <c r="J45" i="1" s="1"/>
  <c r="D46" i="1"/>
  <c r="E46" i="1"/>
  <c r="F46" i="1"/>
  <c r="J46" i="1"/>
  <c r="D47" i="1"/>
  <c r="E47" i="1"/>
  <c r="F47" i="1"/>
  <c r="J47" i="1" s="1"/>
  <c r="D48" i="1"/>
  <c r="E48" i="1"/>
  <c r="F48" i="1"/>
  <c r="J48" i="1" s="1"/>
  <c r="D49" i="1"/>
  <c r="E49" i="1"/>
  <c r="F49" i="1"/>
  <c r="J49" i="1"/>
  <c r="D50" i="1"/>
  <c r="E50" i="1"/>
  <c r="F50" i="1"/>
  <c r="J50" i="1" s="1"/>
  <c r="D51" i="1"/>
  <c r="E51" i="1"/>
  <c r="F51" i="1"/>
  <c r="J51" i="1" s="1"/>
  <c r="D52" i="1"/>
  <c r="E52" i="1"/>
  <c r="F52" i="1"/>
  <c r="J52" i="1" s="1"/>
  <c r="D53" i="1"/>
  <c r="E53" i="1"/>
  <c r="F53" i="1"/>
  <c r="J53" i="1" s="1"/>
  <c r="D94" i="1"/>
  <c r="E94" i="1"/>
  <c r="F94" i="1"/>
  <c r="J94" i="1" s="1"/>
  <c r="D39" i="1"/>
  <c r="E39" i="1"/>
  <c r="F39" i="1"/>
  <c r="J39" i="1"/>
  <c r="D56" i="1"/>
  <c r="E56" i="1"/>
  <c r="F56" i="1"/>
  <c r="J56" i="1" s="1"/>
  <c r="D57" i="1"/>
  <c r="E57" i="1"/>
  <c r="F57" i="1"/>
  <c r="J57" i="1" s="1"/>
  <c r="D58" i="1"/>
  <c r="E58" i="1"/>
  <c r="F58" i="1"/>
  <c r="J58" i="1" s="1"/>
  <c r="D59" i="1"/>
  <c r="E59" i="1"/>
  <c r="F59" i="1"/>
  <c r="J59" i="1" s="1"/>
  <c r="D60" i="1"/>
  <c r="E60" i="1"/>
  <c r="F60" i="1"/>
  <c r="J60" i="1" s="1"/>
  <c r="D61" i="1"/>
  <c r="E61" i="1"/>
  <c r="F61" i="1"/>
  <c r="D62" i="1"/>
  <c r="E62" i="1"/>
  <c r="F62" i="1"/>
  <c r="J62" i="1" s="1"/>
  <c r="D63" i="1"/>
  <c r="E63" i="1"/>
  <c r="F63" i="1"/>
  <c r="J63" i="1" s="1"/>
  <c r="D64" i="1"/>
  <c r="E64" i="1"/>
  <c r="F64" i="1"/>
  <c r="J64" i="1" s="1"/>
  <c r="D65" i="1"/>
  <c r="E65" i="1"/>
  <c r="F65" i="1"/>
  <c r="J65" i="1" s="1"/>
  <c r="D66" i="1"/>
  <c r="E66" i="1"/>
  <c r="F66" i="1"/>
  <c r="J66" i="1" s="1"/>
  <c r="D67" i="1"/>
  <c r="E67" i="1"/>
  <c r="F67" i="1"/>
  <c r="J67" i="1" s="1"/>
  <c r="D54" i="1"/>
  <c r="E54" i="1"/>
  <c r="F54" i="1"/>
  <c r="J54" i="1" s="1"/>
  <c r="D69" i="1"/>
  <c r="E69" i="1"/>
  <c r="F69" i="1"/>
  <c r="J69" i="1" s="1"/>
  <c r="D70" i="1"/>
  <c r="E70" i="1"/>
  <c r="F70" i="1"/>
  <c r="J70" i="1" s="1"/>
  <c r="D71" i="1"/>
  <c r="E71" i="1"/>
  <c r="F71" i="1"/>
  <c r="J71" i="1" s="1"/>
  <c r="D72" i="1"/>
  <c r="E72" i="1"/>
  <c r="F72" i="1"/>
  <c r="J72" i="1" s="1"/>
  <c r="D73" i="1"/>
  <c r="E73" i="1"/>
  <c r="F73" i="1"/>
  <c r="J73" i="1" s="1"/>
  <c r="D74" i="1"/>
  <c r="E74" i="1"/>
  <c r="F74" i="1"/>
  <c r="J74" i="1" s="1"/>
  <c r="D75" i="1"/>
  <c r="E75" i="1"/>
  <c r="F75" i="1"/>
  <c r="J75" i="1" s="1"/>
  <c r="D76" i="1"/>
  <c r="E76" i="1"/>
  <c r="F76" i="1"/>
  <c r="J76" i="1" s="1"/>
  <c r="D77" i="1"/>
  <c r="E77" i="1"/>
  <c r="F77" i="1"/>
  <c r="J77" i="1" s="1"/>
  <c r="D78" i="1"/>
  <c r="E78" i="1"/>
  <c r="F78" i="1"/>
  <c r="J78" i="1" s="1"/>
  <c r="D79" i="1"/>
  <c r="E79" i="1"/>
  <c r="F79" i="1"/>
  <c r="J79" i="1" s="1"/>
  <c r="D80" i="1"/>
  <c r="E80" i="1"/>
  <c r="F80" i="1"/>
  <c r="J80" i="1" s="1"/>
  <c r="D81" i="1"/>
  <c r="E81" i="1"/>
  <c r="F81" i="1"/>
  <c r="J81" i="1" s="1"/>
  <c r="D82" i="1"/>
  <c r="E82" i="1"/>
  <c r="F82" i="1"/>
  <c r="J82" i="1" s="1"/>
  <c r="D83" i="1"/>
  <c r="E83" i="1"/>
  <c r="F83" i="1"/>
  <c r="J83" i="1" s="1"/>
  <c r="D84" i="1"/>
  <c r="E84" i="1"/>
  <c r="F84" i="1"/>
  <c r="J84" i="1" s="1"/>
  <c r="D85" i="1"/>
  <c r="E85" i="1"/>
  <c r="F85" i="1"/>
  <c r="J85" i="1" s="1"/>
  <c r="D86" i="1"/>
  <c r="E86" i="1"/>
  <c r="F86" i="1"/>
  <c r="J86" i="1" s="1"/>
  <c r="D87" i="1"/>
  <c r="E87" i="1"/>
  <c r="F87" i="1"/>
  <c r="J87" i="1" s="1"/>
  <c r="D88" i="1"/>
  <c r="E88" i="1"/>
  <c r="F88" i="1"/>
  <c r="J88" i="1" s="1"/>
  <c r="D89" i="1"/>
  <c r="E89" i="1"/>
  <c r="F89" i="1"/>
  <c r="J89" i="1" s="1"/>
  <c r="D90" i="1"/>
  <c r="E90" i="1"/>
  <c r="F90" i="1"/>
  <c r="J90" i="1" s="1"/>
  <c r="D55" i="1"/>
  <c r="E55" i="1"/>
  <c r="F55" i="1"/>
  <c r="J55" i="1" s="1"/>
  <c r="D92" i="1"/>
  <c r="E92" i="1"/>
  <c r="F92" i="1"/>
  <c r="J92" i="1" s="1"/>
  <c r="D93" i="1"/>
  <c r="E93" i="1"/>
  <c r="F93" i="1"/>
  <c r="J93" i="1" s="1"/>
  <c r="D68" i="1"/>
  <c r="E68" i="1"/>
  <c r="F68" i="1"/>
  <c r="J68" i="1" s="1"/>
  <c r="D95" i="1"/>
  <c r="E95" i="1"/>
  <c r="F95" i="1"/>
  <c r="J95" i="1" s="1"/>
  <c r="D96" i="1"/>
  <c r="E96" i="1"/>
  <c r="F96" i="1"/>
  <c r="J96" i="1" s="1"/>
  <c r="D97" i="1"/>
  <c r="E97" i="1"/>
  <c r="F97" i="1"/>
  <c r="J97" i="1" s="1"/>
  <c r="D98" i="1"/>
  <c r="E98" i="1"/>
  <c r="F98" i="1"/>
  <c r="J98" i="1" s="1"/>
  <c r="D99" i="1"/>
  <c r="E99" i="1"/>
  <c r="F99" i="1"/>
  <c r="J99" i="1" s="1"/>
  <c r="D100" i="1"/>
  <c r="E100" i="1"/>
  <c r="F100" i="1"/>
  <c r="J100" i="1" s="1"/>
  <c r="D101" i="1"/>
  <c r="E101" i="1"/>
  <c r="F101" i="1"/>
  <c r="J101" i="1" s="1"/>
  <c r="D102" i="1"/>
  <c r="E102" i="1"/>
  <c r="F102" i="1"/>
  <c r="J102" i="1" s="1"/>
  <c r="D103" i="1"/>
  <c r="E103" i="1"/>
  <c r="F103" i="1"/>
  <c r="J103" i="1" s="1"/>
  <c r="D104" i="1"/>
  <c r="E104" i="1"/>
  <c r="F104" i="1"/>
  <c r="J104" i="1" s="1"/>
  <c r="D105" i="1"/>
  <c r="E105" i="1"/>
  <c r="F105" i="1"/>
  <c r="J105" i="1" s="1"/>
  <c r="D106" i="1"/>
  <c r="E106" i="1"/>
  <c r="F106" i="1"/>
  <c r="J106" i="1"/>
  <c r="D107" i="1"/>
  <c r="E107" i="1"/>
  <c r="F107" i="1"/>
  <c r="J107" i="1"/>
  <c r="D108" i="1"/>
  <c r="E108" i="1"/>
  <c r="F108" i="1"/>
  <c r="J108" i="1" s="1"/>
  <c r="D110" i="1"/>
  <c r="E110" i="1"/>
  <c r="F110" i="1"/>
  <c r="J110" i="1"/>
  <c r="D111" i="1"/>
  <c r="E111" i="1"/>
  <c r="F111" i="1"/>
  <c r="J111" i="1"/>
  <c r="D112" i="1"/>
  <c r="E112" i="1"/>
  <c r="F112" i="1"/>
  <c r="J112" i="1" s="1"/>
  <c r="D116" i="1"/>
  <c r="E116" i="1"/>
  <c r="F116" i="1"/>
  <c r="J116" i="1" s="1"/>
  <c r="D114" i="1"/>
  <c r="E114" i="1"/>
  <c r="F114" i="1"/>
  <c r="J114" i="1"/>
  <c r="D115" i="1"/>
  <c r="E115" i="1"/>
  <c r="F115" i="1"/>
  <c r="J115" i="1" s="1"/>
  <c r="D129" i="1"/>
  <c r="E129" i="1"/>
  <c r="F129" i="1"/>
  <c r="J129" i="1" s="1"/>
  <c r="D117" i="1"/>
  <c r="E117" i="1"/>
  <c r="F117" i="1"/>
  <c r="J117" i="1" s="1"/>
  <c r="D118" i="1"/>
  <c r="E118" i="1"/>
  <c r="F118" i="1"/>
  <c r="J118" i="1" s="1"/>
  <c r="D15" i="1"/>
  <c r="E15" i="1"/>
  <c r="F15" i="1"/>
  <c r="J15" i="1" s="1"/>
  <c r="D16" i="1"/>
  <c r="E16" i="1"/>
  <c r="F16" i="1"/>
  <c r="J16" i="1"/>
  <c r="D17" i="1"/>
  <c r="E17" i="1"/>
  <c r="F17" i="1"/>
  <c r="J17" i="1" s="1"/>
  <c r="G19" i="1"/>
  <c r="G20" i="1"/>
  <c r="G21" i="1"/>
  <c r="G22" i="1"/>
  <c r="G23" i="1"/>
  <c r="G24" i="1"/>
  <c r="G25" i="1"/>
  <c r="G26" i="1"/>
  <c r="G27" i="1"/>
  <c r="G28" i="1"/>
  <c r="G29" i="1"/>
  <c r="G30" i="1"/>
  <c r="G91" i="1"/>
  <c r="G32" i="1"/>
  <c r="G33" i="1"/>
  <c r="G34" i="1"/>
  <c r="G35" i="1"/>
  <c r="G36" i="1"/>
  <c r="G37" i="1"/>
  <c r="G31" i="1"/>
  <c r="G38" i="1"/>
  <c r="G40" i="1"/>
  <c r="G41" i="1"/>
  <c r="G42" i="1"/>
  <c r="G43" i="1"/>
  <c r="G44" i="1"/>
  <c r="G45" i="1"/>
  <c r="G46" i="1"/>
  <c r="G47" i="1"/>
  <c r="G48" i="1"/>
  <c r="G49" i="1"/>
  <c r="G50" i="1"/>
  <c r="G51" i="1"/>
  <c r="G52" i="1"/>
  <c r="G53" i="1"/>
  <c r="G94" i="1"/>
  <c r="G39" i="1"/>
  <c r="G56" i="1"/>
  <c r="G57" i="1"/>
  <c r="G58" i="1"/>
  <c r="G59" i="1"/>
  <c r="G60" i="1"/>
  <c r="G61" i="1"/>
  <c r="G62" i="1"/>
  <c r="G63" i="1"/>
  <c r="G64" i="1"/>
  <c r="G65" i="1"/>
  <c r="G66" i="1"/>
  <c r="G67" i="1"/>
  <c r="G54" i="1"/>
  <c r="G69" i="1"/>
  <c r="G70" i="1"/>
  <c r="G71" i="1"/>
  <c r="G72" i="1"/>
  <c r="G73" i="1"/>
  <c r="G74" i="1"/>
  <c r="G75" i="1"/>
  <c r="G76" i="1"/>
  <c r="G77" i="1"/>
  <c r="G78" i="1"/>
  <c r="G79" i="1"/>
  <c r="G80" i="1"/>
  <c r="G81" i="1"/>
  <c r="G82" i="1"/>
  <c r="G83" i="1"/>
  <c r="G84" i="1"/>
  <c r="G85" i="1"/>
  <c r="G86" i="1"/>
  <c r="G87" i="1"/>
  <c r="G88" i="1"/>
  <c r="G89" i="1"/>
  <c r="G90" i="1"/>
  <c r="G55" i="1"/>
  <c r="G92" i="1"/>
  <c r="G93" i="1"/>
  <c r="G68" i="1"/>
  <c r="G95" i="1"/>
  <c r="G96" i="1"/>
  <c r="G97" i="1"/>
  <c r="G98" i="1"/>
  <c r="G99" i="1"/>
  <c r="G100" i="1"/>
  <c r="G101" i="1"/>
  <c r="G102" i="1"/>
  <c r="G103" i="1"/>
  <c r="G104" i="1"/>
  <c r="G105" i="1"/>
  <c r="G106" i="1"/>
  <c r="G107" i="1"/>
  <c r="G108" i="1"/>
  <c r="G109" i="1"/>
  <c r="G110" i="1"/>
  <c r="G111" i="1"/>
  <c r="G112" i="1"/>
  <c r="G116" i="1"/>
  <c r="G114" i="1"/>
  <c r="G115" i="1"/>
  <c r="G129" i="1"/>
  <c r="G117" i="1"/>
  <c r="G118" i="1"/>
  <c r="G119" i="1"/>
  <c r="G120" i="1"/>
  <c r="G121" i="1"/>
  <c r="G122" i="1"/>
  <c r="G123" i="1"/>
  <c r="G124" i="1"/>
  <c r="G125" i="1"/>
  <c r="G126" i="1"/>
  <c r="G128" i="1"/>
  <c r="G113" i="1"/>
  <c r="G130" i="1"/>
  <c r="G131" i="1"/>
  <c r="G132" i="1"/>
  <c r="G133" i="1"/>
  <c r="G134" i="1"/>
  <c r="G135" i="1"/>
  <c r="G136" i="1"/>
  <c r="G137" i="1"/>
  <c r="G138" i="1"/>
  <c r="G139" i="1"/>
  <c r="G140" i="1"/>
  <c r="G141" i="1"/>
  <c r="G142" i="1"/>
  <c r="G143" i="1"/>
  <c r="G144" i="1"/>
  <c r="G145" i="1"/>
  <c r="G146" i="1"/>
  <c r="G147" i="1"/>
  <c r="G148"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90" i="1"/>
  <c r="G191" i="1"/>
  <c r="G192" i="1"/>
  <c r="G193" i="1"/>
  <c r="G189"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9" i="1"/>
  <c r="G10" i="1"/>
  <c r="G11" i="1"/>
  <c r="G12" i="1"/>
  <c r="G13" i="1"/>
  <c r="G14" i="1"/>
  <c r="G15" i="1"/>
  <c r="G16" i="1"/>
  <c r="G17" i="1"/>
  <c r="G18" i="1"/>
  <c r="D3" i="1"/>
  <c r="E3" i="1"/>
  <c r="F3" i="1"/>
  <c r="J3" i="1"/>
  <c r="D4" i="1"/>
  <c r="E4" i="1"/>
  <c r="F4" i="1"/>
  <c r="J4" i="1"/>
  <c r="D5" i="1"/>
  <c r="E5" i="1"/>
  <c r="F5" i="1"/>
  <c r="J5" i="1" s="1"/>
  <c r="G3" i="1"/>
  <c r="X21" i="1" s="1"/>
  <c r="D7" i="3" s="1"/>
  <c r="G4" i="1"/>
  <c r="G5" i="1"/>
  <c r="D6" i="1"/>
  <c r="E6" i="1"/>
  <c r="F6" i="1"/>
  <c r="J6" i="1" s="1"/>
  <c r="G6" i="1"/>
  <c r="D7" i="1"/>
  <c r="E7" i="1"/>
  <c r="F7" i="1"/>
  <c r="J7" i="1" s="1"/>
  <c r="G7" i="1"/>
  <c r="D8" i="1"/>
  <c r="E8" i="1"/>
  <c r="F8" i="1"/>
  <c r="J8" i="1" s="1"/>
  <c r="G8" i="1"/>
  <c r="D9" i="1"/>
  <c r="E9" i="1"/>
  <c r="F9" i="1"/>
  <c r="J9" i="1" s="1"/>
  <c r="D10" i="1"/>
  <c r="E10" i="1"/>
  <c r="F10" i="1"/>
  <c r="J10" i="1" s="1"/>
  <c r="D11" i="1"/>
  <c r="E11" i="1"/>
  <c r="F11" i="1"/>
  <c r="J11" i="1" s="1"/>
  <c r="D12" i="1"/>
  <c r="E12" i="1"/>
  <c r="F12" i="1"/>
  <c r="J12" i="1"/>
  <c r="D13" i="1"/>
  <c r="E13" i="1"/>
  <c r="F13" i="1"/>
  <c r="J13" i="1" s="1"/>
  <c r="D14" i="1"/>
  <c r="E14" i="1"/>
  <c r="F14" i="1"/>
  <c r="J14" i="1" s="1"/>
  <c r="F2" i="1"/>
  <c r="L2" i="1" s="1"/>
  <c r="E2" i="1"/>
  <c r="AA16" i="1"/>
  <c r="G18" i="3" s="1"/>
  <c r="AC16" i="1"/>
  <c r="I18" i="3" s="1"/>
  <c r="V9" i="1"/>
  <c r="V7" i="1"/>
  <c r="V8" i="1"/>
  <c r="V10" i="1"/>
  <c r="V11" i="1"/>
  <c r="W16" i="1"/>
  <c r="C18" i="3"/>
  <c r="X16" i="1"/>
  <c r="D18" i="3" s="1"/>
  <c r="Y16" i="1"/>
  <c r="Z16" i="1"/>
  <c r="F18" i="3"/>
  <c r="AB16" i="1"/>
  <c r="H18" i="3" s="1"/>
  <c r="AB22" i="1"/>
  <c r="H8" i="3" s="1"/>
  <c r="AC29" i="1" l="1"/>
  <c r="I15" i="3" s="1"/>
  <c r="Y27" i="1"/>
  <c r="E13" i="3" s="1"/>
  <c r="Z25" i="1"/>
  <c r="F11" i="3" s="1"/>
  <c r="J2" i="1"/>
  <c r="Y29" i="1"/>
  <c r="E15" i="3" s="1"/>
  <c r="AD21" i="7"/>
  <c r="R8" i="3" s="1"/>
  <c r="Y24" i="1"/>
  <c r="E10" i="3" s="1"/>
  <c r="Y19" i="1"/>
  <c r="E5" i="3" s="1"/>
  <c r="X26" i="1"/>
  <c r="D12" i="3" s="1"/>
  <c r="V29" i="1"/>
  <c r="J15" i="3" s="1"/>
  <c r="AC18" i="1"/>
  <c r="I4" i="3" s="1"/>
  <c r="W21" i="1"/>
  <c r="C7" i="3" s="1"/>
  <c r="X29" i="1"/>
  <c r="D15" i="3" s="1"/>
  <c r="AB20" i="1"/>
  <c r="H6" i="3" s="1"/>
  <c r="AD16" i="1"/>
  <c r="V2" i="1"/>
  <c r="V3" i="1"/>
  <c r="V4" i="1"/>
  <c r="W20" i="1"/>
  <c r="Z27" i="1"/>
  <c r="F13" i="3" s="1"/>
  <c r="AB18" i="1"/>
  <c r="H4" i="3" s="1"/>
  <c r="AA18" i="1"/>
  <c r="G4" i="3" s="1"/>
  <c r="W25" i="1"/>
  <c r="Z21" i="1"/>
  <c r="F7" i="3" s="1"/>
  <c r="AC25" i="1"/>
  <c r="I11" i="3" s="1"/>
  <c r="Y20" i="7"/>
  <c r="M7" i="3" s="1"/>
  <c r="AA19" i="7"/>
  <c r="O6" i="3" s="1"/>
  <c r="AE19" i="7"/>
  <c r="S6" i="3" s="1"/>
  <c r="Z26" i="1"/>
  <c r="F12" i="3" s="1"/>
  <c r="AA27" i="1"/>
  <c r="G13" i="3" s="1"/>
  <c r="Y23" i="1"/>
  <c r="E9" i="3" s="1"/>
  <c r="AB19" i="1"/>
  <c r="H5" i="3" s="1"/>
  <c r="AC20" i="1"/>
  <c r="I6" i="3" s="1"/>
  <c r="W22" i="1"/>
  <c r="AA20" i="1"/>
  <c r="G6" i="3" s="1"/>
  <c r="AC24" i="1"/>
  <c r="I10" i="3" s="1"/>
  <c r="X22" i="1"/>
  <c r="D8" i="3" s="1"/>
  <c r="AA29" i="1"/>
  <c r="G15" i="3" s="1"/>
  <c r="V24" i="1"/>
  <c r="J10" i="3" s="1"/>
  <c r="V28" i="1"/>
  <c r="J14" i="3" s="1"/>
  <c r="V22" i="1"/>
  <c r="J8" i="3" s="1"/>
  <c r="AA22" i="1"/>
  <c r="G8" i="3" s="1"/>
  <c r="Y21" i="7"/>
  <c r="M8" i="3" s="1"/>
  <c r="AA17" i="7"/>
  <c r="O4" i="3" s="1"/>
  <c r="AA20" i="7"/>
  <c r="O7" i="3" s="1"/>
  <c r="AE20" i="7"/>
  <c r="S7" i="3" s="1"/>
  <c r="AA24" i="1"/>
  <c r="G10" i="3" s="1"/>
  <c r="E18" i="3"/>
  <c r="Z17" i="7"/>
  <c r="N4" i="3" s="1"/>
  <c r="AB17" i="7"/>
  <c r="P4" i="3" s="1"/>
  <c r="AA21" i="7"/>
  <c r="O8" i="3" s="1"/>
  <c r="AE21" i="7"/>
  <c r="S8" i="3" s="1"/>
  <c r="AB28" i="1"/>
  <c r="H14" i="3" s="1"/>
  <c r="V23" i="1"/>
  <c r="J9" i="3" s="1"/>
  <c r="X27" i="1"/>
  <c r="D13" i="3" s="1"/>
  <c r="X17" i="7"/>
  <c r="Z18" i="7"/>
  <c r="N5" i="3" s="1"/>
  <c r="AC17" i="7"/>
  <c r="Q4" i="3" s="1"/>
  <c r="AB19" i="7"/>
  <c r="P6" i="3" s="1"/>
  <c r="X18" i="7"/>
  <c r="T5" i="3" s="1"/>
  <c r="Z19" i="7"/>
  <c r="N6" i="3" s="1"/>
  <c r="AD17" i="7"/>
  <c r="R4" i="3" s="1"/>
  <c r="AB20" i="7"/>
  <c r="P7" i="3" s="1"/>
  <c r="AA23" i="1"/>
  <c r="G9" i="3" s="1"/>
  <c r="AC23" i="1"/>
  <c r="I9" i="3" s="1"/>
  <c r="Z23" i="1"/>
  <c r="F9" i="3" s="1"/>
  <c r="Y28" i="1"/>
  <c r="E14" i="3" s="1"/>
  <c r="AA26" i="1"/>
  <c r="G12" i="3" s="1"/>
  <c r="AB27" i="1"/>
  <c r="H13" i="3" s="1"/>
  <c r="W26" i="1"/>
  <c r="AC28" i="1"/>
  <c r="I14" i="3" s="1"/>
  <c r="Y21" i="1"/>
  <c r="E7" i="3" s="1"/>
  <c r="AB21" i="1"/>
  <c r="H7" i="3" s="1"/>
  <c r="AB29" i="1"/>
  <c r="H15" i="3" s="1"/>
  <c r="X19" i="7"/>
  <c r="T6" i="3" s="1"/>
  <c r="Z20" i="7"/>
  <c r="N7" i="3" s="1"/>
  <c r="AE17" i="7"/>
  <c r="S4" i="3" s="1"/>
  <c r="AB21" i="7"/>
  <c r="P8" i="3" s="1"/>
  <c r="V27" i="1"/>
  <c r="J13" i="3" s="1"/>
  <c r="X18" i="1"/>
  <c r="D4" i="3" s="1"/>
  <c r="W19" i="1"/>
  <c r="Z24" i="1"/>
  <c r="F10" i="3" s="1"/>
  <c r="X28" i="1"/>
  <c r="D14" i="3" s="1"/>
  <c r="X20" i="7"/>
  <c r="T7" i="3" s="1"/>
  <c r="Z21" i="7"/>
  <c r="N8" i="3" s="1"/>
  <c r="AE22" i="7"/>
  <c r="S9" i="3" s="1"/>
  <c r="AC19" i="7"/>
  <c r="Q6" i="3" s="1"/>
  <c r="X21" i="7"/>
  <c r="T8" i="3" s="1"/>
  <c r="AA18" i="7"/>
  <c r="O5" i="3" s="1"/>
  <c r="AC20" i="7"/>
  <c r="Q7" i="3" s="1"/>
  <c r="Y18" i="1"/>
  <c r="E4" i="3" s="1"/>
  <c r="X19" i="1"/>
  <c r="D5" i="3" s="1"/>
  <c r="Y25" i="1"/>
  <c r="E11" i="3" s="1"/>
  <c r="AA28" i="1"/>
  <c r="G14" i="3" s="1"/>
  <c r="W29" i="1"/>
  <c r="AC22" i="1"/>
  <c r="I8" i="3" s="1"/>
  <c r="Y20" i="1"/>
  <c r="E6" i="3" s="1"/>
  <c r="W28" i="1"/>
  <c r="AA19" i="1"/>
  <c r="G5" i="3" s="1"/>
  <c r="Z29" i="1"/>
  <c r="F15" i="3" s="1"/>
  <c r="V21" i="1"/>
  <c r="J7" i="3" s="1"/>
  <c r="AB18" i="7"/>
  <c r="P5" i="3" s="1"/>
  <c r="AC21" i="7"/>
  <c r="Q8" i="3" s="1"/>
  <c r="V18" i="1"/>
  <c r="Z22" i="1"/>
  <c r="F8" i="3" s="1"/>
  <c r="AB24" i="1"/>
  <c r="H10" i="3" s="1"/>
  <c r="X23" i="1"/>
  <c r="D9" i="3" s="1"/>
  <c r="Y17" i="7"/>
  <c r="M4" i="3" s="1"/>
  <c r="AC18" i="7"/>
  <c r="Q5" i="3" s="1"/>
  <c r="AD19" i="7"/>
  <c r="R6" i="3" s="1"/>
  <c r="Y22" i="1"/>
  <c r="E8" i="3" s="1"/>
  <c r="W18" i="1"/>
  <c r="W24" i="1"/>
  <c r="V25" i="1"/>
  <c r="J11" i="3" s="1"/>
  <c r="W27" i="1"/>
  <c r="AB26" i="1"/>
  <c r="H12" i="3" s="1"/>
  <c r="Z19" i="1"/>
  <c r="F5" i="3" s="1"/>
  <c r="AC21" i="1"/>
  <c r="I7" i="3" s="1"/>
  <c r="AC19" i="1"/>
  <c r="I5" i="3" s="1"/>
  <c r="Z20" i="1"/>
  <c r="F6" i="3" s="1"/>
  <c r="AB23" i="1"/>
  <c r="H9" i="3" s="1"/>
  <c r="Z28" i="1"/>
  <c r="F14" i="3" s="1"/>
  <c r="X20" i="1"/>
  <c r="D6" i="3" s="1"/>
  <c r="AA21" i="1"/>
  <c r="G7" i="3" s="1"/>
  <c r="Y26" i="1"/>
  <c r="E12" i="3" s="1"/>
  <c r="Y18" i="7"/>
  <c r="M5" i="3" s="1"/>
  <c r="AD18" i="7"/>
  <c r="R5" i="3" s="1"/>
  <c r="AD20" i="7"/>
  <c r="R7" i="3" s="1"/>
  <c r="AC26" i="1"/>
  <c r="I12" i="3" s="1"/>
  <c r="W23" i="1"/>
  <c r="X25" i="1"/>
  <c r="D11" i="3" s="1"/>
  <c r="V26" i="1"/>
  <c r="J12" i="3" s="1"/>
  <c r="V20" i="1"/>
  <c r="J6" i="3" s="1"/>
  <c r="X24" i="1"/>
  <c r="D10" i="3" s="1"/>
  <c r="V19" i="1"/>
  <c r="J5" i="3" s="1"/>
  <c r="AB25" i="1"/>
  <c r="H11" i="3" s="1"/>
  <c r="AA25" i="1"/>
  <c r="G11" i="3" s="1"/>
  <c r="AC27" i="1"/>
  <c r="I13" i="3" s="1"/>
  <c r="Y19" i="7"/>
  <c r="M6" i="3" s="1"/>
  <c r="AE18" i="7"/>
  <c r="S5" i="3" s="1"/>
  <c r="C15" i="3" l="1"/>
  <c r="AD29" i="1"/>
  <c r="C11" i="3"/>
  <c r="AD25" i="1"/>
  <c r="AD23" i="1"/>
  <c r="C9" i="3"/>
  <c r="C12" i="3"/>
  <c r="AD26" i="1"/>
  <c r="AD22" i="1"/>
  <c r="C8" i="3"/>
  <c r="AD28" i="1"/>
  <c r="C14" i="3"/>
  <c r="C5" i="3"/>
  <c r="AD19" i="1"/>
  <c r="X15" i="7"/>
  <c r="U5" i="7" s="1"/>
  <c r="V2" i="7" s="1"/>
  <c r="P20" i="3" s="1"/>
  <c r="T4" i="3"/>
  <c r="T18" i="3" s="1"/>
  <c r="AD20" i="1"/>
  <c r="C6" i="3"/>
  <c r="V16" i="1"/>
  <c r="V5" i="1" s="1"/>
  <c r="W2" i="1" s="1"/>
  <c r="F20" i="3" s="1"/>
  <c r="J4" i="3"/>
  <c r="J18" i="3" s="1"/>
  <c r="C13" i="3"/>
  <c r="AD27" i="1"/>
  <c r="AD21" i="1"/>
  <c r="AD18" i="1"/>
  <c r="C4" i="3"/>
  <c r="AD24" i="1"/>
  <c r="C10" i="3"/>
</calcChain>
</file>

<file path=xl/sharedStrings.xml><?xml version="1.0" encoding="utf-8"?>
<sst xmlns="http://schemas.openxmlformats.org/spreadsheetml/2006/main" count="1674" uniqueCount="732">
  <si>
    <t>Regulation 12(5)(d) Adversely affect the confidentiality of proceedings of any public authority</t>
  </si>
  <si>
    <t>Regulation 12(4)(c) Too general a manner</t>
  </si>
  <si>
    <t>Request
Reference</t>
  </si>
  <si>
    <t>Subject of the Information Requested</t>
  </si>
  <si>
    <t>S28: Relations within the UK</t>
  </si>
  <si>
    <t>S23: Security Matters</t>
  </si>
  <si>
    <t>Regulation 12(5)(f) Adversely affect the interests of the person who provided the information</t>
  </si>
  <si>
    <t>Information
Not Held</t>
  </si>
  <si>
    <t>Full Disclosure</t>
  </si>
  <si>
    <t>Partial Disclosure</t>
  </si>
  <si>
    <t>Yes</t>
  </si>
  <si>
    <t>Refused</t>
  </si>
  <si>
    <t>Additional Notes</t>
  </si>
  <si>
    <t>Exception(s)
Applicable</t>
  </si>
  <si>
    <t xml:space="preserve">S12: Exceed the Cost Limit </t>
  </si>
  <si>
    <t>S22: Intended for Future Publication</t>
  </si>
  <si>
    <t>Clarification Sought</t>
  </si>
  <si>
    <t>Information Not Held</t>
  </si>
  <si>
    <t>Requests</t>
  </si>
  <si>
    <t>Full</t>
  </si>
  <si>
    <t>Partial</t>
  </si>
  <si>
    <t xml:space="preserve">S40: Personal Information </t>
  </si>
  <si>
    <t>No</t>
  </si>
  <si>
    <t>N/A</t>
  </si>
  <si>
    <t>TOTALS</t>
  </si>
  <si>
    <t>In Progress
/Clarification</t>
  </si>
  <si>
    <t>Request
Received
Date</t>
  </si>
  <si>
    <t>S34: Parliamentary Privilege</t>
  </si>
  <si>
    <t xml:space="preserve">S37: Communications with Her Majesty </t>
  </si>
  <si>
    <t>FOI Officer</t>
  </si>
  <si>
    <t>S29: The Economy</t>
  </si>
  <si>
    <t>S30: Investigations and Proceedings</t>
  </si>
  <si>
    <t>Review Request Date</t>
  </si>
  <si>
    <t>May</t>
  </si>
  <si>
    <t>Response
Sent
Date</t>
  </si>
  <si>
    <t>Within 20 days</t>
  </si>
  <si>
    <t>Not Held</t>
  </si>
  <si>
    <t>Full Year</t>
  </si>
  <si>
    <t xml:space="preserve">S41: Provided in Confidence </t>
  </si>
  <si>
    <t xml:space="preserve">S43: Commercial Interests </t>
  </si>
  <si>
    <t xml:space="preserve">S44: Prohibition on Disclosure </t>
  </si>
  <si>
    <t>Request
Refused</t>
  </si>
  <si>
    <t>January</t>
  </si>
  <si>
    <t>February</t>
  </si>
  <si>
    <t>March</t>
  </si>
  <si>
    <t>April</t>
  </si>
  <si>
    <t>June</t>
  </si>
  <si>
    <t>July</t>
  </si>
  <si>
    <t>August</t>
  </si>
  <si>
    <t>September</t>
  </si>
  <si>
    <t>October</t>
  </si>
  <si>
    <t>November</t>
  </si>
  <si>
    <t>December</t>
  </si>
  <si>
    <t>Total
Requests</t>
  </si>
  <si>
    <t>Month</t>
  </si>
  <si>
    <t>Request
Status</t>
  </si>
  <si>
    <t>Request Summary</t>
  </si>
  <si>
    <t>Refused Date</t>
  </si>
  <si>
    <t>Received</t>
  </si>
  <si>
    <t>Review Completion Date</t>
  </si>
  <si>
    <t>Decision</t>
  </si>
  <si>
    <t>S31: Law Enforcement</t>
  </si>
  <si>
    <t>S42: Legal Professional Privilege</t>
  </si>
  <si>
    <t>Day 1</t>
  </si>
  <si>
    <t>S38: Health and Safety</t>
  </si>
  <si>
    <t>S39: Environmental Information</t>
  </si>
  <si>
    <t>S32: Court Records</t>
  </si>
  <si>
    <t>S33: Audit Functions</t>
  </si>
  <si>
    <t>S25: Certificates under S23 &amp; S24</t>
  </si>
  <si>
    <t>S21: Accessible by Other Means</t>
  </si>
  <si>
    <t>S24: National Security</t>
  </si>
  <si>
    <t>Exemption(s)
Applicable</t>
  </si>
  <si>
    <t>Outside 20 days</t>
  </si>
  <si>
    <t>In Progress</t>
  </si>
  <si>
    <t>Request
Received
Period</t>
  </si>
  <si>
    <t>Day 20</t>
  </si>
  <si>
    <t>Response
Within
20 Days</t>
  </si>
  <si>
    <t>Complete</t>
  </si>
  <si>
    <t>Withdrawn</t>
  </si>
  <si>
    <t>Elapsed</t>
  </si>
  <si>
    <t>S35: Formulation of Government Policy</t>
  </si>
  <si>
    <t>S36: Effective Conduct of Public Affairs</t>
  </si>
  <si>
    <t>RESPONSE TYPE</t>
  </si>
  <si>
    <t>S26: Defence</t>
  </si>
  <si>
    <t>S27 International Relations</t>
  </si>
  <si>
    <t>Full
Disclosure</t>
  </si>
  <si>
    <t>Partial
Disclosure</t>
  </si>
  <si>
    <t xml:space="preserve">Regulation 12(3) Personal data </t>
  </si>
  <si>
    <t>Regulation 6(1)(b) Already publicly available</t>
  </si>
  <si>
    <t>Regulation 12(5)(b) Adversely affect the course of justice</t>
  </si>
  <si>
    <t>Resources</t>
  </si>
  <si>
    <t>Children and Families</t>
  </si>
  <si>
    <t>Response Type</t>
  </si>
  <si>
    <t>Response Time - 
Data Validation</t>
  </si>
  <si>
    <t>Directorate - Data Validation</t>
  </si>
  <si>
    <t>Adults and Communities (Social Care)</t>
  </si>
  <si>
    <t>Adults and Communities (Neighbourhoods)</t>
  </si>
  <si>
    <t>Request
Status - 
Data Validation</t>
  </si>
  <si>
    <t>Response Type - 
Data Validation</t>
  </si>
  <si>
    <t>Exemption Reference - 
Data Validation</t>
  </si>
  <si>
    <t>Clarification - Pending</t>
  </si>
  <si>
    <t>Lapsed</t>
  </si>
  <si>
    <t>Exception Reference - 
Data Validation</t>
  </si>
  <si>
    <t>Growth, Enterprise, Environment</t>
  </si>
  <si>
    <t>Day 10</t>
  </si>
  <si>
    <t>Adults and Communities (Adult Care)</t>
  </si>
  <si>
    <t>Total minus N/A 
(for percentage formula)</t>
  </si>
  <si>
    <t>(Error check)</t>
  </si>
  <si>
    <t>S14(2): Repeated Request</t>
  </si>
  <si>
    <t xml:space="preserve">If a request has been sent for clarification but that clarification was never received, ensure the status is changed to "Elapsed" </t>
  </si>
  <si>
    <t>Compliance rate</t>
  </si>
  <si>
    <t>Regulation 12(4)(e) Disclosure of internal communications</t>
  </si>
  <si>
    <t>Regulation 12(4)(d) Materials in the course of completeion, unfinished documents and incomplete data</t>
  </si>
  <si>
    <t xml:space="preserve">Regulation 12(5) (e) Confidentiality of commercial or industrial information  </t>
  </si>
  <si>
    <t>FOI/20/0001</t>
  </si>
  <si>
    <t>FOI/20/0002</t>
  </si>
  <si>
    <t>FOI/20/0003</t>
  </si>
  <si>
    <t>FOI/20/0004</t>
  </si>
  <si>
    <t>FOI/20/0005</t>
  </si>
  <si>
    <t>FOI/20/0006</t>
  </si>
  <si>
    <t>FOI/20/0007</t>
  </si>
  <si>
    <t>FOI/20/0008</t>
  </si>
  <si>
    <t>FOI/20/0009</t>
  </si>
  <si>
    <t>FOI/20/0010</t>
  </si>
  <si>
    <t>FOI/20/0011</t>
  </si>
  <si>
    <t>FOI/20/0012</t>
  </si>
  <si>
    <t>FOI/20/0013</t>
  </si>
  <si>
    <t>FOI/20/0014</t>
  </si>
  <si>
    <t>FOI/20/0015</t>
  </si>
  <si>
    <t>FOI/20/0016</t>
  </si>
  <si>
    <t>FOI/20/0017</t>
  </si>
  <si>
    <t>FOI/20/0018</t>
  </si>
  <si>
    <t>FOI/20/0019</t>
  </si>
  <si>
    <t>FOI/20/0020</t>
  </si>
  <si>
    <t>FOI/20/0021</t>
  </si>
  <si>
    <t>FOI/20/0022</t>
  </si>
  <si>
    <t>FOI/20/0023</t>
  </si>
  <si>
    <t>FOI/20/0024</t>
  </si>
  <si>
    <t>FOI/20/0025</t>
  </si>
  <si>
    <t>FOI/20/0026</t>
  </si>
  <si>
    <t>FOI/20/0027</t>
  </si>
  <si>
    <t>FOI/20/0028</t>
  </si>
  <si>
    <t>FOI/20/0029</t>
  </si>
  <si>
    <t>FOI/20/0030</t>
  </si>
  <si>
    <t>FOI/20/0031</t>
  </si>
  <si>
    <t>FOI/20/0032</t>
  </si>
  <si>
    <t>FOI/20/0033</t>
  </si>
  <si>
    <t>FOI/20/0034</t>
  </si>
  <si>
    <t>FOI/20/0035</t>
  </si>
  <si>
    <t>FOI/20/0036</t>
  </si>
  <si>
    <t>EIR/20/0001</t>
  </si>
  <si>
    <t>EIR/20/0002</t>
  </si>
  <si>
    <t>EIR/20/0003</t>
  </si>
  <si>
    <t>EIR/20/0004</t>
  </si>
  <si>
    <t>EIR/20/0005</t>
  </si>
  <si>
    <t>EIR/20/0006</t>
  </si>
  <si>
    <t>EIR/20/0007</t>
  </si>
  <si>
    <t>EIR/20/0008</t>
  </si>
  <si>
    <t>EIR/20/0009</t>
  </si>
  <si>
    <t>EIR/20/0010</t>
  </si>
  <si>
    <t>Date Received</t>
  </si>
  <si>
    <t>Request Received Month</t>
  </si>
  <si>
    <t>Council Tax Credit Accounts</t>
  </si>
  <si>
    <t>Information regarding Community Protection Notices (CPNs) and Public Space Protection Orders (PSPOs)</t>
  </si>
  <si>
    <t>Questions on Local Welfare Assistance Schemes</t>
  </si>
  <si>
    <t xml:space="preserve">Policy on Community protection warnings/Notices </t>
  </si>
  <si>
    <t>Number of children in care for the last 5 years in caravans, campsites and hostels/B&amp;Bs/hotels</t>
  </si>
  <si>
    <t>Recyclying questions over the last 3 years</t>
  </si>
  <si>
    <t xml:space="preserve">1) The names of the existing extra care schemes within Redcar &amp; Cleveland
2) The rates that the Council is paying for the provision of care services to the onsite providers at these care schemes
</t>
  </si>
  <si>
    <t>Information regarding rough sleeping in the Borough</t>
  </si>
  <si>
    <t xml:space="preserve">Children in care /accomdated n the borough and young people entitled to leaving care support </t>
  </si>
  <si>
    <t>Provide a list of tenders issued by (or for) your IT department/function covering the period of January 2015 to January 2020, including the tender title and its applicable tender reference.</t>
  </si>
  <si>
    <t>Adults and Communities (Health Protection)</t>
  </si>
  <si>
    <t>Buisness Rates</t>
  </si>
  <si>
    <t>Information about software the organisation uses to handle Blue Badges applications, appeals and general day to day management.</t>
  </si>
  <si>
    <t>Public Health Funerals</t>
  </si>
  <si>
    <t>youth offending costs over the last 3 years</t>
  </si>
  <si>
    <t>Last 4 financial years social care needs assesment time in days been completed for new cilents over 65 years</t>
  </si>
  <si>
    <t>Breakdown of people banned from all council buildings for the last 3 years and the reasons why</t>
  </si>
  <si>
    <t>6 questions on Disabled facilities Grants</t>
  </si>
  <si>
    <t>Business Rates</t>
  </si>
  <si>
    <t>PCN cancellation policy and all training materials/policys and guidance on this for council officers who deal with informal representations, formal representations and appeals to the tribunal.</t>
  </si>
  <si>
    <t xml:space="preserve">The number of birth certificates registered in 2010,2015 &amp; 2019 and how many have no father registered on them </t>
  </si>
  <si>
    <t>request on the provision of radio aids by your local authority for families to use within the home and elsewhere</t>
  </si>
  <si>
    <t xml:space="preserve">Information relating to Reablement Services  and Adult Domiciliary Care, including any involved with Learning Disability care provision
</t>
  </si>
  <si>
    <t>Total number of ransomware attacks on your organisation over the last 2 calendar years, broken down by year (2019 and 2018).</t>
  </si>
  <si>
    <t>Does the council have special enforcement area status in regards to Traffic Management Act 2004- Part 6-section 86?</t>
  </si>
  <si>
    <t>IT Fitering questions for Info Security</t>
  </si>
  <si>
    <t>Contracts, spend and info on Audio Visual (AV) and Video Conferencing (VC) equipment and services</t>
  </si>
  <si>
    <t>Private special needs schools costs and numbers of pupils in last 3 years</t>
  </si>
  <si>
    <t>Contracts and costs for Frist Aid training</t>
  </si>
  <si>
    <t>Pothole questions</t>
  </si>
  <si>
    <t>Pothole compensation for last 5 financial years for cyclists and motorists</t>
  </si>
  <si>
    <t xml:space="preserve">looked after children in the care of the authority. Numbers and missing children.  For the years 2018 and 2019 </t>
  </si>
  <si>
    <t>over-running roadworks and fines for the last 3 years</t>
  </si>
  <si>
    <t>Information on social care support (as set out in Section 8 of the Care Act 2014) and funding for the purposes of social care support for working age adults with a learning disability in the local authority area for the last 5 years</t>
  </si>
  <si>
    <t>Children in care questions about homes/temporary accomadation figures</t>
  </si>
  <si>
    <t>Questionaire on Dogs licensing and breeding</t>
  </si>
  <si>
    <t>Budgets for 2012&amp;2020 for sport and leisure facilities and how many facilities are owned/operated by the council 2012 &amp; 2020</t>
  </si>
  <si>
    <t xml:space="preserve">Deprivation of Liberty orders </t>
  </si>
  <si>
    <t>Highways Maintance and treatment contracts information</t>
  </si>
  <si>
    <t>street lighting in east cleveland costs</t>
  </si>
  <si>
    <t>Grass Mowing Contract information</t>
  </si>
  <si>
    <t xml:space="preserve">percentage and value of the land RCBC owns at Teesside Airport
</t>
  </si>
  <si>
    <t>Please provide all costs for the recent work carried out on redcar beacon regarding the problem with the birds, to include  survey and assessment costs as well as the work carried out.</t>
  </si>
  <si>
    <t>Obtaining your local authority’s advice to local authority maintained schools in setting pay of the 2013 teacher pay reforms on teacher pay, teacher careers and pupil attainment</t>
  </si>
  <si>
    <t>The number of noise complaints received in the area the local authority from 1st January 2018 - 31st December 2019</t>
  </si>
  <si>
    <t>Fax machine questions</t>
  </si>
  <si>
    <t>Buisiness Rates</t>
  </si>
  <si>
    <t>Fair access protocol and any policies related to in year admissions for children and young people excluded from school/processes, placements and/or educational provion</t>
  </si>
  <si>
    <t>Retrospective planning applications that were made for ANPR cameras in carparks.</t>
  </si>
  <si>
    <t>Social housing questions</t>
  </si>
  <si>
    <t>Link care within the council questions ref children and young adults</t>
  </si>
  <si>
    <t xml:space="preserve">contact details i.e. email address, telephone number and postal address of either the Lead Commissioner or Commissioning Team for Redcar &amp; Cleveland Adult Social Services </t>
  </si>
  <si>
    <t>List of vehicles owned or leased, staff who use these and amount spent on Diesel and petrol between both owned and leased</t>
  </si>
  <si>
    <t>seeking information concerning your Gypsy and Traveller Accommodation Need Assessment.</t>
  </si>
  <si>
    <t>Amounts expended and budgeted in years 2019 and 2020 on public outdoor play facilities including capital, revenue and maintenance costs.</t>
  </si>
  <si>
    <t xml:space="preserve">
The name and address of each library run by the local authority and a), whether there was any charge for library users to use a library computer in i) 2010 (yes/no), and ii) 2019 (yes/no).
</t>
  </si>
  <si>
    <t>Children in care questions about homes/temporary accomadation figures.</t>
  </si>
  <si>
    <t>Current/latest organisational structure for the Finance and Procurement teams, including the names, job titles and contact details of all mid and senior management.</t>
  </si>
  <si>
    <t>Questioning how many staff have had to sign the the Official Secrets Act</t>
  </si>
  <si>
    <t>Details of attendees of MIPIM, a property exhibition in Cannes</t>
  </si>
  <si>
    <t xml:space="preserve">How many businesses in your area are in receipt of business rates relief of any kind?
How many businesses in your area are in receipt of 100% business rates relief?
</t>
  </si>
  <si>
    <t>Fee rates which are being paid by your authority to support older people (65+) in independent sector care homes</t>
  </si>
  <si>
    <t xml:space="preserve">In the years 2018 -2019 full years 
How many Teachers/ Teaching Assistants were assaulted in any school managed by  this LEA
Please provide the name of the school and the incident in brief detail teacher kicked teacher spat at, and the year in which it happened. 
Please indicate if the person committing the assault was a  child or adult.
</t>
  </si>
  <si>
    <t>Peat questions</t>
  </si>
  <si>
    <t>S13A policy council Tax</t>
  </si>
  <si>
    <t>How many hired private tutors, how much was spent, how many hours in  virtual school supports for looked after children and the amount of looked after children in 2019.</t>
  </si>
  <si>
    <t xml:space="preserve">1. How much did you spend on taxis and other forms of private transport in 2019 to get students to and from Alternative Provision placements?
2. What's the furthest distance a looked after child in your care has had to travel to reach a private tutor hired by your Virtual School to provide academic support?
</t>
  </si>
  <si>
    <t>Questions about care home residents been moved out of their local authority</t>
  </si>
  <si>
    <t>questions on the number of assaults on pupils and teachers for 2018/19 financial year and upto now</t>
  </si>
  <si>
    <t>Purchase of Section 106 Affordable Housing by Sage Housing Questions</t>
  </si>
  <si>
    <t>The number of noise complaints registered by your council over the past three years.</t>
  </si>
  <si>
    <t>Questions on procurement spend</t>
  </si>
  <si>
    <t>After information in relation to day services for adults with a learning disability in your local authority</t>
  </si>
  <si>
    <t>How many works of publicly owned works of art was sold by the Council with the name and price sold since 2009 and what was the revenue raised used for?</t>
  </si>
  <si>
    <t>List of all exsiting borrowing/lending and if the authority has lent to any wholly owned companies</t>
  </si>
  <si>
    <t>looked afterchildren going missing at their agreed placement in 2019</t>
  </si>
  <si>
    <t>How many pest control call-outs to residential properties did you carry out for the following pests in 2017, 2018, 2019, what where they and where?</t>
  </si>
  <si>
    <t>Childrens Needs assessments</t>
  </si>
  <si>
    <t xml:space="preserve">1. Do you operate an adult social care framework within your area to which care providers are able to apply (tender) for care package funding?  If so, is this an ‘open’ or a ‘closed’ framework?
2. Can you provide the names of the ‘approved’ care providers who have been approved to work (or tender for work) in your area?
</t>
  </si>
  <si>
    <t>Procurement thesehold levels and processes for new businesses</t>
  </si>
  <si>
    <t>Car parking charges and revenue and tickets</t>
  </si>
  <si>
    <t>Numbers of children that have had managed moves in schools over the last two academic years (2018/19 and 2017/18</t>
  </si>
  <si>
    <t>Recycling questions</t>
  </si>
  <si>
    <t>A list of HB award amounts given to those residents residing in specified accommodation?</t>
  </si>
  <si>
    <t>Research into the compliance with zoo licencing procedures and the result of any breaches of a license requirement.</t>
  </si>
  <si>
    <t>The number of rubbish tips provided by the local authority for residents' use, including costs and recycling rates at each tip.</t>
  </si>
  <si>
    <t>Specialist supported housing exempted from social rent caps monies paid out in last 3 financial years’ costs and numbers.</t>
  </si>
  <si>
    <t>Taking of Photos and GDPR</t>
  </si>
  <si>
    <t>Looked after children placements for the last 3 calendar years</t>
  </si>
  <si>
    <t>Provide a breakdown of the number of vacancies you have had for social workers in your area for the last 5 years.</t>
  </si>
  <si>
    <t>Drug related Litter over the last 3 financial years</t>
  </si>
  <si>
    <t>Up to date list of companies for business rates</t>
  </si>
  <si>
    <t>List of events and procurement contracts</t>
  </si>
  <si>
    <t>A list of all providers and accommodation addresses that the council has referred 10 -18 years old for supported living accommodation over the past five financial years</t>
  </si>
  <si>
    <t>A copy of your Code of Standards for HMOs</t>
  </si>
  <si>
    <t>Liability order fees for council tax and Business Rates for the last 2 financial years</t>
  </si>
  <si>
    <t>Contact details of the person/persons responsible for purchasing kennel sanitizer/kennel disinfectant for the council kennels or the kennels that you use</t>
  </si>
  <si>
    <t>The officer responsible for the TEC programme / Telecare programme and the office responsible for independent living services within the council with Contact details for both</t>
  </si>
  <si>
    <t>Questions about Zetland Park for the bowl huts and refurbishment plans</t>
  </si>
  <si>
    <t>FOI/20/0037</t>
  </si>
  <si>
    <t>FOI/20/0038</t>
  </si>
  <si>
    <t>FOI/20/0039</t>
  </si>
  <si>
    <t>FOI/20/0040</t>
  </si>
  <si>
    <t>FOI/20/0041</t>
  </si>
  <si>
    <t>FOI/20/0042</t>
  </si>
  <si>
    <t>FOI/20/0043</t>
  </si>
  <si>
    <t>FOI/20/0044</t>
  </si>
  <si>
    <t>FOI/20/0045</t>
  </si>
  <si>
    <t>FOI/20/0046</t>
  </si>
  <si>
    <t>FOI/20/0047</t>
  </si>
  <si>
    <t>FOI/20/0048</t>
  </si>
  <si>
    <t>FOI/20/0049</t>
  </si>
  <si>
    <t>FOI/20/0050</t>
  </si>
  <si>
    <t>FOI/20/0051</t>
  </si>
  <si>
    <t>FOI/20/0052</t>
  </si>
  <si>
    <t>FOI/20/0053</t>
  </si>
  <si>
    <t>FOI/20/0054</t>
  </si>
  <si>
    <t>FOI/20/0055</t>
  </si>
  <si>
    <t>FOI/20/0056</t>
  </si>
  <si>
    <t>FOI/20/0057</t>
  </si>
  <si>
    <t>FOI/20/0058</t>
  </si>
  <si>
    <t>FOI/20/0059</t>
  </si>
  <si>
    <t>FOI/20/0060</t>
  </si>
  <si>
    <t>FOI/20/0061</t>
  </si>
  <si>
    <t>FOI/20/0062</t>
  </si>
  <si>
    <t>FOI/20/0063</t>
  </si>
  <si>
    <t>FOI/20/0064</t>
  </si>
  <si>
    <t>FOI/20/0065</t>
  </si>
  <si>
    <t>FOI/20/0066</t>
  </si>
  <si>
    <t>FOI/20/0067</t>
  </si>
  <si>
    <t>FOI/20/0068</t>
  </si>
  <si>
    <t>FOI/20/0069</t>
  </si>
  <si>
    <t>FOI/20/0070</t>
  </si>
  <si>
    <t>FOI/20/0071</t>
  </si>
  <si>
    <t>FOI/20/0072</t>
  </si>
  <si>
    <t>FOI/20/0073</t>
  </si>
  <si>
    <t>FOI/20/0074</t>
  </si>
  <si>
    <t>FOI/20/0075</t>
  </si>
  <si>
    <t>FOI/20/0076</t>
  </si>
  <si>
    <t>FOI/20/0077</t>
  </si>
  <si>
    <t>FOI/20/0078</t>
  </si>
  <si>
    <t>FOI/20/0079</t>
  </si>
  <si>
    <t>FOI/20/0080</t>
  </si>
  <si>
    <t>FOI/20/0081</t>
  </si>
  <si>
    <t>FOI/20/0082</t>
  </si>
  <si>
    <t>FOI/20/0083</t>
  </si>
  <si>
    <t>FOI/20/0084</t>
  </si>
  <si>
    <t>FOI/20/0085</t>
  </si>
  <si>
    <t>FOI/20/0086</t>
  </si>
  <si>
    <t>FOI/20/0087</t>
  </si>
  <si>
    <t>FOI/20/0088</t>
  </si>
  <si>
    <t>FOI/20/0089</t>
  </si>
  <si>
    <t>FOI/20/0090</t>
  </si>
  <si>
    <t>FOI/20/0091</t>
  </si>
  <si>
    <t>FOI/20/0092</t>
  </si>
  <si>
    <t>FOI/20/0093</t>
  </si>
  <si>
    <t>FOI/20/0094</t>
  </si>
  <si>
    <t>FOI/20/0095</t>
  </si>
  <si>
    <t>FOI/20/0096</t>
  </si>
  <si>
    <t>FOI/20/0097</t>
  </si>
  <si>
    <t>FOI/20/0098</t>
  </si>
  <si>
    <t>FOI/20/0099</t>
  </si>
  <si>
    <t>FOI/20/0100</t>
  </si>
  <si>
    <t>FOI/20/0101</t>
  </si>
  <si>
    <t>FOI/20/0102</t>
  </si>
  <si>
    <t>FOI/20/0103</t>
  </si>
  <si>
    <t>FOI/20/0104</t>
  </si>
  <si>
    <t>FOI/20/0105</t>
  </si>
  <si>
    <t>FOI/20/0106</t>
  </si>
  <si>
    <t>FOI/20/0107</t>
  </si>
  <si>
    <t>FOI/20/0108</t>
  </si>
  <si>
    <t>FOI/20/0109</t>
  </si>
  <si>
    <t>FOI/20/0110</t>
  </si>
  <si>
    <t>FOI/20/0111</t>
  </si>
  <si>
    <t>FOI/20/0112</t>
  </si>
  <si>
    <t>FOI/20/0113</t>
  </si>
  <si>
    <t>FOI/20/0114</t>
  </si>
  <si>
    <t>FOI/20/0115</t>
  </si>
  <si>
    <t>FOI/20/0116</t>
  </si>
  <si>
    <t>FOI/20/0117</t>
  </si>
  <si>
    <t>FOI/20/0118</t>
  </si>
  <si>
    <t>FOI/20/0119</t>
  </si>
  <si>
    <t>FOI/20/0120</t>
  </si>
  <si>
    <t>FOI/20/0121</t>
  </si>
  <si>
    <t>FOI/20/0122</t>
  </si>
  <si>
    <t>FOI/20/0123</t>
  </si>
  <si>
    <t>FOI/20/0124</t>
  </si>
  <si>
    <t>FOI/20/0125</t>
  </si>
  <si>
    <t>FOI/20/0126</t>
  </si>
  <si>
    <t>FOI/20/0127</t>
  </si>
  <si>
    <t>FOI/20/0128</t>
  </si>
  <si>
    <t>FOI/20/0129</t>
  </si>
  <si>
    <t>FOI/20/0130</t>
  </si>
  <si>
    <t>FOI/20/0131</t>
  </si>
  <si>
    <t>FOI/20/0132</t>
  </si>
  <si>
    <t>FOI/20/0133</t>
  </si>
  <si>
    <t>FOI/20/0134</t>
  </si>
  <si>
    <t>FOI/20/0135</t>
  </si>
  <si>
    <t>FOI/20/0136</t>
  </si>
  <si>
    <t>FOI/20/0137</t>
  </si>
  <si>
    <t>FOI/20/0138</t>
  </si>
  <si>
    <t>FOI/20/0139</t>
  </si>
  <si>
    <t>FOI/20/0140</t>
  </si>
  <si>
    <t>FOI/20/0141</t>
  </si>
  <si>
    <t>FOI/20/0142</t>
  </si>
  <si>
    <t>FOI/20/0143</t>
  </si>
  <si>
    <t>FOI/20/0144</t>
  </si>
  <si>
    <t>FOI/20/0145</t>
  </si>
  <si>
    <t>FOI/20/0146</t>
  </si>
  <si>
    <t>FOI/20/0147</t>
  </si>
  <si>
    <t>FOI/20/0148</t>
  </si>
  <si>
    <t>FOI/20/0149</t>
  </si>
  <si>
    <t>FOI/20/0150</t>
  </si>
  <si>
    <t>FOI/20/0151</t>
  </si>
  <si>
    <t>FOI/20/0152</t>
  </si>
  <si>
    <t>FOI/20/0153</t>
  </si>
  <si>
    <t>FOI/20/0154</t>
  </si>
  <si>
    <t>FOI/20/0155</t>
  </si>
  <si>
    <t>FOI/20/0156</t>
  </si>
  <si>
    <t>FOI/20/0157</t>
  </si>
  <si>
    <t>FOI/20/0158</t>
  </si>
  <si>
    <t>FOI/20/0159</t>
  </si>
  <si>
    <t>FOI/20/0160</t>
  </si>
  <si>
    <t>FOI/20/0161</t>
  </si>
  <si>
    <t>FOI/20/0162</t>
  </si>
  <si>
    <t>FOI/20/0163</t>
  </si>
  <si>
    <t>FOI/20/0164</t>
  </si>
  <si>
    <t>FOI/20/0165</t>
  </si>
  <si>
    <t>FOI/20/0166</t>
  </si>
  <si>
    <t>FOI/20/0167</t>
  </si>
  <si>
    <t>FOI/20/0168</t>
  </si>
  <si>
    <t>FOI/20/0169</t>
  </si>
  <si>
    <t>FOI/20/0170</t>
  </si>
  <si>
    <t>FOI/20/0171</t>
  </si>
  <si>
    <t>FOI/20/0172</t>
  </si>
  <si>
    <t>FOI/20/0173</t>
  </si>
  <si>
    <t>FOI/20/0174</t>
  </si>
  <si>
    <t>FOI/20/0175</t>
  </si>
  <si>
    <t>FOI/20/0176</t>
  </si>
  <si>
    <t>FOI/20/0177</t>
  </si>
  <si>
    <t>FOI/20/0178</t>
  </si>
  <si>
    <t>FOI/20/0179</t>
  </si>
  <si>
    <t>FOI/20/0180</t>
  </si>
  <si>
    <t>FOI/20/0181</t>
  </si>
  <si>
    <t>FOI/20/0182</t>
  </si>
  <si>
    <t>FOI/20/0183</t>
  </si>
  <si>
    <t>FOI/20/0184</t>
  </si>
  <si>
    <t>FOI/20/0185</t>
  </si>
  <si>
    <t>FOI/20/0186</t>
  </si>
  <si>
    <t>FOI/20/0187</t>
  </si>
  <si>
    <t>FOI/20/0188</t>
  </si>
  <si>
    <t>FOI/20/0189</t>
  </si>
  <si>
    <t>FOI/20/0190</t>
  </si>
  <si>
    <t>FOI/20/0191</t>
  </si>
  <si>
    <t>FOI/20/0192</t>
  </si>
  <si>
    <t>FOI/20/0193</t>
  </si>
  <si>
    <t>FOI/20/0194</t>
  </si>
  <si>
    <t>FOI/20/0195</t>
  </si>
  <si>
    <t>FOI/20/0196</t>
  </si>
  <si>
    <t>FOI/20/0197</t>
  </si>
  <si>
    <t>FOI/20/0198</t>
  </si>
  <si>
    <t>FOI/20/0199</t>
  </si>
  <si>
    <t>FOI/20/0200</t>
  </si>
  <si>
    <t>FOI/20/0201</t>
  </si>
  <si>
    <t>FOI/20/0202</t>
  </si>
  <si>
    <t>FOI/20/0203</t>
  </si>
  <si>
    <t>FOI/20/0204</t>
  </si>
  <si>
    <t>FOI/20/0205</t>
  </si>
  <si>
    <t>FOI/20/0206</t>
  </si>
  <si>
    <t>FOI/20/0207</t>
  </si>
  <si>
    <t>FOI/20/0208</t>
  </si>
  <si>
    <t>FOI/20/0209</t>
  </si>
  <si>
    <t>FOI/20/0210</t>
  </si>
  <si>
    <t>FOI/20/0211</t>
  </si>
  <si>
    <t>FOI/20/0212</t>
  </si>
  <si>
    <t>FOI/20/0213</t>
  </si>
  <si>
    <t>FOI/20/0214</t>
  </si>
  <si>
    <t>FOI/20/0215</t>
  </si>
  <si>
    <t>FOI/20/0216</t>
  </si>
  <si>
    <t>FOI/20/0217</t>
  </si>
  <si>
    <t>FOI/20/0218</t>
  </si>
  <si>
    <t>FOI/20/0219</t>
  </si>
  <si>
    <t>FOI/20/0220</t>
  </si>
  <si>
    <t>FOI/20/0221</t>
  </si>
  <si>
    <t>FOI/20/0222</t>
  </si>
  <si>
    <t>FOI/20/0223</t>
  </si>
  <si>
    <t>FOI/20/0224</t>
  </si>
  <si>
    <t>FOI/20/0225</t>
  </si>
  <si>
    <t>FOI/20/0226</t>
  </si>
  <si>
    <t>FOI/20/0227</t>
  </si>
  <si>
    <t>FOI/20/0228</t>
  </si>
  <si>
    <t>FOI/20/0229</t>
  </si>
  <si>
    <t>FOI/20/0230</t>
  </si>
  <si>
    <t>FOI/20/0231</t>
  </si>
  <si>
    <t>FOI/20/0232</t>
  </si>
  <si>
    <t>FOI/20/0233</t>
  </si>
  <si>
    <t>FOI/20/0234</t>
  </si>
  <si>
    <t>FOI/20/0235</t>
  </si>
  <si>
    <t>FOI/20/0236</t>
  </si>
  <si>
    <t>FOI/20/0237</t>
  </si>
  <si>
    <t>FOI/20/0238</t>
  </si>
  <si>
    <t>FOI/20/0239</t>
  </si>
  <si>
    <t>FOI/20/0240</t>
  </si>
  <si>
    <t>FOI/20/0241</t>
  </si>
  <si>
    <t>FOI/20/0242</t>
  </si>
  <si>
    <t>FOI/20/0243</t>
  </si>
  <si>
    <t>FOI/20/0244</t>
  </si>
  <si>
    <t>FOI/20/0245</t>
  </si>
  <si>
    <t>FOI/20/0246</t>
  </si>
  <si>
    <t>FOI/20/0247</t>
  </si>
  <si>
    <t>FOI/20/0248</t>
  </si>
  <si>
    <t>FOI/20/0249</t>
  </si>
  <si>
    <t>FOI/20/0250</t>
  </si>
  <si>
    <t>FOI/20/0251</t>
  </si>
  <si>
    <t>FOI/20/0252</t>
  </si>
  <si>
    <t>FOI/20/0253</t>
  </si>
  <si>
    <t>FOI/20/0254</t>
  </si>
  <si>
    <t>FOI/20/0255</t>
  </si>
  <si>
    <t>FOI/20/0256</t>
  </si>
  <si>
    <t>FOI/20/0257</t>
  </si>
  <si>
    <t>FOI/20/0258</t>
  </si>
  <si>
    <t>FOI/20/0259</t>
  </si>
  <si>
    <t>FOI/20/0260</t>
  </si>
  <si>
    <t>FOI/20/0261</t>
  </si>
  <si>
    <t>FOI/20/0262</t>
  </si>
  <si>
    <t>FOI/20/0263</t>
  </si>
  <si>
    <t>FOI/20/0264</t>
  </si>
  <si>
    <t>FOI/20/0265</t>
  </si>
  <si>
    <t>FOI/20/0266</t>
  </si>
  <si>
    <t>FOI/20/0267</t>
  </si>
  <si>
    <t>FOI/20/0268</t>
  </si>
  <si>
    <t>FOI/20/0269</t>
  </si>
  <si>
    <t>FOI/20/0270</t>
  </si>
  <si>
    <t>FOI/20/0271</t>
  </si>
  <si>
    <t>FOI/20/0272</t>
  </si>
  <si>
    <t>FOI/20/0273</t>
  </si>
  <si>
    <t>FOI/20/0274</t>
  </si>
  <si>
    <t>FOI/20/0275</t>
  </si>
  <si>
    <t>FOI/20/0276</t>
  </si>
  <si>
    <t>FOI/20/0277</t>
  </si>
  <si>
    <t>FOI/20/0278</t>
  </si>
  <si>
    <t>FOI/20/0279</t>
  </si>
  <si>
    <t>FOI/20/0280</t>
  </si>
  <si>
    <t>FOI/20/0281</t>
  </si>
  <si>
    <t>FOI/20/0282</t>
  </si>
  <si>
    <t>FOI/20/0283</t>
  </si>
  <si>
    <t>FOI/20/0284</t>
  </si>
  <si>
    <t>FOI/20/0285</t>
  </si>
  <si>
    <t>FOI/20/0286</t>
  </si>
  <si>
    <t>FOI/20/0287</t>
  </si>
  <si>
    <t>FOI/20/0288</t>
  </si>
  <si>
    <t>FOI/20/0289</t>
  </si>
  <si>
    <t>FOI/20/0290</t>
  </si>
  <si>
    <t>FOI/20/0291</t>
  </si>
  <si>
    <t>FOI/20/0292</t>
  </si>
  <si>
    <t>FOI/20/0293</t>
  </si>
  <si>
    <t>FOI/20/0294</t>
  </si>
  <si>
    <t>FOI/20/0295</t>
  </si>
  <si>
    <t>FOI/20/0296</t>
  </si>
  <si>
    <t>FOI/20/0297</t>
  </si>
  <si>
    <t>FOI/20/0298</t>
  </si>
  <si>
    <t>FOI/20/0299</t>
  </si>
  <si>
    <t>FOI/20/0300</t>
  </si>
  <si>
    <t>FOI/20/0301</t>
  </si>
  <si>
    <t>FOI/20/0302</t>
  </si>
  <si>
    <t>FOI/20/0303</t>
  </si>
  <si>
    <t>FOI/20/0304</t>
  </si>
  <si>
    <t>FOI/20/0305</t>
  </si>
  <si>
    <t>FOI/20/0306</t>
  </si>
  <si>
    <t>FOI/20/0307</t>
  </si>
  <si>
    <t>Adults and Communities (Customer Service)</t>
  </si>
  <si>
    <t xml:space="preserve">Permitted development rights for a change of use of premises from a B1(a) office use to C3 residential use in each of the following years: (i) 2015, (ii) 2016, (iii) 2017, (iv) 2018, (v) 2019. 
</t>
  </si>
  <si>
    <t>Smell complaints for the last 5 years</t>
  </si>
  <si>
    <t>All/any information relating to the extension planning of 30 Fryup Crescent, Guisborough, TS14 8LG as held by Redcar and Clevland Building Control or planning department.</t>
  </si>
  <si>
    <t>Cilmate change impact questions about any measures  the council has adopted since 2017</t>
  </si>
  <si>
    <t>Permitted development rights for a change of use of premises from a B1(a) office use to C3 residential use since 2013-14</t>
  </si>
  <si>
    <t>Details of ownership duration by chalet for saltburn victorian Beach Chalets</t>
  </si>
  <si>
    <t>Waste enforcement statistics from January 2019 - December 2019</t>
  </si>
  <si>
    <t>Kirkleatham Owl centre latest Zoo licence Certificate, last pre-inspection audit and 6years of animal inventories</t>
  </si>
  <si>
    <t xml:space="preserve">Copy of Drawing DRG1270/31/B . This is a drawing mentioned by the Planning Inspector at an appeal against RCBC's refusal to grant planning permission for a new housing development. It is possibly part of a series of drawings used in the statement of Common Ground dated 31 August 2016. </t>
  </si>
  <si>
    <t xml:space="preserve">What software do you use for Environmental Crime Enforcement (Issue and processing of fixed penalty notices)?
When does the current contract with the software supplier end?
</t>
  </si>
  <si>
    <t>Litter and Dog fouling stats for 2019</t>
  </si>
  <si>
    <t>Supply an up to date list of all contractors, sub-contractors and suppliers that have been working on the construction of “Remodelling of a junction“;  Scheme comprises construction of remodelling of a junction with a new roundabout access to future development land - Junction Of Smiths Dock Road, Dockside Road, Middlesbrough, Cleveland, TS6 6UZ</t>
  </si>
  <si>
    <t>Freedom of Information Requests</t>
  </si>
  <si>
    <t>Environmental Information Regulation Requests</t>
  </si>
  <si>
    <t>FoIs discharged within the statutory timetable</t>
  </si>
  <si>
    <t>EIRs discharged within the statutory timetable</t>
  </si>
  <si>
    <t>Questions on Domiciliary Care Providers that the council uses</t>
  </si>
  <si>
    <t>Budget questions on accessible to all residents information</t>
  </si>
  <si>
    <t>IT Security software questions</t>
  </si>
  <si>
    <t>How many converted shipping containers (also known as modular homes) are currently being used as homes in your area?</t>
  </si>
  <si>
    <t>Children in Care leavers questionaire</t>
  </si>
  <si>
    <t>Households relocating Questions</t>
  </si>
  <si>
    <t>Looked after children that your local authority is responsible for are currently living in unregulated, semi-independent living accommodation</t>
  </si>
  <si>
    <t>Copies of statements from Director of public health re reduced speed limits for roads where traffic and public mix</t>
  </si>
  <si>
    <t>Full List of Business Rates</t>
  </si>
  <si>
    <t>Stats on modern slavery</t>
  </si>
  <si>
    <t>Info on semi independent homes used to accommodate children and care leavers</t>
  </si>
  <si>
    <t>The location of bus lane cameras that issue PNC notices</t>
  </si>
  <si>
    <t>Upper limit for section 117 care home fees</t>
  </si>
  <si>
    <t>Any services the authority commission to provide indpendent Advocacy for peopleaccessing support for S117 aftercare, Continuing Health care, Contining care, personal wheelcare budgets, personal health budgets</t>
  </si>
  <si>
    <t>how many times has the council discovered individuals who have gifted their property to someone else and/or changed the registared owner to someone else.  And how many times has the council took individuals to courts over unpaid debt relating to DPAs</t>
  </si>
  <si>
    <t>What written agreement did the council make with the NWA to allow them to take ownership of that part of the building which the NWA had previously re-conveyed to the Council fro their use as an Aviary?</t>
  </si>
  <si>
    <t>Email contact details for Business Rates/Non Domestic rates Dept</t>
  </si>
  <si>
    <t>Teesport has expressed an interest in becoming a freeport - All /external correspondance that the council has sent or reecieved from 1st July 2019 - to present</t>
  </si>
  <si>
    <t xml:space="preserve">Identify the number of complaints made by neighbours about high hedges, trees or plants. In the last 3 years, also resolved/ rejected
</t>
  </si>
  <si>
    <t>Number of planing applications over ANPR installments over last 3 years and number that were declined</t>
  </si>
  <si>
    <t>contact details for Senior Animal Welfare Officer, Animal Welfarer Officer, Deputy Animal Welfare Officer, Public Health ad Proction Officer and Business Compliance Officer</t>
  </si>
  <si>
    <t>How many employees work woith Children or vunerable people and how many are remote workers/flexible workers and what communications are they provided with and what takes can they complete</t>
  </si>
  <si>
    <t>1.	How many young people age 18-25 applied as homeless to this authority since 1st January 2018 to 1st January 2020?
2.	How many, if any, of those young people were Care Leavers?
3.	How many, if any, of the young people were deemed to be in priority need?
4.    How many, if any, of the young people deemed to be in priority need were Care Leavers?</t>
  </si>
  <si>
    <t>Has your council passed a motion mandating the council area to go net-zero carbon by a given target date and what is the date and action plan.</t>
  </si>
  <si>
    <t>PSPOs for dog ownership and where these are in place</t>
  </si>
  <si>
    <t>How many Non-Statutory pubic consutastions and Public meetings did the council run from 2015-2019</t>
  </si>
  <si>
    <t>Council tenents in arrears ontheir rent and how many were u/c Claments and tatal they owed</t>
  </si>
  <si>
    <t>CYBER Attack questions on RCBC in February</t>
  </si>
  <si>
    <t>Could you please provide me with a list of all public screening events that the council are planning for Euro 2020 games. 
For each event could you please provide the location and dates.</t>
  </si>
  <si>
    <t>details of the total number and types of restrictive interventions used by schools maintained in your authority in the years 2017-2019. Training companies used in restrictive interventions</t>
  </si>
  <si>
    <t>pothole compensation and claims and road maintainance</t>
  </si>
  <si>
    <t>Electric charging points questions</t>
  </si>
  <si>
    <t>Community assetr transfers by the authority for facilities and spaces over last 25years</t>
  </si>
  <si>
    <t>* The number of road legal vehicles owned or leased by your council. Please specify which cars are leased and which are owned.
* The make/model of each of these vehicles.
* The fuel type used by each of these vehicles.</t>
  </si>
  <si>
    <t>Meals on wheels service for the last 5 calender years</t>
  </si>
  <si>
    <t>decisions relating to spending on deaf children and young people’s education</t>
  </si>
  <si>
    <t>following information in relation to children that you place in 52 week children’s homes?
1.	Can you confirm if you do or do not place in unregulated children’s homes?
2.	If you do place in unregulated children’s homes, please can you provide a list of the names of the providers that you currently use?
3.	If placing out of your local authority catchment area, can you detail the location by county of the unregulated children homes?</t>
  </si>
  <si>
    <t>1.	How many buses does your municipal bus company currently have in its fleet (either owned or used under contract)?
2.	How many of this total number of buses are 100% electric buses?
3.	How many of this total number of buses are hybrid buses?
4.	How many of this total number of buses are petrol or diesel buses?
5.	Does your council have a policy to replace buses being brought out of service with electric buses?</t>
  </si>
  <si>
    <t>Information you hold on cases of sexual activity by people potentially in positions of trust that are not currently covered by legislation in the UK</t>
  </si>
  <si>
    <t>Frequency of maintenance of green spaces/area which are maintained by the council for the lasy 4 years and total spent</t>
  </si>
  <si>
    <t>Questions on waste recycling</t>
  </si>
  <si>
    <t>Local Authorities are requested to report annually to elected council members on how they are meeting their duty to secure sufficient childcare.
LA’s are also obliged to make this data available and accessible to parents.
Therefore, I would like to request your most recent evidence of this reporting, and where parents are able to access this.</t>
  </si>
  <si>
    <t>Cycling infrastructure</t>
  </si>
  <si>
    <t>Schools results for English</t>
  </si>
  <si>
    <t xml:space="preserve">The number of electric charging points for electric vehicles installed by the council from 2016 - 2019  </t>
  </si>
  <si>
    <t>The number of "Good" and Outstanding schools operating within the council's boundaries from 2016 - 2019</t>
  </si>
  <si>
    <t>On-trade alcohol licensed premises information</t>
  </si>
  <si>
    <t>The council's pension fund and the investments it holds.</t>
  </si>
  <si>
    <t>Does the council have any policies or ones in development to support community led housing? If so, what are they and where do they appear?
2. Between January 2010 and December 2019, how many grants and/or loans has the council given to community led housing groups or organisations?
3. Between January 2010 and December 2019, how many land disposals or leases has the council made to community led housing groups or organisations?
4. Do you have dedicated staff to support community led housing? If so, what are their job titles?</t>
  </si>
  <si>
    <t xml:space="preserve">The total sum of money received by the local authority from the government’s fund for local authorities to “build capacity” for unaccompanied asylum seeking children (UASC) </t>
  </si>
  <si>
    <t>Looked after children identified as trafficed or a victim of modern slavery</t>
  </si>
  <si>
    <t>DATA recovery/ Info security questions</t>
  </si>
  <si>
    <t>1)	How many council property tenancies were transferred to a family member in the years 2008, 2009, 2010, 2011, 2012, 2013, 2014, 2015, 2016, 2017, 2018, 2019?
2)	How many properties were bought as part of the Right to Buy Scheme in in the years 2008, 2009, 2010, 2011, 2012, 2013, 2014, 2015, 2016, 2017, 2018, 2019?
3)	In relation to question 2 – how many of those properties were purchased by someone who had the tenancy transferred to them? IE) were not the original tenancy holder
4)	In relation to question 3 – how many of those purchasers were under the age of 30?</t>
  </si>
  <si>
    <t>Adult Care questions</t>
  </si>
  <si>
    <t>How many litres of glyphosate were used by the Council (or any relevant contractors) across your area for the last 5 years</t>
  </si>
  <si>
    <t>offers of accommodation to statutorily homeless (in accordance with the Housing Act 1996).</t>
  </si>
  <si>
    <t>Blue Badge applications between 2009-19 and ones that have been withdrawn due to misuse</t>
  </si>
  <si>
    <t>Telephony systems.mobile phones information on contracts and information about them</t>
  </si>
  <si>
    <t>Free Nursery education for 2 year olds questions</t>
  </si>
  <si>
    <t>Low level crime complaints</t>
  </si>
  <si>
    <t xml:space="preserve">the complete current local authority Register of Interest for all elected politicians </t>
  </si>
  <si>
    <t xml:space="preserve">how long you keep details of liability orders granted for business rates
how far back are the summary details of liability orders retained on a register even if only the name of the company and the amount /liability order number
</t>
  </si>
  <si>
    <t>enforcement visits to scrap metal dealers since dec 2018</t>
  </si>
  <si>
    <t>Data on bin collections in the authority</t>
  </si>
  <si>
    <t>Info on PSHE providers for schools</t>
  </si>
  <si>
    <t>last 3 years road maintanance and potholes costs</t>
  </si>
  <si>
    <t>Following the recent and highly publicised ransomware attack on R&amp;CBC (8 February 2020), please could you provide the following information:
What was the amount demanded by the hackers?
Did Redcar and Cleveland Borough Council (or 3rd party on behalf of) pay the hackers?
If yes, how much was paid?</t>
  </si>
  <si>
    <t xml:space="preserve">I would like to know which services (roads, paths, public lighting, green space) the council will be adopting upon completion of the Bellway Scholars Park site on Redcar Lane. 
Also who are the provider of electrical and sewerage services for the site. </t>
  </si>
  <si>
    <t>DOL order questions</t>
  </si>
  <si>
    <t>Catering Services, Security Services, Cleaning Services, Hard and Soft Maintenance Services (Mechanical, Building Maintenance and Electrical Services) from the past two years.</t>
  </si>
  <si>
    <t>for information about the council’s criteria for adoption</t>
  </si>
  <si>
    <t xml:space="preserve">how many looked after children have been missing from council care for a lengthy period time. </t>
  </si>
  <si>
    <t>A list of all secondary, middle and upper schools in Redcar and Cleveland and whether they were oversubscribed or not-oversubscribed on national offer day 2020 (1st March).</t>
  </si>
  <si>
    <t>external whistleblower is making a disclosure to your Authority QUESTIONS</t>
  </si>
  <si>
    <t>Please can you provide the following information for each individual secondary school in your Local Authority in relation to the admissions round for the cohort due to start school in year 7 in September 2020:
Number of places available (PAN)
Number of ontime first preferences expressed Number of ontime second preferences expressed Number of ontime third preferences expressed Number of ontime fourth preferences expressed (if applicable) Number of ontime fifth preferences expressed (if applicable) Number of ontime sixth preferences expressed (if applicable)
Total number of initial allocations</t>
  </si>
  <si>
    <t>Please could you supply a list of how many residential buildings with aluminium composite material (ACM) cladding there are in the local authority area.</t>
  </si>
  <si>
    <t xml:space="preserve">How much will  the council spend this current financial year (estimated)  on privately run Alternative Provision for excluded pupils, or for dual roll pupils ?
How many pupils does this cover?
How much did the council spend on privately run Alternative Provision for excluded/dual roll pupils in 2017/18 and 2018/19?
How many pupils did this cover?
How many pupils were sent to the council’s own PRU (if there is one) in the current financial year?
How many pupils were sent to the council’s own PRU in 2017/18 and 2018/19.
</t>
  </si>
  <si>
    <t xml:space="preserve">The total number of maintained nursery schools operating in each of the past 10 years
-          The number of maintained nursery schools that have closed in each of the past 10 years
-          The number of maintained nurseries that have been the subject of consultations regarding their proposed closure in each of the past 10 years
-          The number of maintained nurseries that are the subject of on-going consultations regarding their proposed closure </t>
  </si>
  <si>
    <t>1.	The total number of European nationals living within the jurisdiction of the council (ie the total number of EU nationals that the council is aware of in their area) and how this number was arrived at.
2.	A copy of all council communications targeting EU nationals specifically since 2016 (including social media ads or posts targeting the EU population)
3.	Has the council written to European nationals in its area to inform them of their rights and options following Brexit? If yes, how many times? Please provide the letters.
4.	What, if any, preparation has the council undertaken as regards European nationals within their area and the implementation of Brexit? Is there a communication strategy for EU nationals informing them of the impact of Brexit? If yes, please provide me with a copy.
5.	Will the council be informing EU nationals that they can vote in the upcoming local elections? How?</t>
  </si>
  <si>
    <t>What framework is in place to protect local authority child care Solicitors.</t>
  </si>
  <si>
    <t>Copies of any reports/plans/analysis your council has prepared on the potential impact of Coronavirus</t>
  </si>
  <si>
    <t>1, The Council's total energy bill, including the cost of street lighting, for each of the financial years - 2016/17, 2017/18 and 2018/19.
2. The Council's total printing bill, for each of the financial years
- 2016/17, 2017/18 and 2018/19.
3. The number of new street trees that the Council has planted for each of the financial years - 2016/17, 2017/18 and 2018/19.</t>
  </si>
  <si>
    <t>16/17 year olds accommodated under S17 of the childrens Act and S7 of the Housing Act</t>
  </si>
  <si>
    <t>A full list of companies, businesses and charities that have become newly liable for business rates in your council area on and between to 01st-15th Feb 2020</t>
  </si>
  <si>
    <t>which contracts you currently have running for WAN, telephony and internet</t>
  </si>
  <si>
    <t>How many cases have been forwarded by your council to the Home Office's Rough Sleeper Support Service (RSSS) since it was established?</t>
  </si>
  <si>
    <t>Director of public health alcohol and drugs for children and costs</t>
  </si>
  <si>
    <t>Can you tell me the total number of students in Year 7 for every school for which the local authority has admission data, academic 2019/2020? Can you also provide the PAN for each school?</t>
  </si>
  <si>
    <t>Traffic wardens, income from fines information past 5 years</t>
  </si>
  <si>
    <t>Questions on Gypsy and travellers sites</t>
  </si>
  <si>
    <t>Number of casework done by Counciliours</t>
  </si>
  <si>
    <t>if your local authority owns any farms</t>
  </si>
  <si>
    <t>Information about works of art owned by the authority</t>
  </si>
  <si>
    <t>Information regarding adult neurological and mental health residential and nursing homes</t>
  </si>
  <si>
    <r>
      <t xml:space="preserve">Provide me with a copy of all the correspondence that was used during the interview carried out by Redcar and Cleveland Council with </t>
    </r>
    <r>
      <rPr>
        <b/>
        <sz val="12"/>
        <rFont val="Arial"/>
        <family val="2"/>
      </rPr>
      <t>Redacted</t>
    </r>
    <r>
      <rPr>
        <sz val="12"/>
        <rFont val="Arial"/>
        <family val="2"/>
      </rPr>
      <t xml:space="preserve"> and also a copy of </t>
    </r>
    <r>
      <rPr>
        <b/>
        <sz val="12"/>
        <rFont val="Arial"/>
        <family val="2"/>
      </rPr>
      <t>Redacted</t>
    </r>
    <r>
      <rPr>
        <sz val="12"/>
        <rFont val="Arial"/>
        <family val="2"/>
      </rPr>
      <t xml:space="preserve"> statement under the freedom of information act within 20 days of recipt of this email</t>
    </r>
  </si>
  <si>
    <t>Regulatory - 26th February 2020
Cabinet - 10th March 2020
If they did take place, additionally I would like to know whether it is possible to view the agendas and associated reports for these meetings online?</t>
  </si>
  <si>
    <t>Education psychologists staffing for the last 3 years</t>
  </si>
  <si>
    <t>Information in the context of domestic waste bin/sack collection services, as opposed to trade/commercial collections or waste disposal.</t>
  </si>
  <si>
    <t>Gullies and Highways</t>
  </si>
  <si>
    <t>Suidcide prevention</t>
  </si>
  <si>
    <t>to find out the supported living care providers that operate within your authority including •	Learning Difficulties/Autism, Mental Health, Complex Needs,Physical Disabilities</t>
  </si>
  <si>
    <t>SEND finances</t>
  </si>
  <si>
    <t>Repairs and maintanance for the last 3 years on tower blocks owned by the authority</t>
  </si>
  <si>
    <t>. The number of incidents of upskirting that were reported to staff at council-funded leisure centres between April 2019 to present (Please name the leisure centre).
2. The number of upskirting incidents where police were then called to local leisure centres in the council because of upskirting.
3. And what month these incidents took place.</t>
  </si>
  <si>
    <t>1)  Do all the following have a system for asking people to leave when they are obviously ill and risking the health of others ( eg by coughing, sneezing )
Public libraries, offices, job-centres, schools, sports centres etc
2)  How have these been updated now there is a potential epidemic happening</t>
  </si>
  <si>
    <t>SEN Tribunials</t>
  </si>
  <si>
    <t xml:space="preserve">1.	 How many Education Health and Care Plans have been produced by an external provider (company or individual) who is not a member of council staff? Please provide this information for the financial years (1st April - 31st March) from 2015-2019 inclusive.  
2.	 What has been the total cost of engaging external providers to write Education Health and Care Plans for the financial years 2015-2019 inclusive? </t>
  </si>
  <si>
    <t>SEN education information and funding costs</t>
  </si>
  <si>
    <t>Looked after children questions for financial year</t>
  </si>
  <si>
    <t>Requesting details of all animals requiring licensing under the Dangerous Wild Animals Act 1976 in your jurisdiction</t>
  </si>
  <si>
    <t>IT on Microsoft 365 for local education authority</t>
  </si>
  <si>
    <t>I would like to find out the supported living care providers (adult social care) that operate within your council. I am looking for care providers that provide care in the below areas:
•	Learning Difficulties/Autism
•	Mental Health
•	Complex Needs
•	Physical Disabilities.</t>
  </si>
  <si>
    <t xml:space="preserve">questions regarding on-line education for students </t>
  </si>
  <si>
    <t>Zero hours contracts</t>
  </si>
  <si>
    <t>Business rates</t>
  </si>
  <si>
    <t>Community protection orders and PSPOs information</t>
  </si>
  <si>
    <t>Fraud service information</t>
  </si>
  <si>
    <t>Stair lifts supplier</t>
  </si>
  <si>
    <t>know the total replacement cost of your local road system (ie the total investment in roads) at current prices, including the cost of land</t>
  </si>
  <si>
    <t>Bus lane cameras and revenue</t>
  </si>
  <si>
    <t>Refuge services for victims of domestic abuse</t>
  </si>
  <si>
    <t>Allotments</t>
  </si>
  <si>
    <t>Credits on Business rates</t>
  </si>
  <si>
    <t xml:space="preserve">to know about any young people aged 16-24 who approached your council, including those who were part of a household or couple and were not the main applicant, during the financial year 2019-2020 because they were homeless or at risk of homelessness. 
 </t>
  </si>
  <si>
    <t>•	How many compliance notices your authority has issued to landlords for suspected non-compliance with the Domestic MEES
•	How many financial penalties your authority has issued to landlords for a confirmed breach of the Domestic MEES rules
•	The total value of the financial penalties issued by your authority under the Domestic MEES rules</t>
  </si>
  <si>
    <t xml:space="preserve">I'd like to ask a question regarding 5g towers in the area. Firstly Id like to know if you are putting any up while we are on lockdown ? 
I'd like to know how many have been put up in Redcar and Cleveland and how many you are wanting to put up all together. 
I would also like to know the locations of the said towers and the sites where you are looking at putting them please, purely for scientific reasons. 
</t>
  </si>
  <si>
    <t>Copies of all commercial Redcar &amp; Cleveland Borough Council public liability insurance policy certificates with what is covered, policy numbers, providers and underwriters held by Redcar &amp; Cleveland Borough Council. In particular, make sure anything regarding ‘pollution liability’, ‘policy enhancement’ and ‘schedules of exclusions’ documents in relation to the commercial public liability insurance policy held by Redcar &amp; Cleveland Borough Council. 
2.	Copies of the ‘certificate of indemnity’ from Redcar &amp; Cleveland Borough Council that may include the public insurance provider and underwriters, confirming that any injuries, damages or adverse health effects directly or indirectly arising out of, resulting from or contributed to by electromagnetic fields, electromagnetic radiation, electromagnetism, radio waves or noise, wireless RF radiation, microwave radiation, non-ionising radiation emitting devices and equipment.</t>
  </si>
  <si>
    <t xml:space="preserve">Who is/are the IT Director(s) and Deputy/Assistant(s) responsible for your social care case management and education management IT systems? If there is more than one, please name. </t>
  </si>
  <si>
    <t>can you confirm that Coatham Caravan Site has a 12 month license and does not close over the winter. 
If there are people 'living' there is it their main residence or second home?</t>
  </si>
  <si>
    <t xml:space="preserve">Council tax relief for residents due to the emergency coronavirus fund granted by the government </t>
  </si>
  <si>
    <t>Information on how planning applications for proposed residential developments are assessed</t>
  </si>
  <si>
    <t>Council tax discounts for students</t>
  </si>
  <si>
    <t>Enquiries for help caring for animals due to Covid-19</t>
  </si>
  <si>
    <t>Care lever teams/managers questions</t>
  </si>
  <si>
    <t xml:space="preserve">contract information with regards to the organisation’s telephone system maintenance contract (VOIP or PBX, other) for hardware and Software maintenance and support </t>
  </si>
  <si>
    <t>Primary School Admissions</t>
  </si>
  <si>
    <t>Video conferencing software</t>
  </si>
  <si>
    <t>Primary School Admissions on national offer day</t>
  </si>
  <si>
    <t>outside street furniture and advertising contracts and funding</t>
  </si>
  <si>
    <t>I request a list of the licensed premises (pubs) with addresses in and licensed by the Authority</t>
  </si>
  <si>
    <t xml:space="preserve"> Treatment &amp; Highways Maintenance contracts information</t>
  </si>
  <si>
    <t>Microsoft exchange and Office 365 questions</t>
  </si>
  <si>
    <t>IT Helpdesk questions</t>
  </si>
  <si>
    <t>COVID 19 deaths ad infections within the borough and % compared to other councils</t>
  </si>
  <si>
    <t>what sick pay arrangements are in place for foster carers registered with you. Can you please also provide any policy(ies) which outline these arrangements.</t>
  </si>
  <si>
    <t>has the Local Authority decided to adopt all or any of part of the easement of the Care Act duties as provided for in the Coronavirus Act schedule 12 and associated Care Act easements: guidance for local authorities (DHSC)?</t>
  </si>
  <si>
    <t>A copy of any opening notices (street work notices) you have received at the following location from January 2007 – March 2020
MARSHALL DRIVE BROTTON TS12 2RE</t>
  </si>
  <si>
    <t>IT Contracts and procurement</t>
  </si>
  <si>
    <t>Waste contracts and information</t>
  </si>
  <si>
    <t>Buliding control applications since 2015</t>
  </si>
  <si>
    <t>Care home deaths since 1st April 2020 with Covid-19 and how many were tested posotive/negative</t>
  </si>
  <si>
    <t xml:space="preserve">A full list of all main contractors, consultants, sub-contractors &amp; suppliers </t>
  </si>
  <si>
    <t>Systems for employee expense claims</t>
  </si>
  <si>
    <t>Adult social Care questions</t>
  </si>
  <si>
    <t xml:space="preserve">Emissions from the industries at the Wilton Site </t>
  </si>
  <si>
    <t>Security training costs</t>
  </si>
  <si>
    <t>The Authority’s role in enforcing coronavirus ‘lockdown’ restrictions in the 5 weeks since 23 March 2020 - any closed parks, Fines given, PSPOs and any patrols</t>
  </si>
  <si>
    <t>Local authority supported Technology Enabled Care (TEC) monitoring centres to support vulnerable people with professional alarm monitoring services for a wide range of devices.</t>
  </si>
  <si>
    <t>Drug and Alcohol Treatment budgets</t>
  </si>
  <si>
    <t>Coronavirus grants to fashion shops upto £25000 from 17th March till 27th April 2020</t>
  </si>
  <si>
    <t>A copy of liberata's agreement with the council</t>
  </si>
  <si>
    <t xml:space="preserve">Looked after children questions </t>
  </si>
  <si>
    <t>Domestic Violence questions</t>
  </si>
  <si>
    <t>Expanded retail discousts -  business rates</t>
  </si>
  <si>
    <t>Dog kenne;s and catteries licensed in the Borough</t>
  </si>
  <si>
    <t>Victims of modern slavery for children</t>
  </si>
  <si>
    <t>If Oak road is adopted highway</t>
  </si>
  <si>
    <t>IT software information on Mobile devices</t>
  </si>
  <si>
    <t>If noise complaints have gone up since lockdown and figures between april 2019 and 2020</t>
  </si>
  <si>
    <t>27.04/2020</t>
  </si>
  <si>
    <t>complete</t>
  </si>
  <si>
    <t>PFIS for incineraters</t>
  </si>
  <si>
    <t>A list of Pollution Prevention and Control Enforcement Notices (Part A2/B activities) with the reasons why and the address of the operation.</t>
  </si>
  <si>
    <t>Documents that outline the council’s carbon strategy</t>
  </si>
  <si>
    <t>forestation projects</t>
  </si>
  <si>
    <t>n/a</t>
  </si>
  <si>
    <t>we do not consider this as an FOI under S84 -withdraw 25/03/20</t>
  </si>
  <si>
    <t>Feb</t>
  </si>
  <si>
    <t>Regulation 12(5)(c) Intellectual Property Rights (IPR)</t>
  </si>
  <si>
    <t>20/04/2020</t>
  </si>
  <si>
    <t>01/05/2020</t>
  </si>
  <si>
    <t>Public procurement contracts and all the vehcles leased/owned by the authority</t>
  </si>
  <si>
    <t>Redcar and cleveland council Dog home boarding licensing procedure and rules that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</si>
</sst>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0"/>
      <name val="Arial"/>
    </font>
    <font>
      <sz val="8"/>
      <name val="Arial"/>
      <family val="2"/>
    </font>
    <font>
      <b/>
      <sz val="10"/>
      <name val="Arial"/>
      <family val="2"/>
    </font>
    <font>
      <b/>
      <sz val="12"/>
      <name val="Arial"/>
      <family val="2"/>
    </font>
    <font>
      <b/>
      <sz val="12"/>
      <name val="Arial"/>
      <family val="2"/>
    </font>
    <font>
      <b/>
      <sz val="8"/>
      <name val="Arial"/>
      <family val="2"/>
    </font>
    <font>
      <sz val="8"/>
      <name val="Arial"/>
      <family val="2"/>
    </font>
    <font>
      <sz val="12"/>
      <name val="Arial"/>
      <family val="2"/>
    </font>
    <font>
      <sz val="14"/>
      <name val="Arial"/>
      <family val="2"/>
    </font>
    <font>
      <sz val="10"/>
      <name val="Arial"/>
      <family val="2"/>
    </font>
    <font>
      <b/>
      <sz val="11"/>
      <name val="Arial"/>
      <family val="2"/>
    </font>
    <font>
      <sz val="11"/>
      <name val="Arial"/>
      <family val="2"/>
    </font>
    <font>
      <sz val="12"/>
      <color theme="1"/>
      <name val="Arial"/>
      <family val="2"/>
    </font>
  </fonts>
  <fills count="1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rgb="FFCCFFFF"/>
        <bgColor indexed="64"/>
      </patternFill>
    </fill>
    <fill>
      <patternFill patternType="solid">
        <fgColor rgb="FFFFFFA3"/>
        <bgColor indexed="64"/>
      </patternFill>
    </fill>
    <fill>
      <patternFill patternType="solid">
        <fgColor rgb="FF66FFFF"/>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2">
    <xf numFmtId="0" fontId="0" fillId="0" borderId="0"/>
    <xf numFmtId="0" fontId="9" fillId="0" borderId="0"/>
  </cellStyleXfs>
  <cellXfs count="150">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alignment horizontal="left"/>
    </xf>
    <xf numFmtId="0" fontId="4" fillId="0" borderId="0" xfId="0" applyFont="1"/>
    <xf numFmtId="10" fontId="3" fillId="0" borderId="0" xfId="0" applyNumberFormat="1" applyFont="1" applyAlignment="1">
      <alignment horizontal="left" vertical="center" wrapText="1"/>
    </xf>
    <xf numFmtId="0" fontId="0" fillId="0" borderId="0" xfId="0" applyAlignment="1">
      <alignment horizontal="left" vertical="top" wrapText="1"/>
    </xf>
    <xf numFmtId="0" fontId="0" fillId="4" borderId="0" xfId="0" applyFill="1" applyAlignment="1">
      <alignment horizontal="left" vertical="top" wrapText="1"/>
    </xf>
    <xf numFmtId="0" fontId="0" fillId="5" borderId="0" xfId="0" applyFill="1" applyAlignment="1">
      <alignment horizontal="left" vertical="top" wrapText="1"/>
    </xf>
    <xf numFmtId="0" fontId="0" fillId="0" borderId="0" xfId="0" applyAlignment="1">
      <alignment vertical="center"/>
    </xf>
    <xf numFmtId="0" fontId="2" fillId="0" borderId="0" xfId="0" applyFont="1" applyAlignment="1">
      <alignment vertical="center"/>
    </xf>
    <xf numFmtId="0" fontId="2" fillId="6"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3" fillId="7" borderId="1"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5" borderId="2" xfId="0" applyFont="1" applyFill="1" applyBorder="1" applyAlignment="1">
      <alignment horizontal="left" vertical="top" wrapText="1"/>
    </xf>
    <xf numFmtId="0" fontId="7" fillId="5" borderId="1" xfId="0" applyFont="1" applyFill="1" applyBorder="1" applyAlignment="1">
      <alignment vertical="center" wrapText="1"/>
    </xf>
    <xf numFmtId="14" fontId="7" fillId="5" borderId="2" xfId="0" applyNumberFormat="1" applyFont="1" applyFill="1" applyBorder="1" applyAlignment="1">
      <alignment vertical="center" wrapText="1"/>
    </xf>
    <xf numFmtId="0" fontId="7" fillId="8" borderId="3" xfId="0" applyFont="1" applyFill="1" applyBorder="1" applyAlignment="1">
      <alignment vertical="center" wrapText="1"/>
    </xf>
    <xf numFmtId="0" fontId="7" fillId="5" borderId="4" xfId="0" applyFont="1" applyFill="1" applyBorder="1" applyAlignment="1">
      <alignment vertical="center" wrapText="1"/>
    </xf>
    <xf numFmtId="0" fontId="7" fillId="0" borderId="0" xfId="0" applyFont="1" applyAlignment="1">
      <alignment vertical="center"/>
    </xf>
    <xf numFmtId="0" fontId="3" fillId="5" borderId="4" xfId="0" applyFont="1" applyFill="1" applyBorder="1" applyAlignment="1">
      <alignment horizontal="left" vertical="top" wrapText="1"/>
    </xf>
    <xf numFmtId="0" fontId="3" fillId="0" borderId="0" xfId="0" applyFont="1" applyAlignment="1">
      <alignment vertical="center"/>
    </xf>
    <xf numFmtId="0" fontId="3" fillId="0" borderId="1" xfId="0" applyFont="1" applyBorder="1" applyAlignment="1">
      <alignment horizontal="right" vertical="center"/>
    </xf>
    <xf numFmtId="0" fontId="7" fillId="0" borderId="1" xfId="0" applyFont="1" applyBorder="1" applyAlignment="1">
      <alignment vertical="center"/>
    </xf>
    <xf numFmtId="0" fontId="0" fillId="0" borderId="0" xfId="0" applyAlignment="1">
      <alignment horizontal="center"/>
    </xf>
    <xf numFmtId="0" fontId="0" fillId="0" borderId="0" xfId="0"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xf>
    <xf numFmtId="0" fontId="3" fillId="7" borderId="1" xfId="0" applyFont="1" applyFill="1" applyBorder="1" applyAlignment="1">
      <alignment horizontal="center" vertical="top" wrapText="1"/>
    </xf>
    <xf numFmtId="0" fontId="0" fillId="0" borderId="0" xfId="0" applyAlignment="1">
      <alignment vertical="center" wrapText="1"/>
    </xf>
    <xf numFmtId="0" fontId="7" fillId="5" borderId="1" xfId="0" applyFont="1" applyFill="1" applyBorder="1" applyAlignment="1">
      <alignment vertical="top" wrapText="1"/>
    </xf>
    <xf numFmtId="0" fontId="3" fillId="7" borderId="4" xfId="0" applyFont="1" applyFill="1" applyBorder="1" applyAlignment="1">
      <alignment horizontal="center" vertical="top" wrapText="1"/>
    </xf>
    <xf numFmtId="0" fontId="3" fillId="7" borderId="1" xfId="0" applyFont="1" applyFill="1" applyBorder="1" applyAlignment="1">
      <alignment vertical="center" wrapText="1"/>
    </xf>
    <xf numFmtId="0" fontId="7" fillId="8" borderId="3" xfId="0" applyFont="1" applyFill="1" applyBorder="1" applyAlignment="1">
      <alignment vertical="top" wrapText="1"/>
    </xf>
    <xf numFmtId="0" fontId="7" fillId="8" borderId="5" xfId="0" applyFont="1" applyFill="1" applyBorder="1" applyAlignment="1">
      <alignment vertical="top" wrapText="1"/>
    </xf>
    <xf numFmtId="0" fontId="0" fillId="0" borderId="0" xfId="0" applyFill="1" applyAlignment="1">
      <alignment horizontal="left" vertical="top" wrapText="1"/>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7" fillId="9" borderId="1" xfId="0" applyFont="1" applyFill="1" applyBorder="1" applyAlignment="1">
      <alignment vertical="center" wrapText="1"/>
    </xf>
    <xf numFmtId="164" fontId="7" fillId="8" borderId="3" xfId="0" applyNumberFormat="1" applyFont="1" applyFill="1" applyBorder="1" applyAlignment="1">
      <alignment horizontal="left" vertical="center" wrapText="1"/>
    </xf>
    <xf numFmtId="164" fontId="7" fillId="8" borderId="3" xfId="0" applyNumberFormat="1" applyFont="1" applyFill="1" applyBorder="1" applyAlignment="1">
      <alignment vertical="center" wrapText="1"/>
    </xf>
    <xf numFmtId="14" fontId="7" fillId="8" borderId="3" xfId="0" applyNumberFormat="1" applyFont="1" applyFill="1" applyBorder="1" applyAlignment="1">
      <alignment vertical="center" wrapText="1"/>
    </xf>
    <xf numFmtId="0" fontId="7" fillId="10" borderId="1" xfId="0" applyFont="1" applyFill="1" applyBorder="1" applyAlignment="1">
      <alignment vertical="center" wrapText="1"/>
    </xf>
    <xf numFmtId="0" fontId="7" fillId="10" borderId="1" xfId="0" applyFont="1"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Border="1" applyAlignment="1">
      <alignment horizontal="center" vertical="center" wrapText="1"/>
    </xf>
    <xf numFmtId="0" fontId="0" fillId="9" borderId="0" xfId="0" applyFill="1" applyAlignment="1">
      <alignment horizontal="left" vertical="top" wrapText="1"/>
    </xf>
    <xf numFmtId="0" fontId="3" fillId="11" borderId="2" xfId="0" applyFont="1" applyFill="1" applyBorder="1" applyAlignment="1">
      <alignment horizontal="left" vertical="top" wrapText="1"/>
    </xf>
    <xf numFmtId="0" fontId="0" fillId="0" borderId="0" xfId="0" applyFill="1" applyBorder="1" applyAlignment="1">
      <alignment vertical="center"/>
    </xf>
    <xf numFmtId="0" fontId="3" fillId="0" borderId="0" xfId="0" applyFont="1" applyFill="1" applyBorder="1" applyAlignment="1">
      <alignment horizontal="right" vertical="center"/>
    </xf>
    <xf numFmtId="49" fontId="0" fillId="0" borderId="0" xfId="0" applyNumberFormat="1"/>
    <xf numFmtId="0" fontId="0" fillId="0" borderId="0" xfId="0" applyAlignment="1">
      <alignment horizontal="left"/>
    </xf>
    <xf numFmtId="164" fontId="7" fillId="9" borderId="1" xfId="0" applyNumberFormat="1" applyFont="1" applyFill="1" applyBorder="1" applyAlignment="1">
      <alignment horizontal="left" vertical="center" wrapText="1"/>
    </xf>
    <xf numFmtId="164" fontId="7" fillId="9" borderId="1" xfId="0" applyNumberFormat="1" applyFont="1" applyFill="1" applyBorder="1" applyAlignment="1">
      <alignment vertical="center" wrapText="1"/>
    </xf>
    <xf numFmtId="0" fontId="7" fillId="9" borderId="1" xfId="0" applyFont="1" applyFill="1" applyBorder="1" applyAlignment="1">
      <alignment vertical="center"/>
    </xf>
    <xf numFmtId="0" fontId="3" fillId="11" borderId="1" xfId="0" applyFont="1" applyFill="1" applyBorder="1" applyAlignment="1">
      <alignment horizontal="left" vertical="top" wrapText="1"/>
    </xf>
    <xf numFmtId="0" fontId="7" fillId="8" borderId="1" xfId="0" applyFont="1" applyFill="1" applyBorder="1" applyAlignment="1">
      <alignment vertical="center" wrapText="1"/>
    </xf>
    <xf numFmtId="14" fontId="7" fillId="9" borderId="1" xfId="0" applyNumberFormat="1" applyFont="1" applyFill="1" applyBorder="1" applyAlignment="1">
      <alignment vertical="center" wrapText="1"/>
    </xf>
    <xf numFmtId="14" fontId="7" fillId="12" borderId="1" xfId="0" applyNumberFormat="1" applyFont="1" applyFill="1" applyBorder="1" applyAlignment="1">
      <alignment vertical="center" wrapText="1"/>
    </xf>
    <xf numFmtId="0" fontId="7" fillId="8" borderId="1" xfId="0" applyFont="1" applyFill="1" applyBorder="1" applyAlignment="1">
      <alignment vertical="top" wrapText="1"/>
    </xf>
    <xf numFmtId="0" fontId="7" fillId="9" borderId="1" xfId="0" applyFont="1" applyFill="1" applyBorder="1" applyAlignment="1">
      <alignment vertical="top" wrapText="1"/>
    </xf>
    <xf numFmtId="0" fontId="3" fillId="11" borderId="1" xfId="0" applyFont="1" applyFill="1" applyBorder="1" applyAlignment="1">
      <alignment horizontal="left" vertical="center" wrapText="1"/>
    </xf>
    <xf numFmtId="0" fontId="8" fillId="11" borderId="1" xfId="0" applyFont="1" applyFill="1" applyBorder="1"/>
    <xf numFmtId="0" fontId="8" fillId="0" borderId="0" xfId="0" applyFont="1" applyFill="1" applyBorder="1"/>
    <xf numFmtId="0" fontId="0" fillId="0" borderId="0" xfId="0" applyFill="1" applyBorder="1"/>
    <xf numFmtId="0" fontId="0" fillId="9" borderId="1" xfId="0" applyFill="1" applyBorder="1" applyAlignment="1">
      <alignment vertical="top" wrapText="1"/>
    </xf>
    <xf numFmtId="0" fontId="9" fillId="9" borderId="1" xfId="0" applyFont="1" applyFill="1" applyBorder="1" applyAlignment="1">
      <alignment vertical="top" wrapText="1"/>
    </xf>
    <xf numFmtId="0" fontId="0" fillId="0" borderId="0" xfId="0" applyFill="1"/>
    <xf numFmtId="0" fontId="2" fillId="0" borderId="0" xfId="0" applyFont="1" applyFill="1" applyBorder="1" applyAlignment="1">
      <alignment vertical="center"/>
    </xf>
    <xf numFmtId="0" fontId="2" fillId="0" borderId="0" xfId="0" applyFont="1" applyFill="1" applyBorder="1" applyAlignment="1">
      <alignment horizontal="left"/>
    </xf>
    <xf numFmtId="0" fontId="2" fillId="2" borderId="1" xfId="0" applyFont="1" applyFill="1" applyBorder="1" applyAlignment="1">
      <alignment horizontal="center" vertical="center"/>
    </xf>
    <xf numFmtId="0" fontId="2" fillId="8" borderId="1" xfId="0" applyFont="1" applyFill="1" applyBorder="1" applyAlignment="1">
      <alignment horizontal="center" vertical="center"/>
    </xf>
    <xf numFmtId="0" fontId="9" fillId="0" borderId="0" xfId="0" applyFont="1" applyAlignment="1">
      <alignment horizontal="left" vertical="center" wrapText="1"/>
    </xf>
    <xf numFmtId="10" fontId="10" fillId="0" borderId="0" xfId="0" applyNumberFormat="1" applyFont="1" applyAlignment="1">
      <alignment horizontal="right" vertical="center" wrapText="1"/>
    </xf>
    <xf numFmtId="0" fontId="9" fillId="0" borderId="0" xfId="0" applyFont="1"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14" fontId="0" fillId="9" borderId="1" xfId="0" applyNumberFormat="1" applyFill="1" applyBorder="1" applyAlignment="1">
      <alignment horizontal="left" vertical="top" wrapText="1"/>
    </xf>
    <xf numFmtId="0" fontId="0" fillId="9" borderId="6" xfId="0" applyFill="1" applyBorder="1"/>
    <xf numFmtId="0" fontId="0" fillId="9" borderId="6" xfId="0" applyFill="1" applyBorder="1" applyAlignment="1">
      <alignment vertical="top" wrapText="1"/>
    </xf>
    <xf numFmtId="0" fontId="9" fillId="9" borderId="6" xfId="0" applyFont="1" applyFill="1" applyBorder="1" applyAlignment="1">
      <alignment vertical="top" wrapText="1"/>
    </xf>
    <xf numFmtId="14" fontId="0" fillId="9" borderId="6" xfId="0" applyNumberFormat="1" applyFill="1" applyBorder="1" applyAlignment="1">
      <alignment horizontal="left" vertical="top" wrapText="1"/>
    </xf>
    <xf numFmtId="0" fontId="5" fillId="5"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8" borderId="3" xfId="0" applyNumberFormat="1" applyFont="1" applyFill="1" applyBorder="1" applyAlignment="1">
      <alignment vertical="top" wrapText="1"/>
    </xf>
    <xf numFmtId="0" fontId="7" fillId="9" borderId="3" xfId="0" applyFont="1" applyFill="1" applyBorder="1" applyAlignment="1">
      <alignment vertical="center" wrapText="1"/>
    </xf>
    <xf numFmtId="0" fontId="7" fillId="9" borderId="3" xfId="0" applyFont="1" applyFill="1" applyBorder="1" applyAlignment="1">
      <alignment vertical="top" wrapText="1"/>
    </xf>
    <xf numFmtId="0" fontId="7" fillId="8" borderId="3" xfId="0" applyFont="1" applyFill="1" applyBorder="1" applyAlignment="1">
      <alignment horizontal="left" vertical="top" wrapText="1"/>
    </xf>
    <xf numFmtId="164" fontId="7" fillId="9" borderId="3" xfId="0" applyNumberFormat="1" applyFont="1" applyFill="1" applyBorder="1" applyAlignment="1">
      <alignment horizontal="left" vertical="center" wrapText="1"/>
    </xf>
    <xf numFmtId="164" fontId="7" fillId="9" borderId="3" xfId="0" applyNumberFormat="1" applyFont="1" applyFill="1" applyBorder="1" applyAlignment="1">
      <alignment vertical="center" wrapText="1"/>
    </xf>
    <xf numFmtId="164" fontId="7" fillId="10" borderId="3" xfId="0" applyNumberFormat="1" applyFont="1" applyFill="1" applyBorder="1" applyAlignment="1">
      <alignment vertical="center" wrapText="1"/>
    </xf>
    <xf numFmtId="14" fontId="7" fillId="9" borderId="3" xfId="0" applyNumberFormat="1" applyFont="1" applyFill="1" applyBorder="1" applyAlignment="1">
      <alignment vertical="center" wrapText="1"/>
    </xf>
    <xf numFmtId="14" fontId="7" fillId="9" borderId="2" xfId="0" applyNumberFormat="1" applyFont="1" applyFill="1" applyBorder="1" applyAlignment="1">
      <alignment vertical="center" wrapText="1"/>
    </xf>
    <xf numFmtId="14" fontId="7" fillId="8" borderId="3" xfId="0" applyNumberFormat="1" applyFont="1" applyFill="1" applyBorder="1" applyAlignment="1">
      <alignment horizontal="left" vertical="center" wrapText="1"/>
    </xf>
    <xf numFmtId="0" fontId="7" fillId="9" borderId="5" xfId="0" applyFont="1" applyFill="1" applyBorder="1" applyAlignment="1">
      <alignment vertical="top" wrapText="1"/>
    </xf>
    <xf numFmtId="0" fontId="7" fillId="12" borderId="4" xfId="0" applyFont="1" applyFill="1" applyBorder="1" applyAlignment="1">
      <alignment vertical="top" wrapText="1"/>
    </xf>
    <xf numFmtId="0" fontId="7" fillId="12" borderId="4" xfId="0" applyFont="1" applyFill="1" applyBorder="1" applyAlignment="1">
      <alignment vertical="center" wrapText="1"/>
    </xf>
    <xf numFmtId="0" fontId="7" fillId="12" borderId="1" xfId="0" applyFont="1" applyFill="1" applyBorder="1" applyAlignment="1">
      <alignment vertical="center"/>
    </xf>
    <xf numFmtId="14" fontId="12" fillId="12" borderId="2" xfId="0" applyNumberFormat="1" applyFont="1" applyFill="1" applyBorder="1" applyAlignment="1">
      <alignment vertical="center" wrapText="1"/>
    </xf>
    <xf numFmtId="14" fontId="7" fillId="12" borderId="2" xfId="0" applyNumberFormat="1" applyFont="1" applyFill="1" applyBorder="1" applyAlignment="1">
      <alignment vertical="center" wrapText="1"/>
    </xf>
    <xf numFmtId="49" fontId="7" fillId="12" borderId="1" xfId="0" applyNumberFormat="1" applyFont="1" applyFill="1" applyBorder="1" applyAlignment="1">
      <alignment vertical="center" wrapText="1"/>
    </xf>
    <xf numFmtId="49" fontId="7" fillId="12" borderId="1" xfId="0" applyNumberFormat="1" applyFont="1" applyFill="1" applyBorder="1" applyAlignment="1">
      <alignment vertical="center"/>
    </xf>
    <xf numFmtId="0" fontId="3" fillId="11" borderId="1" xfId="0" applyFont="1" applyFill="1" applyBorder="1" applyAlignment="1">
      <alignment vertical="top" wrapText="1"/>
    </xf>
    <xf numFmtId="49" fontId="3" fillId="11" borderId="1" xfId="0" applyNumberFormat="1" applyFont="1" applyFill="1" applyBorder="1" applyAlignment="1">
      <alignment horizontal="left" vertical="top" wrapText="1"/>
    </xf>
    <xf numFmtId="0" fontId="3" fillId="11" borderId="1" xfId="0" applyFont="1" applyFill="1" applyBorder="1" applyAlignment="1">
      <alignment horizontal="center" vertical="top" wrapText="1"/>
    </xf>
    <xf numFmtId="164" fontId="7" fillId="9" borderId="1" xfId="0" applyNumberFormat="1" applyFont="1" applyFill="1" applyBorder="1" applyAlignment="1">
      <alignment vertical="center"/>
    </xf>
    <xf numFmtId="164" fontId="7" fillId="8" borderId="1" xfId="0" applyNumberFormat="1" applyFont="1" applyFill="1" applyBorder="1" applyAlignment="1">
      <alignment horizontal="center" vertical="center" wrapText="1"/>
    </xf>
    <xf numFmtId="164" fontId="7" fillId="9" borderId="1" xfId="0" applyNumberFormat="1" applyFont="1" applyFill="1" applyBorder="1" applyAlignment="1">
      <alignment horizontal="center" vertical="center"/>
    </xf>
    <xf numFmtId="164" fontId="7" fillId="9" borderId="1" xfId="0" applyNumberFormat="1" applyFont="1" applyFill="1" applyBorder="1" applyAlignment="1">
      <alignment horizontal="center" vertical="center" wrapText="1"/>
    </xf>
    <xf numFmtId="164" fontId="7" fillId="9" borderId="3" xfId="0" applyNumberFormat="1" applyFont="1" applyFill="1" applyBorder="1" applyAlignment="1">
      <alignment horizontal="center" vertical="center" wrapText="1"/>
    </xf>
    <xf numFmtId="0" fontId="0" fillId="0" borderId="0" xfId="0" applyAlignment="1"/>
    <xf numFmtId="14" fontId="12" fillId="12" borderId="7" xfId="0" applyNumberFormat="1" applyFont="1" applyFill="1" applyBorder="1" applyAlignment="1">
      <alignment vertical="center" wrapText="1"/>
    </xf>
    <xf numFmtId="14" fontId="7" fillId="12" borderId="7" xfId="0" applyNumberFormat="1" applyFont="1" applyFill="1" applyBorder="1" applyAlignment="1">
      <alignment vertical="center" wrapText="1"/>
    </xf>
    <xf numFmtId="0" fontId="11" fillId="0" borderId="1" xfId="0" applyFont="1" applyBorder="1" applyAlignment="1">
      <alignment vertical="center"/>
    </xf>
    <xf numFmtId="0" fontId="11" fillId="9" borderId="1" xfId="0" applyFont="1" applyFill="1" applyBorder="1" applyAlignment="1">
      <alignment vertical="center"/>
    </xf>
    <xf numFmtId="0" fontId="7" fillId="9" borderId="3" xfId="0" quotePrefix="1" applyFont="1" applyFill="1" applyBorder="1" applyAlignment="1">
      <alignment vertical="top" wrapText="1"/>
    </xf>
    <xf numFmtId="0" fontId="7" fillId="10" borderId="0" xfId="0" applyFont="1" applyFill="1" applyAlignment="1">
      <alignment vertical="center"/>
    </xf>
    <xf numFmtId="0" fontId="7" fillId="10" borderId="2" xfId="0" applyFont="1" applyFill="1" applyBorder="1" applyAlignment="1">
      <alignment vertical="center"/>
    </xf>
    <xf numFmtId="0" fontId="7" fillId="10" borderId="2" xfId="0" applyFont="1" applyFill="1" applyBorder="1" applyAlignment="1">
      <alignment vertical="center" wrapText="1"/>
    </xf>
    <xf numFmtId="0" fontId="7" fillId="9" borderId="2" xfId="0" applyFont="1" applyFill="1" applyBorder="1" applyAlignment="1">
      <alignment vertical="center" wrapText="1"/>
    </xf>
    <xf numFmtId="14" fontId="7" fillId="13" borderId="2" xfId="0" applyNumberFormat="1" applyFont="1" applyFill="1" applyBorder="1" applyAlignment="1">
      <alignment vertical="center" wrapText="1"/>
    </xf>
    <xf numFmtId="0" fontId="7" fillId="13" borderId="2" xfId="0" applyFont="1" applyFill="1" applyBorder="1" applyAlignment="1">
      <alignment vertical="center" wrapText="1"/>
    </xf>
    <xf numFmtId="14" fontId="7" fillId="14" borderId="2" xfId="0" applyNumberFormat="1" applyFont="1" applyFill="1" applyBorder="1" applyAlignment="1">
      <alignment vertical="center" wrapText="1"/>
    </xf>
    <xf numFmtId="0" fontId="7" fillId="14" borderId="2" xfId="0" applyFont="1" applyFill="1" applyBorder="1" applyAlignment="1">
      <alignment vertical="center" wrapText="1"/>
    </xf>
    <xf numFmtId="14" fontId="7" fillId="9" borderId="7" xfId="0" applyNumberFormat="1" applyFont="1" applyFill="1" applyBorder="1" applyAlignment="1">
      <alignment vertical="center" wrapText="1"/>
    </xf>
    <xf numFmtId="0" fontId="2" fillId="15" borderId="3" xfId="0" applyFont="1" applyFill="1" applyBorder="1" applyAlignment="1">
      <alignment horizontal="center" vertical="center"/>
    </xf>
    <xf numFmtId="0" fontId="5" fillId="15" borderId="3" xfId="0" applyFont="1" applyFill="1" applyBorder="1" applyAlignment="1">
      <alignment horizontal="center" vertical="center" wrapText="1"/>
    </xf>
    <xf numFmtId="0" fontId="0" fillId="0" borderId="0" xfId="0" applyAlignment="1">
      <alignment horizontal="center" vertical="center" wrapText="1"/>
    </xf>
    <xf numFmtId="10" fontId="10" fillId="0" borderId="0" xfId="0" applyNumberFormat="1" applyFont="1" applyAlignment="1">
      <alignment vertical="center"/>
    </xf>
    <xf numFmtId="0" fontId="2" fillId="2" borderId="2" xfId="0" applyFont="1" applyFill="1"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2" fillId="15" borderId="3" xfId="0" applyFont="1" applyFill="1" applyBorder="1" applyAlignment="1">
      <alignment horizontal="center" vertical="center"/>
    </xf>
    <xf numFmtId="0" fontId="2" fillId="15" borderId="6" xfId="0" applyFont="1" applyFill="1" applyBorder="1" applyAlignment="1">
      <alignment horizontal="center" vertical="center"/>
    </xf>
    <xf numFmtId="0" fontId="2"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49" fontId="9" fillId="9" borderId="3" xfId="0" applyNumberFormat="1" applyFont="1" applyFill="1" applyBorder="1" applyAlignment="1">
      <alignment horizontal="left" vertical="center" wrapText="1"/>
    </xf>
    <xf numFmtId="49" fontId="0" fillId="9" borderId="6" xfId="0" applyNumberFormat="1" applyFill="1" applyBorder="1" applyAlignment="1">
      <alignment horizontal="left" vertical="center" wrapText="1"/>
    </xf>
  </cellXfs>
  <cellStyles count="2">
    <cellStyle name="Normal" xfId="0" builtinId="0"/>
    <cellStyle name="Normal 2" xfId="1" xr:uid="{00000000-0005-0000-0000-000001000000}"/>
  </cellStyles>
  <dxfs count="9">
    <dxf>
      <fill>
        <patternFill>
          <bgColor theme="0" tint="-0.24994659260841701"/>
        </patternFill>
      </fill>
    </dxf>
    <dxf>
      <fill>
        <patternFill>
          <bgColor rgb="FF00FF00"/>
        </patternFill>
      </fill>
    </dxf>
    <dxf>
      <fill>
        <patternFill>
          <bgColor rgb="FFFF0000"/>
        </patternFill>
      </fill>
    </dxf>
    <dxf>
      <fill>
        <patternFill>
          <bgColor rgb="FF00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66679884438905E-2"/>
          <c:y val="6.2029643353404357E-2"/>
          <c:w val="0.79357389239265053"/>
          <c:h val="0.61190354172682315"/>
        </c:manualLayout>
      </c:layout>
      <c:barChart>
        <c:barDir val="col"/>
        <c:grouping val="stacked"/>
        <c:varyColors val="0"/>
        <c:ser>
          <c:idx val="0"/>
          <c:order val="0"/>
          <c:tx>
            <c:strRef>
              <c:f>'Metrics 2020'!$C$3</c:f>
              <c:strCache>
                <c:ptCount val="1"/>
                <c:pt idx="0">
                  <c:v>Full
Disclosure</c:v>
                </c:pt>
              </c:strCache>
            </c:strRef>
          </c:tx>
          <c:spPr>
            <a:solidFill>
              <a:srgbClr val="92D050"/>
            </a:solidFill>
            <a:ln w="12700">
              <a:solidFill>
                <a:srgbClr val="92D050"/>
              </a:solidFill>
              <a:prstDash val="solid"/>
            </a:ln>
          </c:spPr>
          <c:invertIfNegative val="0"/>
          <c:cat>
            <c:strRef>
              <c:f>'Metrics 2020'!$B$4:$B$15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2020'!$C$4:$C$15</c:f>
              <c:numCache>
                <c:formatCode>General</c:formatCode>
                <c:ptCount val="12"/>
                <c:pt idx="0">
                  <c:v>58</c:v>
                </c:pt>
                <c:pt idx="1">
                  <c:v>30</c:v>
                </c:pt>
                <c:pt idx="2">
                  <c:v>21</c:v>
                </c:pt>
                <c:pt idx="3">
                  <c:v>25</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259-47B3-AFAF-85C23AF56488}"/>
            </c:ext>
          </c:extLst>
        </c:ser>
        <c:ser>
          <c:idx val="1"/>
          <c:order val="1"/>
          <c:tx>
            <c:strRef>
              <c:f>'Metrics 2020'!$D$3</c:f>
              <c:strCache>
                <c:ptCount val="1"/>
                <c:pt idx="0">
                  <c:v>Partial
Disclosure</c:v>
                </c:pt>
              </c:strCache>
            </c:strRef>
          </c:tx>
          <c:spPr>
            <a:solidFill>
              <a:srgbClr val="FFC000"/>
            </a:solidFill>
            <a:ln w="12700">
              <a:solidFill>
                <a:srgbClr val="FFC000"/>
              </a:solidFill>
              <a:prstDash val="solid"/>
            </a:ln>
          </c:spPr>
          <c:invertIfNegative val="0"/>
          <c:cat>
            <c:strRef>
              <c:f>'Metrics 2020'!$B$4:$B$15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2020'!$D$4:$D$15</c:f>
              <c:numCache>
                <c:formatCode>General</c:formatCode>
                <c:ptCount val="12"/>
                <c:pt idx="0">
                  <c:v>13</c:v>
                </c:pt>
                <c:pt idx="1">
                  <c:v>9</c:v>
                </c:pt>
                <c:pt idx="2">
                  <c:v>3</c:v>
                </c:pt>
                <c:pt idx="3">
                  <c:v>3</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259-47B3-AFAF-85C23AF56488}"/>
            </c:ext>
          </c:extLst>
        </c:ser>
        <c:ser>
          <c:idx val="2"/>
          <c:order val="2"/>
          <c:tx>
            <c:strRef>
              <c:f>'Metrics 2020'!$E$3</c:f>
              <c:strCache>
                <c:ptCount val="1"/>
                <c:pt idx="0">
                  <c:v>Request
Refused</c:v>
                </c:pt>
              </c:strCache>
            </c:strRef>
          </c:tx>
          <c:spPr>
            <a:solidFill>
              <a:srgbClr val="FF0000"/>
            </a:solidFill>
            <a:ln w="12700">
              <a:solidFill>
                <a:srgbClr val="FF0000"/>
              </a:solidFill>
              <a:prstDash val="solid"/>
            </a:ln>
          </c:spPr>
          <c:invertIfNegative val="0"/>
          <c:cat>
            <c:strRef>
              <c:f>'Metrics 2020'!$B$4:$B$15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2020'!$E$4:$E$15</c:f>
              <c:numCache>
                <c:formatCode>General</c:formatCode>
                <c:ptCount val="12"/>
                <c:pt idx="0">
                  <c:v>27</c:v>
                </c:pt>
                <c:pt idx="1">
                  <c:v>31</c:v>
                </c:pt>
                <c:pt idx="2">
                  <c:v>22</c:v>
                </c:pt>
                <c:pt idx="3">
                  <c:v>10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259-47B3-AFAF-85C23AF56488}"/>
            </c:ext>
          </c:extLst>
        </c:ser>
        <c:ser>
          <c:idx val="3"/>
          <c:order val="3"/>
          <c:tx>
            <c:strRef>
              <c:f>'Metrics 2020'!$F$3</c:f>
              <c:strCache>
                <c:ptCount val="1"/>
                <c:pt idx="0">
                  <c:v>Information
Not Held</c:v>
                </c:pt>
              </c:strCache>
            </c:strRef>
          </c:tx>
          <c:spPr>
            <a:solidFill>
              <a:srgbClr val="00B0F0"/>
            </a:solidFill>
            <a:ln w="25400">
              <a:noFill/>
            </a:ln>
          </c:spPr>
          <c:invertIfNegative val="0"/>
          <c:cat>
            <c:strRef>
              <c:f>'Metrics 2020'!$B$4:$B$15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2020'!$F$4:$F$15</c:f>
              <c:numCache>
                <c:formatCode>General</c:formatCode>
                <c:ptCount val="12"/>
                <c:pt idx="0">
                  <c:v>6</c:v>
                </c:pt>
                <c:pt idx="1">
                  <c:v>13</c:v>
                </c:pt>
                <c:pt idx="2">
                  <c:v>9</c:v>
                </c:pt>
                <c:pt idx="3">
                  <c:v>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A259-47B3-AFAF-85C23AF56488}"/>
            </c:ext>
          </c:extLst>
        </c:ser>
        <c:ser>
          <c:idx val="4"/>
          <c:order val="4"/>
          <c:tx>
            <c:strRef>
              <c:f>'Metrics 2020'!$G$3</c:f>
              <c:strCache>
                <c:ptCount val="1"/>
                <c:pt idx="0">
                  <c:v>In Progress
/Clarification</c:v>
                </c:pt>
              </c:strCache>
            </c:strRef>
          </c:tx>
          <c:spPr>
            <a:solidFill>
              <a:srgbClr val="7030A0"/>
            </a:solidFill>
            <a:ln w="12700">
              <a:solidFill>
                <a:srgbClr val="7030A0"/>
              </a:solidFill>
              <a:prstDash val="solid"/>
            </a:ln>
          </c:spPr>
          <c:invertIfNegative val="0"/>
          <c:cat>
            <c:strRef>
              <c:f>'Metrics 2020'!$B$4:$B$15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2020'!$G$4:$G$15</c:f>
              <c:numCache>
                <c:formatCode>General</c:formatCode>
                <c:ptCount val="12"/>
                <c:pt idx="0">
                  <c:v>1</c:v>
                </c:pt>
                <c:pt idx="1">
                  <c:v>2</c:v>
                </c:pt>
                <c:pt idx="2">
                  <c:v>5</c:v>
                </c:pt>
                <c:pt idx="3">
                  <c:v>15</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A259-47B3-AFAF-85C23AF56488}"/>
            </c:ext>
          </c:extLst>
        </c:ser>
        <c:ser>
          <c:idx val="5"/>
          <c:order val="5"/>
          <c:tx>
            <c:strRef>
              <c:f>'Metrics 2020'!$I$3</c:f>
              <c:strCache>
                <c:ptCount val="1"/>
                <c:pt idx="0">
                  <c:v>Withdrawn</c:v>
                </c:pt>
              </c:strCache>
            </c:strRef>
          </c:tx>
          <c:spPr>
            <a:solidFill>
              <a:srgbClr val="FFFF00"/>
            </a:solidFill>
            <a:ln w="12700">
              <a:solidFill>
                <a:srgbClr val="FFFF00"/>
              </a:solidFill>
              <a:prstDash val="solid"/>
            </a:ln>
          </c:spPr>
          <c:invertIfNegative val="0"/>
          <c:cat>
            <c:strRef>
              <c:f>'Metrics 2020'!$B$4:$B$15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2020'!$I$4:$I$15</c:f>
              <c:numCache>
                <c:formatCode>General</c:formatCode>
                <c:ptCount val="12"/>
                <c:pt idx="0">
                  <c:v>0</c:v>
                </c:pt>
                <c:pt idx="1">
                  <c:v>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A259-47B3-AFAF-85C23AF56488}"/>
            </c:ext>
          </c:extLst>
        </c:ser>
        <c:dLbls>
          <c:showLegendKey val="0"/>
          <c:showVal val="0"/>
          <c:showCatName val="0"/>
          <c:showSerName val="0"/>
          <c:showPercent val="0"/>
          <c:showBubbleSize val="0"/>
        </c:dLbls>
        <c:gapWidth val="150"/>
        <c:overlap val="100"/>
        <c:axId val="1031068400"/>
        <c:axId val="1"/>
      </c:barChart>
      <c:catAx>
        <c:axId val="1031068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ysClr val="windowText" lastClr="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031068400"/>
        <c:crosses val="autoZero"/>
        <c:crossBetween val="between"/>
      </c:valAx>
      <c:spPr>
        <a:solidFill>
          <a:srgbClr val="C0C0C0"/>
        </a:solidFill>
        <a:ln w="12700">
          <a:solidFill>
            <a:schemeClr val="tx1"/>
          </a:solidFill>
          <a:prstDash val="solid"/>
        </a:ln>
      </c:spPr>
    </c:plotArea>
    <c:legend>
      <c:legendPos val="r"/>
      <c:legendEntry>
        <c:idx val="1"/>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8776140370646871"/>
          <c:y val="7.0175703175224646E-2"/>
          <c:w val="9.1634010864920956E-2"/>
          <c:h val="0.6000003866919949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918143600145929E-2"/>
          <c:y val="5.8005405199116712E-2"/>
          <c:w val="0.71608118279882893"/>
          <c:h val="0.55525816495625735"/>
        </c:manualLayout>
      </c:layout>
      <c:barChart>
        <c:barDir val="col"/>
        <c:grouping val="stacked"/>
        <c:varyColors val="0"/>
        <c:ser>
          <c:idx val="6"/>
          <c:order val="0"/>
          <c:tx>
            <c:strRef>
              <c:f>'Metrics 2020'!$S$3</c:f>
              <c:strCache>
                <c:ptCount val="1"/>
                <c:pt idx="0">
                  <c:v>Withdrawn</c:v>
                </c:pt>
              </c:strCache>
            </c:strRef>
          </c:tx>
          <c:spPr>
            <a:solidFill>
              <a:srgbClr val="FFFF00"/>
            </a:solidFill>
            <a:ln w="12700">
              <a:solidFill>
                <a:srgbClr val="FFFF00"/>
              </a:solidFill>
              <a:prstDash val="solid"/>
            </a:ln>
          </c:spPr>
          <c:invertIfNegative val="0"/>
          <c:cat>
            <c:strRef>
              <c:f>'Metrics 2020'!$L$4:$L$15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2020'!$S$4:$S$15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73B-4F6E-93A1-CF1ED5584BF9}"/>
            </c:ext>
          </c:extLst>
        </c:ser>
        <c:ser>
          <c:idx val="4"/>
          <c:order val="1"/>
          <c:tx>
            <c:strRef>
              <c:f>'Metrics 2020'!$Q$3</c:f>
              <c:strCache>
                <c:ptCount val="1"/>
                <c:pt idx="0">
                  <c:v>In Progress
/Clarification</c:v>
                </c:pt>
              </c:strCache>
            </c:strRef>
          </c:tx>
          <c:spPr>
            <a:solidFill>
              <a:srgbClr val="7030A0"/>
            </a:solidFill>
            <a:ln>
              <a:solidFill>
                <a:srgbClr val="7030A0"/>
              </a:solidFill>
            </a:ln>
            <a:effectLst/>
          </c:spPr>
          <c:invertIfNegative val="0"/>
          <c:cat>
            <c:strRef>
              <c:f>'Metrics 2020'!$L$4:$L$15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2020'!$Q$4:$Q$15</c:f>
              <c:numCache>
                <c:formatCode>General</c:formatCode>
                <c:ptCount val="12"/>
                <c:pt idx="0">
                  <c:v>0</c:v>
                </c:pt>
                <c:pt idx="1">
                  <c:v>0</c:v>
                </c:pt>
                <c:pt idx="2">
                  <c:v>0</c:v>
                </c:pt>
                <c:pt idx="3">
                  <c:v>0</c:v>
                </c:pt>
                <c:pt idx="4">
                  <c:v>1</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73B-4F6E-93A1-CF1ED5584BF9}"/>
            </c:ext>
          </c:extLst>
        </c:ser>
        <c:ser>
          <c:idx val="3"/>
          <c:order val="2"/>
          <c:tx>
            <c:strRef>
              <c:f>'Metrics 2020'!$P$3</c:f>
              <c:strCache>
                <c:ptCount val="1"/>
                <c:pt idx="0">
                  <c:v>Information
Not Held</c:v>
                </c:pt>
              </c:strCache>
            </c:strRef>
          </c:tx>
          <c:spPr>
            <a:solidFill>
              <a:srgbClr val="00B0F0"/>
            </a:solidFill>
            <a:ln w="98425">
              <a:noFill/>
            </a:ln>
            <a:effectLst/>
          </c:spPr>
          <c:invertIfNegative val="0"/>
          <c:cat>
            <c:strRef>
              <c:f>'Metrics 2020'!$L$4:$L$15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2020'!$P$4:$P$15</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73B-4F6E-93A1-CF1ED5584BF9}"/>
            </c:ext>
          </c:extLst>
        </c:ser>
        <c:ser>
          <c:idx val="2"/>
          <c:order val="3"/>
          <c:tx>
            <c:strRef>
              <c:f>'Metrics 2020'!$O$3</c:f>
              <c:strCache>
                <c:ptCount val="1"/>
                <c:pt idx="0">
                  <c:v>Request
Refused</c:v>
                </c:pt>
              </c:strCache>
            </c:strRef>
          </c:tx>
          <c:spPr>
            <a:solidFill>
              <a:srgbClr val="FF0000"/>
            </a:solidFill>
            <a:ln w="12700">
              <a:solidFill>
                <a:srgbClr val="FF0000"/>
              </a:solidFill>
              <a:prstDash val="solid"/>
            </a:ln>
          </c:spPr>
          <c:invertIfNegative val="0"/>
          <c:cat>
            <c:strRef>
              <c:f>'Metrics 2020'!$L$4:$L$15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2020'!$O$4:$O$15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473B-4F6E-93A1-CF1ED5584BF9}"/>
            </c:ext>
          </c:extLst>
        </c:ser>
        <c:ser>
          <c:idx val="1"/>
          <c:order val="4"/>
          <c:tx>
            <c:strRef>
              <c:f>'Metrics 2020'!$N$3</c:f>
              <c:strCache>
                <c:ptCount val="1"/>
                <c:pt idx="0">
                  <c:v>Partial
Disclosure</c:v>
                </c:pt>
              </c:strCache>
            </c:strRef>
          </c:tx>
          <c:spPr>
            <a:solidFill>
              <a:srgbClr val="FFC000"/>
            </a:solidFill>
            <a:ln>
              <a:solidFill>
                <a:srgbClr val="FFC000"/>
              </a:solidFill>
            </a:ln>
            <a:effectLst/>
          </c:spPr>
          <c:invertIfNegative val="0"/>
          <c:cat>
            <c:strRef>
              <c:f>'Metrics 2020'!$L$4:$L$15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2020'!$N$4:$N$15</c:f>
              <c:numCache>
                <c:formatCode>General</c:formatCode>
                <c:ptCount val="12"/>
                <c:pt idx="0">
                  <c:v>1</c:v>
                </c:pt>
                <c:pt idx="1">
                  <c:v>0</c:v>
                </c:pt>
                <c:pt idx="2">
                  <c:v>0</c:v>
                </c:pt>
                <c:pt idx="3">
                  <c:v>0</c:v>
                </c:pt>
                <c:pt idx="4">
                  <c:v>1</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473B-4F6E-93A1-CF1ED5584BF9}"/>
            </c:ext>
          </c:extLst>
        </c:ser>
        <c:ser>
          <c:idx val="0"/>
          <c:order val="5"/>
          <c:tx>
            <c:strRef>
              <c:f>'Metrics 2020'!$M$3</c:f>
              <c:strCache>
                <c:ptCount val="1"/>
                <c:pt idx="0">
                  <c:v>Full
Disclosure</c:v>
                </c:pt>
              </c:strCache>
            </c:strRef>
          </c:tx>
          <c:spPr>
            <a:solidFill>
              <a:srgbClr val="92D050"/>
            </a:solidFill>
            <a:ln>
              <a:solidFill>
                <a:srgbClr val="92D050"/>
              </a:solidFill>
            </a:ln>
            <a:effectLst/>
          </c:spPr>
          <c:invertIfNegative val="0"/>
          <c:cat>
            <c:strRef>
              <c:f>'Metrics 2020'!$L$4:$L$15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 2020'!$M$4:$M$15</c:f>
              <c:numCache>
                <c:formatCode>General</c:formatCode>
                <c:ptCount val="12"/>
                <c:pt idx="0">
                  <c:v>3</c:v>
                </c:pt>
                <c:pt idx="1">
                  <c:v>2</c:v>
                </c:pt>
                <c:pt idx="2">
                  <c:v>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473B-4F6E-93A1-CF1ED5584BF9}"/>
            </c:ext>
          </c:extLst>
        </c:ser>
        <c:dLbls>
          <c:showLegendKey val="0"/>
          <c:showVal val="0"/>
          <c:showCatName val="0"/>
          <c:showSerName val="0"/>
          <c:showPercent val="0"/>
          <c:showBubbleSize val="0"/>
        </c:dLbls>
        <c:gapWidth val="111"/>
        <c:overlap val="100"/>
        <c:axId val="1031764432"/>
        <c:axId val="1"/>
      </c:barChart>
      <c:catAx>
        <c:axId val="1031764432"/>
        <c:scaling>
          <c:orientation val="minMax"/>
        </c:scaling>
        <c:delete val="0"/>
        <c:axPos val="b"/>
        <c:numFmt formatCode="General" sourceLinked="1"/>
        <c:majorTickMark val="out"/>
        <c:minorTickMark val="none"/>
        <c:tickLblPos val="nextTo"/>
        <c:spPr>
          <a:noFill/>
          <a:ln w="9525" cap="flat" cmpd="sng" algn="ctr">
            <a:solidFill>
              <a:schemeClr val="tx1">
                <a:lumMod val="95000"/>
                <a:lumOff val="5000"/>
              </a:schemeClr>
            </a:solidFill>
            <a:round/>
          </a:ln>
          <a:effectLst/>
        </c:spPr>
        <c:txPr>
          <a:bodyPr rot="-27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1031764432"/>
        <c:crosses val="autoZero"/>
        <c:crossBetween val="between"/>
      </c:valAx>
      <c:spPr>
        <a:solidFill>
          <a:schemeClr val="bg1">
            <a:lumMod val="75000"/>
          </a:schemeClr>
        </a:solidFill>
        <a:ln w="12700" cap="flat">
          <a:solidFill>
            <a:srgbClr val="000000"/>
          </a:solidFill>
          <a:round/>
        </a:ln>
        <a:effectLst/>
      </c:spPr>
    </c:plotArea>
    <c:legend>
      <c:legendPos val="b"/>
      <c:layout>
        <c:manualLayout>
          <c:xMode val="edge"/>
          <c:yMode val="edge"/>
          <c:x val="0.80053885949143821"/>
          <c:y val="6.6057953106446007E-2"/>
          <c:w val="9.686853853879196E-2"/>
          <c:h val="0.54262370792966408"/>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142875</xdr:rowOff>
    </xdr:from>
    <xdr:to>
      <xdr:col>10</xdr:col>
      <xdr:colOff>28575</xdr:colOff>
      <xdr:row>52</xdr:row>
      <xdr:rowOff>85725</xdr:rowOff>
    </xdr:to>
    <xdr:graphicFrame macro="">
      <xdr:nvGraphicFramePr>
        <xdr:cNvPr id="21592084" name="Chart 1030" descr="FOIs discharged within the statutory timetable (84.40%)">
          <a:extLst>
            <a:ext uri="{FF2B5EF4-FFF2-40B4-BE49-F238E27FC236}">
              <a16:creationId xmlns:a16="http://schemas.microsoft.com/office/drawing/2014/main" id="{BA9A0D11-A88B-4B30-8BD7-93938FCC7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1428750</xdr:colOff>
      <xdr:row>20</xdr:row>
      <xdr:rowOff>114300</xdr:rowOff>
    </xdr:from>
    <xdr:to>
      <xdr:col>21</xdr:col>
      <xdr:colOff>476250</xdr:colOff>
      <xdr:row>55</xdr:row>
      <xdr:rowOff>104775</xdr:rowOff>
    </xdr:to>
    <xdr:graphicFrame macro="">
      <xdr:nvGraphicFramePr>
        <xdr:cNvPr id="21592085" name="Chart 1" descr="EIRS discharged within the statutory timetable (100%)">
          <a:extLst>
            <a:ext uri="{FF2B5EF4-FFF2-40B4-BE49-F238E27FC236}">
              <a16:creationId xmlns:a16="http://schemas.microsoft.com/office/drawing/2014/main" id="{B13CABB8-5620-482D-B62F-B4328D4797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T20"/>
  <sheetViews>
    <sheetView tabSelected="1" zoomScale="70" zoomScaleNormal="70" zoomScaleSheetLayoutView="70" workbookViewId="0">
      <selection activeCell="T4" sqref="T4:T15"/>
    </sheetView>
  </sheetViews>
  <sheetFormatPr defaultRowHeight="12.75" x14ac:dyDescent="0.2"/>
  <cols>
    <col min="1" max="1" width="10.7109375" customWidth="1"/>
    <col min="2" max="2" width="15.7109375" customWidth="1"/>
    <col min="3" max="8" width="18.7109375" customWidth="1"/>
    <col min="9" max="9" width="12" customWidth="1"/>
    <col min="10" max="10" width="18.7109375" customWidth="1"/>
    <col min="11" max="11" width="23.7109375" customWidth="1"/>
    <col min="12" max="12" width="15.7109375" customWidth="1"/>
    <col min="13" max="18" width="18.7109375" customWidth="1"/>
    <col min="19" max="19" width="12" customWidth="1"/>
    <col min="20" max="20" width="18.7109375" customWidth="1"/>
  </cols>
  <sheetData>
    <row r="2" spans="1:20" ht="20.100000000000001" customHeight="1" x14ac:dyDescent="0.2">
      <c r="C2" s="135" t="s">
        <v>545</v>
      </c>
      <c r="D2" s="136"/>
      <c r="E2" s="136"/>
      <c r="F2" s="136"/>
      <c r="G2" s="136"/>
      <c r="H2" s="136"/>
      <c r="I2" s="137"/>
      <c r="M2" s="135" t="s">
        <v>546</v>
      </c>
      <c r="N2" s="136"/>
      <c r="O2" s="136"/>
      <c r="P2" s="136"/>
      <c r="Q2" s="136"/>
      <c r="R2" s="136"/>
      <c r="S2" s="137"/>
    </row>
    <row r="3" spans="1:20" ht="25.5" x14ac:dyDescent="0.2">
      <c r="B3" s="2" t="s">
        <v>54</v>
      </c>
      <c r="C3" s="1" t="s">
        <v>85</v>
      </c>
      <c r="D3" s="1" t="s">
        <v>86</v>
      </c>
      <c r="E3" s="1" t="s">
        <v>41</v>
      </c>
      <c r="F3" s="3" t="s">
        <v>7</v>
      </c>
      <c r="G3" s="3" t="s">
        <v>25</v>
      </c>
      <c r="H3" s="3" t="s">
        <v>101</v>
      </c>
      <c r="I3" s="1" t="s">
        <v>78</v>
      </c>
      <c r="J3" s="1" t="s">
        <v>53</v>
      </c>
      <c r="L3" s="2" t="s">
        <v>54</v>
      </c>
      <c r="M3" s="1" t="s">
        <v>85</v>
      </c>
      <c r="N3" s="1" t="s">
        <v>86</v>
      </c>
      <c r="O3" s="1" t="s">
        <v>41</v>
      </c>
      <c r="P3" s="3" t="s">
        <v>7</v>
      </c>
      <c r="Q3" s="3" t="s">
        <v>25</v>
      </c>
      <c r="R3" s="3" t="s">
        <v>101</v>
      </c>
      <c r="S3" s="1" t="s">
        <v>78</v>
      </c>
      <c r="T3" s="1" t="s">
        <v>53</v>
      </c>
    </row>
    <row r="4" spans="1:20" ht="16.5" customHeight="1" x14ac:dyDescent="0.2">
      <c r="B4" s="2" t="s">
        <v>42</v>
      </c>
      <c r="C4" s="13">
        <f>'FOI 2020'!W18</f>
        <v>58</v>
      </c>
      <c r="D4" s="13">
        <f>'FOI 2020'!X18</f>
        <v>13</v>
      </c>
      <c r="E4" s="13">
        <f>'FOI 2020'!Y18</f>
        <v>27</v>
      </c>
      <c r="F4" s="13">
        <f>'FOI 2020'!Z18</f>
        <v>6</v>
      </c>
      <c r="G4" s="13">
        <f>'FOI 2020'!AA18</f>
        <v>1</v>
      </c>
      <c r="H4" s="13">
        <f>'FOI 2020'!AB18</f>
        <v>0</v>
      </c>
      <c r="I4" s="13">
        <f>'FOI 2020'!AC18</f>
        <v>0</v>
      </c>
      <c r="J4" s="4">
        <f>'FOI 2020'!V18</f>
        <v>105</v>
      </c>
      <c r="L4" s="2" t="s">
        <v>42</v>
      </c>
      <c r="M4" s="13">
        <f>'EIR 2020'!Y17</f>
        <v>3</v>
      </c>
      <c r="N4" s="13">
        <f>'EIR 2020'!Z17</f>
        <v>1</v>
      </c>
      <c r="O4" s="13">
        <f>'EIR 2020'!AA17</f>
        <v>0</v>
      </c>
      <c r="P4" s="13">
        <f>'EIR 2020'!AB17</f>
        <v>1</v>
      </c>
      <c r="Q4" s="13">
        <f>'EIR 2020'!AC17</f>
        <v>0</v>
      </c>
      <c r="R4" s="13">
        <f>'EIR 2020'!AD17</f>
        <v>0</v>
      </c>
      <c r="S4" s="13">
        <f>'EIR 2020'!AE17</f>
        <v>0</v>
      </c>
      <c r="T4" s="4">
        <f>'EIR 2020'!X17</f>
        <v>5</v>
      </c>
    </row>
    <row r="5" spans="1:20" ht="16.5" customHeight="1" x14ac:dyDescent="0.2">
      <c r="B5" s="2" t="s">
        <v>43</v>
      </c>
      <c r="C5" s="13">
        <f>'FOI 2020'!W19</f>
        <v>30</v>
      </c>
      <c r="D5" s="13">
        <f>'FOI 2020'!X19</f>
        <v>9</v>
      </c>
      <c r="E5" s="13">
        <f>'FOI 2020'!Y19</f>
        <v>31</v>
      </c>
      <c r="F5" s="13">
        <f>'FOI 2020'!Z19</f>
        <v>13</v>
      </c>
      <c r="G5" s="13">
        <f>'FOI 2020'!AA19</f>
        <v>2</v>
      </c>
      <c r="H5" s="13">
        <f>'FOI 2020'!AB19</f>
        <v>0</v>
      </c>
      <c r="I5" s="13">
        <f>'FOI 2020'!AC19</f>
        <v>2</v>
      </c>
      <c r="J5" s="4">
        <f>'FOI 2020'!V19</f>
        <v>87</v>
      </c>
      <c r="L5" s="2" t="s">
        <v>43</v>
      </c>
      <c r="M5" s="13">
        <f>'EIR 2020'!Y18</f>
        <v>2</v>
      </c>
      <c r="N5" s="13">
        <f>'EIR 2020'!Z18</f>
        <v>0</v>
      </c>
      <c r="O5" s="13">
        <f>'EIR 2020'!AA18</f>
        <v>0</v>
      </c>
      <c r="P5" s="13">
        <f>'EIR 2020'!AB18</f>
        <v>0</v>
      </c>
      <c r="Q5" s="13">
        <f>'EIR 2020'!AC18</f>
        <v>0</v>
      </c>
      <c r="R5" s="13">
        <f>'EIR 2020'!AD18</f>
        <v>0</v>
      </c>
      <c r="S5" s="13">
        <f>'EIR 2020'!AE18</f>
        <v>0</v>
      </c>
      <c r="T5" s="4">
        <f>'EIR 2020'!X18</f>
        <v>2</v>
      </c>
    </row>
    <row r="6" spans="1:20" ht="16.5" customHeight="1" x14ac:dyDescent="0.2">
      <c r="B6" s="2" t="s">
        <v>44</v>
      </c>
      <c r="C6" s="13">
        <f>'FOI 2020'!W20</f>
        <v>21</v>
      </c>
      <c r="D6" s="13">
        <f>'FOI 2020'!X20</f>
        <v>3</v>
      </c>
      <c r="E6" s="13">
        <f>'FOI 2020'!Y20</f>
        <v>22</v>
      </c>
      <c r="F6" s="13">
        <f>'FOI 2020'!Z20</f>
        <v>9</v>
      </c>
      <c r="G6" s="13">
        <f>'FOI 2020'!AA20</f>
        <v>5</v>
      </c>
      <c r="H6" s="13">
        <f>'FOI 2020'!AB20</f>
        <v>0</v>
      </c>
      <c r="I6" s="13">
        <f>'FOI 2020'!AC20</f>
        <v>0</v>
      </c>
      <c r="J6" s="4">
        <f>'FOI 2020'!V20</f>
        <v>60</v>
      </c>
      <c r="L6" s="2" t="s">
        <v>44</v>
      </c>
      <c r="M6" s="13">
        <f>'EIR 2020'!Y19</f>
        <v>1</v>
      </c>
      <c r="N6" s="13">
        <f>'EIR 2020'!Z19</f>
        <v>0</v>
      </c>
      <c r="O6" s="13">
        <f>'EIR 2020'!AA19</f>
        <v>0</v>
      </c>
      <c r="P6" s="13">
        <f>'EIR 2020'!AB19</f>
        <v>0</v>
      </c>
      <c r="Q6" s="13">
        <f>'EIR 2020'!AC19</f>
        <v>0</v>
      </c>
      <c r="R6" s="13">
        <f>'EIR 2020'!AD19</f>
        <v>0</v>
      </c>
      <c r="S6" s="13">
        <f>'EIR 2020'!AE19</f>
        <v>0</v>
      </c>
      <c r="T6" s="4">
        <f>'EIR 2020'!X19</f>
        <v>1</v>
      </c>
    </row>
    <row r="7" spans="1:20" ht="16.5" customHeight="1" x14ac:dyDescent="0.2">
      <c r="B7" s="2" t="s">
        <v>45</v>
      </c>
      <c r="C7" s="13">
        <f>'FOI 2020'!W21</f>
        <v>25</v>
      </c>
      <c r="D7" s="13">
        <f>'FOI 2020'!X21</f>
        <v>3</v>
      </c>
      <c r="E7" s="13">
        <f>'FOI 2020'!Y21</f>
        <v>10</v>
      </c>
      <c r="F7" s="13">
        <f>'FOI 2020'!Z21</f>
        <v>2</v>
      </c>
      <c r="G7" s="13">
        <f>'FOI 2020'!AA21</f>
        <v>15</v>
      </c>
      <c r="H7" s="13">
        <f>'FOI 2020'!AB21</f>
        <v>0</v>
      </c>
      <c r="I7" s="13">
        <f>'FOI 2020'!AC21</f>
        <v>0</v>
      </c>
      <c r="J7" s="4">
        <f>'FOI 2020'!V21</f>
        <v>55</v>
      </c>
      <c r="L7" s="2" t="s">
        <v>45</v>
      </c>
      <c r="M7" s="13">
        <f>'EIR 2020'!Y20</f>
        <v>0</v>
      </c>
      <c r="N7" s="13">
        <f>'EIR 2020'!Z20</f>
        <v>0</v>
      </c>
      <c r="O7" s="13">
        <f>'EIR 2020'!AA20</f>
        <v>0</v>
      </c>
      <c r="P7" s="13">
        <f>'EIR 2020'!AB20</f>
        <v>0</v>
      </c>
      <c r="Q7" s="13">
        <f>'EIR 2020'!AC20</f>
        <v>0</v>
      </c>
      <c r="R7" s="13">
        <f>'EIR 2020'!AD20</f>
        <v>0</v>
      </c>
      <c r="S7" s="13">
        <f>'EIR 2020'!AE20</f>
        <v>0</v>
      </c>
      <c r="T7" s="4">
        <f>'EIR 2020'!X20</f>
        <v>0</v>
      </c>
    </row>
    <row r="8" spans="1:20" ht="16.5" customHeight="1" x14ac:dyDescent="0.2">
      <c r="B8" s="2" t="s">
        <v>33</v>
      </c>
      <c r="C8" s="13">
        <f>'FOI 2020'!W22</f>
        <v>0</v>
      </c>
      <c r="D8" s="13">
        <f>'FOI 2020'!X22</f>
        <v>0</v>
      </c>
      <c r="E8" s="13">
        <f>'FOI 2020'!Y22</f>
        <v>0</v>
      </c>
      <c r="F8" s="13">
        <f>'FOI 2020'!Z22</f>
        <v>0</v>
      </c>
      <c r="G8" s="13">
        <f>'FOI 2020'!AA22</f>
        <v>0</v>
      </c>
      <c r="H8" s="13">
        <f>'FOI 2020'!AB22</f>
        <v>0</v>
      </c>
      <c r="I8" s="13">
        <f>'FOI 2020'!AC22</f>
        <v>0</v>
      </c>
      <c r="J8" s="4">
        <f>'FOI 2020'!V22</f>
        <v>0</v>
      </c>
      <c r="L8" s="2" t="s">
        <v>33</v>
      </c>
      <c r="M8" s="13">
        <f>'EIR 2020'!Y21</f>
        <v>0</v>
      </c>
      <c r="N8" s="13">
        <f>'EIR 2020'!Z21</f>
        <v>1</v>
      </c>
      <c r="O8" s="13">
        <f>'EIR 2020'!AA21</f>
        <v>0</v>
      </c>
      <c r="P8" s="13">
        <f>'EIR 2020'!AB21</f>
        <v>0</v>
      </c>
      <c r="Q8" s="13">
        <f>'EIR 2020'!AC21</f>
        <v>1</v>
      </c>
      <c r="R8" s="13">
        <f>'EIR 2020'!AD21</f>
        <v>0</v>
      </c>
      <c r="S8" s="13">
        <f>'EIR 2020'!AE21</f>
        <v>0</v>
      </c>
      <c r="T8" s="4">
        <f>'EIR 2020'!X21</f>
        <v>2</v>
      </c>
    </row>
    <row r="9" spans="1:20" ht="16.5" customHeight="1" x14ac:dyDescent="0.2">
      <c r="B9" s="2" t="s">
        <v>46</v>
      </c>
      <c r="C9" s="13">
        <f>'FOI 2020'!W23</f>
        <v>0</v>
      </c>
      <c r="D9" s="13">
        <f>'FOI 2020'!X23</f>
        <v>0</v>
      </c>
      <c r="E9" s="13">
        <f>'FOI 2020'!Y23</f>
        <v>0</v>
      </c>
      <c r="F9" s="13">
        <f>'FOI 2020'!Z23</f>
        <v>0</v>
      </c>
      <c r="G9" s="13">
        <f>'FOI 2020'!AA23</f>
        <v>0</v>
      </c>
      <c r="H9" s="13">
        <f>'FOI 2020'!AB23</f>
        <v>0</v>
      </c>
      <c r="I9" s="13">
        <f>'FOI 2020'!AC23</f>
        <v>0</v>
      </c>
      <c r="J9" s="4">
        <f>'FOI 2020'!V23</f>
        <v>0</v>
      </c>
      <c r="L9" s="2" t="s">
        <v>46</v>
      </c>
      <c r="M9" s="13">
        <f>'EIR 2020'!Y22</f>
        <v>0</v>
      </c>
      <c r="N9" s="13">
        <f>'EIR 2020'!Z22</f>
        <v>0</v>
      </c>
      <c r="O9" s="13">
        <f>'EIR 2020'!AA22</f>
        <v>0</v>
      </c>
      <c r="P9" s="13">
        <f>'EIR 2020'!AB22</f>
        <v>0</v>
      </c>
      <c r="Q9" s="13">
        <f>'EIR 2020'!AC22</f>
        <v>0</v>
      </c>
      <c r="R9" s="13">
        <f>'EIR 2020'!AD22</f>
        <v>0</v>
      </c>
      <c r="S9" s="13">
        <f>'EIR 2020'!AE22</f>
        <v>0</v>
      </c>
      <c r="T9" s="4">
        <f>'EIR 2020'!X22</f>
        <v>0</v>
      </c>
    </row>
    <row r="10" spans="1:20" ht="16.5" customHeight="1" x14ac:dyDescent="0.2">
      <c r="B10" s="2" t="s">
        <v>47</v>
      </c>
      <c r="C10" s="13">
        <f>'FOI 2020'!W24</f>
        <v>0</v>
      </c>
      <c r="D10" s="13">
        <f>'FOI 2020'!X24</f>
        <v>0</v>
      </c>
      <c r="E10" s="13">
        <f>'FOI 2020'!Y24</f>
        <v>0</v>
      </c>
      <c r="F10" s="13">
        <f>'FOI 2020'!Z24</f>
        <v>0</v>
      </c>
      <c r="G10" s="13">
        <f>'FOI 2020'!AA24</f>
        <v>0</v>
      </c>
      <c r="H10" s="13">
        <f>'FOI 2020'!AB24</f>
        <v>0</v>
      </c>
      <c r="I10" s="13">
        <f>'FOI 2020'!AC24</f>
        <v>0</v>
      </c>
      <c r="J10" s="4">
        <f>'FOI 2020'!V24</f>
        <v>0</v>
      </c>
      <c r="L10" s="2" t="s">
        <v>47</v>
      </c>
      <c r="M10" s="13">
        <f>'EIR 2020'!Y23</f>
        <v>0</v>
      </c>
      <c r="N10" s="13">
        <f>'EIR 2020'!Z23</f>
        <v>0</v>
      </c>
      <c r="O10" s="13">
        <f>'EIR 2020'!AA23</f>
        <v>0</v>
      </c>
      <c r="P10" s="13">
        <f>'EIR 2020'!AB23</f>
        <v>0</v>
      </c>
      <c r="Q10" s="13">
        <f>'EIR 2020'!AC23</f>
        <v>0</v>
      </c>
      <c r="R10" s="13">
        <f>'EIR 2020'!AD23</f>
        <v>0</v>
      </c>
      <c r="S10" s="13">
        <f>'EIR 2020'!AE23</f>
        <v>0</v>
      </c>
      <c r="T10" s="4">
        <f>'EIR 2020'!X23</f>
        <v>0</v>
      </c>
    </row>
    <row r="11" spans="1:20" ht="16.5" customHeight="1" x14ac:dyDescent="0.2">
      <c r="B11" s="2" t="s">
        <v>48</v>
      </c>
      <c r="C11" s="13">
        <f>'FOI 2020'!W25</f>
        <v>0</v>
      </c>
      <c r="D11" s="13">
        <f>'FOI 2020'!X25</f>
        <v>0</v>
      </c>
      <c r="E11" s="13">
        <f>'FOI 2020'!Y25</f>
        <v>0</v>
      </c>
      <c r="F11" s="13">
        <f>'FOI 2020'!Z25</f>
        <v>0</v>
      </c>
      <c r="G11" s="13">
        <f>'FOI 2020'!AA25</f>
        <v>0</v>
      </c>
      <c r="H11" s="13">
        <f>'FOI 2020'!AB25</f>
        <v>0</v>
      </c>
      <c r="I11" s="13">
        <f>'FOI 2020'!AC25</f>
        <v>0</v>
      </c>
      <c r="J11" s="4">
        <f>'FOI 2020'!V25</f>
        <v>0</v>
      </c>
      <c r="L11" s="2" t="s">
        <v>48</v>
      </c>
      <c r="M11" s="13">
        <f>'EIR 2020'!Y24</f>
        <v>0</v>
      </c>
      <c r="N11" s="13">
        <f>'EIR 2020'!Z24</f>
        <v>0</v>
      </c>
      <c r="O11" s="13">
        <f>'EIR 2020'!AA24</f>
        <v>0</v>
      </c>
      <c r="P11" s="13">
        <f>'EIR 2020'!AB24</f>
        <v>0</v>
      </c>
      <c r="Q11" s="13">
        <f>'EIR 2020'!AC24</f>
        <v>0</v>
      </c>
      <c r="R11" s="13">
        <f>'EIR 2020'!AD24</f>
        <v>0</v>
      </c>
      <c r="S11" s="13">
        <f>'EIR 2020'!AE24</f>
        <v>0</v>
      </c>
      <c r="T11" s="4">
        <f>'EIR 2020'!X24</f>
        <v>0</v>
      </c>
    </row>
    <row r="12" spans="1:20" ht="16.5" customHeight="1" x14ac:dyDescent="0.2">
      <c r="B12" s="2" t="s">
        <v>49</v>
      </c>
      <c r="C12" s="13">
        <f>'FOI 2020'!W26</f>
        <v>0</v>
      </c>
      <c r="D12" s="13">
        <f>'FOI 2020'!X26</f>
        <v>0</v>
      </c>
      <c r="E12" s="13">
        <f>'FOI 2020'!Y26</f>
        <v>0</v>
      </c>
      <c r="F12" s="13">
        <f>'FOI 2020'!Z26</f>
        <v>0</v>
      </c>
      <c r="G12" s="13">
        <f>'FOI 2020'!AA26</f>
        <v>0</v>
      </c>
      <c r="H12" s="13">
        <f>'FOI 2020'!AB26</f>
        <v>0</v>
      </c>
      <c r="I12" s="13">
        <f>'FOI 2020'!AC26</f>
        <v>0</v>
      </c>
      <c r="J12" s="4">
        <f>'FOI 2020'!V26</f>
        <v>0</v>
      </c>
      <c r="L12" s="2" t="s">
        <v>49</v>
      </c>
      <c r="M12" s="13">
        <f>'EIR 2020'!Y25</f>
        <v>0</v>
      </c>
      <c r="N12" s="13">
        <f>'EIR 2020'!Z25</f>
        <v>0</v>
      </c>
      <c r="O12" s="13">
        <f>'EIR 2020'!AA25</f>
        <v>0</v>
      </c>
      <c r="P12" s="13">
        <f>'EIR 2020'!AB25</f>
        <v>0</v>
      </c>
      <c r="Q12" s="13">
        <f>'EIR 2020'!AC25</f>
        <v>0</v>
      </c>
      <c r="R12" s="13">
        <f>'EIR 2020'!AD25</f>
        <v>0</v>
      </c>
      <c r="S12" s="13">
        <f>'EIR 2020'!AE25</f>
        <v>0</v>
      </c>
      <c r="T12" s="4">
        <f>'EIR 2020'!X25</f>
        <v>0</v>
      </c>
    </row>
    <row r="13" spans="1:20" ht="16.5" customHeight="1" x14ac:dyDescent="0.2">
      <c r="B13" s="2" t="s">
        <v>50</v>
      </c>
      <c r="C13" s="13">
        <f>'FOI 2020'!W27</f>
        <v>0</v>
      </c>
      <c r="D13" s="13">
        <f>'FOI 2020'!X27</f>
        <v>0</v>
      </c>
      <c r="E13" s="13">
        <f>'FOI 2020'!Y27</f>
        <v>0</v>
      </c>
      <c r="F13" s="13">
        <f>'FOI 2020'!Z27</f>
        <v>0</v>
      </c>
      <c r="G13" s="13">
        <f>'FOI 2020'!AA27</f>
        <v>0</v>
      </c>
      <c r="H13" s="13">
        <f>'FOI 2020'!AB27</f>
        <v>0</v>
      </c>
      <c r="I13" s="13">
        <f>'FOI 2020'!AC27</f>
        <v>0</v>
      </c>
      <c r="J13" s="4">
        <f>'FOI 2020'!V27</f>
        <v>0</v>
      </c>
      <c r="L13" s="2" t="s">
        <v>50</v>
      </c>
      <c r="M13" s="13">
        <f>'EIR 2020'!Y26</f>
        <v>0</v>
      </c>
      <c r="N13" s="13">
        <f>'EIR 2020'!Z26</f>
        <v>0</v>
      </c>
      <c r="O13" s="13">
        <f>'EIR 2020'!AA26</f>
        <v>0</v>
      </c>
      <c r="P13" s="13">
        <f>'EIR 2020'!AB26</f>
        <v>0</v>
      </c>
      <c r="Q13" s="13">
        <f>'EIR 2020'!AC26</f>
        <v>0</v>
      </c>
      <c r="R13" s="13">
        <f>'EIR 2020'!AD26</f>
        <v>0</v>
      </c>
      <c r="S13" s="13">
        <f>'EIR 2020'!AE26</f>
        <v>0</v>
      </c>
      <c r="T13" s="4">
        <f>'EIR 2020'!X26</f>
        <v>0</v>
      </c>
    </row>
    <row r="14" spans="1:20" ht="16.5" customHeight="1" x14ac:dyDescent="0.2">
      <c r="B14" s="2" t="s">
        <v>51</v>
      </c>
      <c r="C14" s="13">
        <f>'FOI 2020'!W28</f>
        <v>0</v>
      </c>
      <c r="D14" s="13">
        <f>'FOI 2020'!X28</f>
        <v>0</v>
      </c>
      <c r="E14" s="13">
        <f>'FOI 2020'!Y28</f>
        <v>0</v>
      </c>
      <c r="F14" s="13">
        <f>'FOI 2020'!Z28</f>
        <v>0</v>
      </c>
      <c r="G14" s="13">
        <f>'FOI 2020'!AA28</f>
        <v>0</v>
      </c>
      <c r="H14" s="13">
        <f>'FOI 2020'!AB28</f>
        <v>0</v>
      </c>
      <c r="I14" s="13">
        <f>'FOI 2020'!AC28</f>
        <v>0</v>
      </c>
      <c r="J14" s="4">
        <f>'FOI 2020'!V28</f>
        <v>0</v>
      </c>
      <c r="L14" s="2" t="s">
        <v>51</v>
      </c>
      <c r="M14" s="13">
        <f>'EIR 2020'!Y27</f>
        <v>0</v>
      </c>
      <c r="N14" s="13">
        <f>'EIR 2020'!Z27</f>
        <v>0</v>
      </c>
      <c r="O14" s="13">
        <f>'EIR 2020'!AA27</f>
        <v>0</v>
      </c>
      <c r="P14" s="13">
        <f>'EIR 2020'!AB27</f>
        <v>0</v>
      </c>
      <c r="Q14" s="13">
        <f>'EIR 2020'!AC27</f>
        <v>0</v>
      </c>
      <c r="R14" s="13">
        <f>'EIR 2020'!AD27</f>
        <v>0</v>
      </c>
      <c r="S14" s="13">
        <f>'EIR 2020'!AE27</f>
        <v>0</v>
      </c>
      <c r="T14" s="4">
        <f>'EIR 2020'!X27</f>
        <v>0</v>
      </c>
    </row>
    <row r="15" spans="1:20" ht="16.5" customHeight="1" x14ac:dyDescent="0.2">
      <c r="B15" s="2" t="s">
        <v>52</v>
      </c>
      <c r="C15" s="13">
        <f>'FOI 2020'!W29</f>
        <v>0</v>
      </c>
      <c r="D15" s="13">
        <f>'FOI 2020'!X29</f>
        <v>0</v>
      </c>
      <c r="E15" s="13">
        <f>'FOI 2020'!Y29</f>
        <v>0</v>
      </c>
      <c r="F15" s="13">
        <f>'FOI 2020'!Z29</f>
        <v>0</v>
      </c>
      <c r="G15" s="13">
        <f>'FOI 2020'!AA29</f>
        <v>0</v>
      </c>
      <c r="H15" s="13">
        <f>'FOI 2020'!AB29</f>
        <v>0</v>
      </c>
      <c r="I15" s="13">
        <f>'FOI 2020'!AC29</f>
        <v>0</v>
      </c>
      <c r="J15" s="4">
        <f>'FOI 2020'!V29</f>
        <v>0</v>
      </c>
      <c r="L15" s="2" t="s">
        <v>52</v>
      </c>
      <c r="M15" s="13">
        <f>'EIR 2020'!Y28</f>
        <v>0</v>
      </c>
      <c r="N15" s="13">
        <f>'EIR 2020'!Z28</f>
        <v>0</v>
      </c>
      <c r="O15" s="13">
        <f>'EIR 2020'!AA28</f>
        <v>0</v>
      </c>
      <c r="P15" s="13">
        <f>'EIR 2020'!AB28</f>
        <v>0</v>
      </c>
      <c r="Q15" s="13">
        <f>'EIR 2020'!AC28</f>
        <v>0</v>
      </c>
      <c r="R15" s="13">
        <f>'EIR 2020'!AD28</f>
        <v>0</v>
      </c>
      <c r="S15" s="13">
        <f>'EIR 2020'!AE28</f>
        <v>0</v>
      </c>
      <c r="T15" s="4">
        <f>'EIR 2020'!X28</f>
        <v>0</v>
      </c>
    </row>
    <row r="16" spans="1:20" ht="9.75" customHeight="1" x14ac:dyDescent="0.2">
      <c r="A16" s="73"/>
      <c r="B16" s="73"/>
      <c r="C16" s="73"/>
      <c r="D16" s="73"/>
      <c r="E16" s="73"/>
      <c r="F16" s="73"/>
      <c r="G16" s="73"/>
      <c r="H16" s="73"/>
      <c r="I16" s="73"/>
      <c r="J16" s="70"/>
      <c r="K16" s="73"/>
      <c r="L16" s="73"/>
      <c r="M16" s="73"/>
      <c r="N16" s="73"/>
      <c r="O16" s="73"/>
      <c r="P16" s="73"/>
      <c r="Q16" s="73"/>
      <c r="R16" s="73"/>
      <c r="S16" s="73"/>
      <c r="T16" s="70"/>
    </row>
    <row r="17" spans="1:20" ht="6.75" customHeight="1" x14ac:dyDescent="0.2">
      <c r="A17" s="73"/>
      <c r="B17" s="74"/>
      <c r="C17" s="75"/>
      <c r="D17" s="75"/>
      <c r="E17" s="75"/>
      <c r="F17" s="75"/>
      <c r="G17" s="75"/>
      <c r="H17" s="75"/>
      <c r="I17" s="75"/>
      <c r="J17" s="75"/>
      <c r="K17" s="73"/>
      <c r="L17" s="74"/>
      <c r="M17" s="75"/>
      <c r="N17" s="75"/>
      <c r="O17" s="75"/>
      <c r="P17" s="75"/>
      <c r="Q17" s="75"/>
      <c r="R17" s="75"/>
      <c r="S17" s="75"/>
      <c r="T17" s="75"/>
    </row>
    <row r="18" spans="1:20" ht="24" customHeight="1" x14ac:dyDescent="0.2">
      <c r="B18" s="2" t="s">
        <v>24</v>
      </c>
      <c r="C18" s="77">
        <f>'FOI 2020'!W16</f>
        <v>134</v>
      </c>
      <c r="D18" s="77">
        <f>'FOI 2020'!X16</f>
        <v>28</v>
      </c>
      <c r="E18" s="77">
        <f>'FOI 2020'!Y16</f>
        <v>90</v>
      </c>
      <c r="F18" s="77">
        <f>'FOI 2020'!Z16</f>
        <v>30</v>
      </c>
      <c r="G18" s="77">
        <f>'FOI 2020'!AA16</f>
        <v>23</v>
      </c>
      <c r="H18" s="77">
        <f>'FOI 2020'!AB16</f>
        <v>0</v>
      </c>
      <c r="I18" s="77">
        <f>'FOI 2020'!AC16</f>
        <v>2</v>
      </c>
      <c r="J18" s="76">
        <f>SUM(J4:J15)</f>
        <v>307</v>
      </c>
      <c r="L18" s="2" t="s">
        <v>24</v>
      </c>
      <c r="M18" s="77">
        <f>'EIR 2020'!Y15</f>
        <v>6</v>
      </c>
      <c r="N18" s="77">
        <f>'EIR 2020'!Z15</f>
        <v>2</v>
      </c>
      <c r="O18" s="77">
        <f>'EIR 2020'!AA15</f>
        <v>0</v>
      </c>
      <c r="P18" s="77">
        <f>'EIR 2020'!AB15</f>
        <v>1</v>
      </c>
      <c r="Q18" s="77">
        <f>'EIR 2020'!AC15</f>
        <v>1</v>
      </c>
      <c r="R18" s="77">
        <f>'EIR 2020'!AD15</f>
        <v>0</v>
      </c>
      <c r="S18" s="77">
        <f>'EIR 2020'!AE15</f>
        <v>0</v>
      </c>
      <c r="T18" s="76">
        <f>SUM(T4:T15)</f>
        <v>10</v>
      </c>
    </row>
    <row r="20" spans="1:20" ht="15.75" x14ac:dyDescent="0.25">
      <c r="C20" s="5" t="s">
        <v>547</v>
      </c>
      <c r="F20" s="7">
        <f>'FOI 2020'!W2</f>
        <v>0.84397163120567376</v>
      </c>
      <c r="G20" s="7"/>
      <c r="H20" s="7"/>
      <c r="I20" s="6"/>
      <c r="M20" s="5" t="s">
        <v>548</v>
      </c>
      <c r="P20" s="7">
        <f>'EIR 2020'!V2</f>
        <v>1</v>
      </c>
      <c r="Q20" s="7"/>
      <c r="R20" s="7"/>
      <c r="S20" s="6"/>
    </row>
  </sheetData>
  <mergeCells count="2">
    <mergeCell ref="C2:I2"/>
    <mergeCell ref="M2:S2"/>
  </mergeCells>
  <phoneticPr fontId="1" type="noConversion"/>
  <pageMargins left="0.75" right="0.75" top="1" bottom="0.85" header="0.5" footer="0.5"/>
  <pageSetup paperSize="9" scale="71" orientation="landscape" r:id="rId1"/>
  <headerFooter alignWithMargins="0">
    <oddHeader>&amp;C&amp;"Arial,Bold"&amp;16FREEDOM OF INFORMATION
Requests 2011</oddHeader>
    <oddFooter>&amp;LRCBC Legal and Governance&amp;R&amp;D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4788"/>
  <sheetViews>
    <sheetView zoomScale="80" zoomScaleNormal="80" zoomScaleSheetLayoutView="75" workbookViewId="0">
      <pane xSplit="1" ySplit="1" topLeftCell="M9" activePane="bottomRight" state="frozen"/>
      <selection pane="topRight" activeCell="B1" sqref="B1"/>
      <selection pane="bottomLeft" activeCell="A2" sqref="A2"/>
      <selection pane="bottomRight" activeCell="V18" sqref="V18"/>
    </sheetView>
  </sheetViews>
  <sheetFormatPr defaultRowHeight="12.75" x14ac:dyDescent="0.2"/>
  <cols>
    <col min="1" max="1" width="16.28515625" style="8" customWidth="1"/>
    <col min="2" max="2" width="38.42578125" style="8" customWidth="1"/>
    <col min="3" max="5" width="13.5703125" style="8" customWidth="1"/>
    <col min="6" max="7" width="13.85546875" style="8" customWidth="1"/>
    <col min="8" max="8" width="36.42578125" style="33" hidden="1" customWidth="1"/>
    <col min="9" max="9" width="21.140625" style="8" customWidth="1"/>
    <col min="10" max="10" width="18.42578125" style="52" customWidth="1"/>
    <col min="11" max="12" width="21.28515625" style="10" hidden="1" customWidth="1"/>
    <col min="13" max="13" width="20.7109375" style="8" customWidth="1"/>
    <col min="14" max="14" width="22.85546875" style="8" hidden="1" customWidth="1"/>
    <col min="15" max="15" width="23.28515625" style="8" customWidth="1"/>
    <col min="16" max="16" width="21.28515625" style="9" hidden="1" customWidth="1"/>
    <col min="17" max="17" width="42.85546875" style="9" customWidth="1"/>
    <col min="18" max="18" width="55.140625" style="9" customWidth="1"/>
    <col min="19" max="19" width="41.5703125" style="9" hidden="1" customWidth="1"/>
    <col min="20" max="20" width="18.28515625" customWidth="1"/>
    <col min="21" max="21" width="28" customWidth="1"/>
    <col min="22" max="24" width="12.7109375" customWidth="1"/>
    <col min="25" max="25" width="13" customWidth="1"/>
    <col min="26" max="27" width="12.7109375" style="28" customWidth="1"/>
    <col min="28" max="28" width="12.7109375" customWidth="1"/>
    <col min="29" max="29" width="13.28515625" customWidth="1"/>
    <col min="30" max="30" width="12.140625" style="28" customWidth="1"/>
  </cols>
  <sheetData>
    <row r="1" spans="1:30" ht="48.75" customHeight="1" x14ac:dyDescent="0.2">
      <c r="A1" s="16" t="s">
        <v>2</v>
      </c>
      <c r="B1" s="16" t="s">
        <v>3</v>
      </c>
      <c r="C1" s="16" t="s">
        <v>160</v>
      </c>
      <c r="D1" s="16" t="s">
        <v>63</v>
      </c>
      <c r="E1" s="16" t="s">
        <v>104</v>
      </c>
      <c r="F1" s="16" t="s">
        <v>75</v>
      </c>
      <c r="G1" s="16" t="s">
        <v>161</v>
      </c>
      <c r="H1" s="36"/>
      <c r="I1" s="16" t="s">
        <v>34</v>
      </c>
      <c r="J1" s="53" t="s">
        <v>76</v>
      </c>
      <c r="K1" s="18" t="s">
        <v>93</v>
      </c>
      <c r="L1" s="18"/>
      <c r="M1" s="17" t="s">
        <v>55</v>
      </c>
      <c r="N1" s="18" t="s">
        <v>97</v>
      </c>
      <c r="O1" s="16" t="s">
        <v>92</v>
      </c>
      <c r="P1" s="24" t="s">
        <v>98</v>
      </c>
      <c r="Q1" s="32" t="s">
        <v>71</v>
      </c>
      <c r="R1" s="35" t="s">
        <v>12</v>
      </c>
      <c r="S1" s="24" t="s">
        <v>99</v>
      </c>
      <c r="T1" s="23"/>
      <c r="AC1" s="11"/>
    </row>
    <row r="2" spans="1:30" s="11" customFormat="1" ht="30" customHeight="1" x14ac:dyDescent="0.2">
      <c r="A2" s="21" t="s">
        <v>114</v>
      </c>
      <c r="B2" s="37" t="s">
        <v>162</v>
      </c>
      <c r="C2" s="44">
        <v>43832</v>
      </c>
      <c r="D2" s="44">
        <f t="shared" ref="D2:D8" si="0">IF(C2="","",WORKDAY(C2,1))</f>
        <v>43833</v>
      </c>
      <c r="E2" s="44">
        <f t="shared" ref="E2:E8" si="1">IF(C2="","",WORKDAY(C2,10))</f>
        <v>43846</v>
      </c>
      <c r="F2" s="44">
        <f t="shared" ref="F2:F8" si="2">IF(C2="","",WORKDAY(C2,20))</f>
        <v>43860</v>
      </c>
      <c r="G2" s="44" t="str">
        <f t="shared" ref="G2:G33" si="3">IF(ISBLANK(C2),"",TEXT(C2,"mmm"))</f>
        <v>Jan</v>
      </c>
      <c r="H2" s="96" t="s">
        <v>105</v>
      </c>
      <c r="I2" s="44">
        <v>43837</v>
      </c>
      <c r="J2" s="119" t="str">
        <f t="shared" ref="J2:J33" si="4">IF(ISBLANK(I2),"",IF(I2&gt;F2,"No","Yes"))</f>
        <v>Yes</v>
      </c>
      <c r="K2" s="104" t="s">
        <v>10</v>
      </c>
      <c r="L2" s="117" t="str">
        <f>IF(F2&lt;I2,"No","Yes")</f>
        <v>Yes</v>
      </c>
      <c r="M2" s="46" t="s">
        <v>77</v>
      </c>
      <c r="N2" s="20" t="s">
        <v>77</v>
      </c>
      <c r="O2" s="21" t="s">
        <v>11</v>
      </c>
      <c r="P2" s="122" t="s">
        <v>8</v>
      </c>
      <c r="Q2" s="62" t="s">
        <v>61</v>
      </c>
      <c r="R2" s="37"/>
      <c r="S2" s="19" t="s">
        <v>14</v>
      </c>
      <c r="T2" s="23"/>
      <c r="U2" s="25" t="s">
        <v>35</v>
      </c>
      <c r="V2" s="12">
        <f>COUNTIF(J$2:J$308,"Yes")</f>
        <v>238</v>
      </c>
      <c r="W2" s="79">
        <f>V2/$V$5</f>
        <v>0.84397163120567376</v>
      </c>
      <c r="X2" s="11" t="s">
        <v>110</v>
      </c>
      <c r="AA2" s="29"/>
      <c r="AB2" s="29"/>
      <c r="AD2" s="29"/>
    </row>
    <row r="3" spans="1:30" s="11" customFormat="1" ht="30" customHeight="1" x14ac:dyDescent="0.2">
      <c r="A3" s="21" t="s">
        <v>115</v>
      </c>
      <c r="B3" s="37" t="s">
        <v>163</v>
      </c>
      <c r="C3" s="44">
        <v>43832</v>
      </c>
      <c r="D3" s="44">
        <f t="shared" si="0"/>
        <v>43833</v>
      </c>
      <c r="E3" s="44">
        <f t="shared" si="1"/>
        <v>43846</v>
      </c>
      <c r="F3" s="44">
        <f t="shared" si="2"/>
        <v>43860</v>
      </c>
      <c r="G3" s="44" t="str">
        <f t="shared" si="3"/>
        <v>Jan</v>
      </c>
      <c r="H3" s="96" t="s">
        <v>172</v>
      </c>
      <c r="I3" s="44">
        <v>43852</v>
      </c>
      <c r="J3" s="119" t="str">
        <f t="shared" si="4"/>
        <v>Yes</v>
      </c>
      <c r="K3" s="105" t="s">
        <v>22</v>
      </c>
      <c r="L3" s="118"/>
      <c r="M3" s="46" t="s">
        <v>77</v>
      </c>
      <c r="N3" s="20" t="s">
        <v>73</v>
      </c>
      <c r="O3" s="21" t="s">
        <v>8</v>
      </c>
      <c r="P3" s="123" t="s">
        <v>9</v>
      </c>
      <c r="Q3" s="62"/>
      <c r="R3" s="38"/>
      <c r="S3" s="22" t="s">
        <v>108</v>
      </c>
      <c r="T3" s="23"/>
      <c r="U3" s="25" t="s">
        <v>72</v>
      </c>
      <c r="V3" s="12">
        <f>COUNTIF(J$2:J$308,"No")</f>
        <v>44</v>
      </c>
      <c r="AA3" s="29"/>
      <c r="AB3" s="29"/>
      <c r="AD3" s="29"/>
    </row>
    <row r="4" spans="1:30" s="11" customFormat="1" ht="30" customHeight="1" x14ac:dyDescent="0.2">
      <c r="A4" s="21" t="s">
        <v>116</v>
      </c>
      <c r="B4" s="37" t="s">
        <v>164</v>
      </c>
      <c r="C4" s="44">
        <v>43832</v>
      </c>
      <c r="D4" s="44">
        <f t="shared" si="0"/>
        <v>43833</v>
      </c>
      <c r="E4" s="44">
        <f t="shared" si="1"/>
        <v>43846</v>
      </c>
      <c r="F4" s="44">
        <f t="shared" si="2"/>
        <v>43860</v>
      </c>
      <c r="G4" s="44" t="str">
        <f t="shared" si="3"/>
        <v>Jan</v>
      </c>
      <c r="H4" s="96" t="s">
        <v>532</v>
      </c>
      <c r="I4" s="44">
        <v>43851</v>
      </c>
      <c r="J4" s="119" t="str">
        <f t="shared" si="4"/>
        <v>Yes</v>
      </c>
      <c r="K4" s="105" t="s">
        <v>23</v>
      </c>
      <c r="L4" s="118"/>
      <c r="M4" s="46" t="s">
        <v>77</v>
      </c>
      <c r="N4" s="20" t="s">
        <v>100</v>
      </c>
      <c r="O4" s="21" t="s">
        <v>8</v>
      </c>
      <c r="P4" s="123" t="s">
        <v>17</v>
      </c>
      <c r="Q4" s="62"/>
      <c r="R4" s="100"/>
      <c r="S4" s="22" t="s">
        <v>69</v>
      </c>
      <c r="T4" s="23"/>
      <c r="U4" s="25" t="s">
        <v>23</v>
      </c>
      <c r="V4" s="12">
        <f>COUNTIF(J$2:J$308,"N/A")</f>
        <v>25</v>
      </c>
      <c r="W4" s="12"/>
      <c r="AA4" s="29"/>
      <c r="AB4" s="29"/>
      <c r="AD4" s="29"/>
    </row>
    <row r="5" spans="1:30" s="11" customFormat="1" ht="30" customHeight="1" x14ac:dyDescent="0.2">
      <c r="A5" s="21" t="s">
        <v>117</v>
      </c>
      <c r="B5" s="37" t="s">
        <v>165</v>
      </c>
      <c r="C5" s="44">
        <v>43832</v>
      </c>
      <c r="D5" s="44">
        <f t="shared" si="0"/>
        <v>43833</v>
      </c>
      <c r="E5" s="44">
        <f t="shared" si="1"/>
        <v>43846</v>
      </c>
      <c r="F5" s="44">
        <f t="shared" si="2"/>
        <v>43860</v>
      </c>
      <c r="G5" s="44" t="str">
        <f t="shared" si="3"/>
        <v>Jan</v>
      </c>
      <c r="H5" s="96" t="s">
        <v>91</v>
      </c>
      <c r="I5" s="44">
        <v>43845</v>
      </c>
      <c r="J5" s="119" t="str">
        <f t="shared" si="4"/>
        <v>Yes</v>
      </c>
      <c r="K5" s="105"/>
      <c r="L5" s="118"/>
      <c r="M5" s="46" t="s">
        <v>77</v>
      </c>
      <c r="N5" s="20" t="s">
        <v>78</v>
      </c>
      <c r="O5" s="21" t="s">
        <v>8</v>
      </c>
      <c r="P5" s="123" t="s">
        <v>11</v>
      </c>
      <c r="Q5" s="62"/>
      <c r="R5" s="37"/>
      <c r="S5" s="22" t="s">
        <v>15</v>
      </c>
      <c r="T5" s="23"/>
      <c r="U5" s="78" t="s">
        <v>106</v>
      </c>
      <c r="V5" s="11">
        <f>SUM(V16-V4)</f>
        <v>282</v>
      </c>
      <c r="AA5" s="29"/>
      <c r="AB5" s="29"/>
      <c r="AD5" s="29"/>
    </row>
    <row r="6" spans="1:30" s="11" customFormat="1" ht="30" customHeight="1" x14ac:dyDescent="0.2">
      <c r="A6" s="21" t="s">
        <v>118</v>
      </c>
      <c r="B6" s="37" t="s">
        <v>166</v>
      </c>
      <c r="C6" s="44">
        <v>43832</v>
      </c>
      <c r="D6" s="44">
        <f t="shared" si="0"/>
        <v>43833</v>
      </c>
      <c r="E6" s="44">
        <f t="shared" si="1"/>
        <v>43846</v>
      </c>
      <c r="F6" s="44">
        <f t="shared" si="2"/>
        <v>43860</v>
      </c>
      <c r="G6" s="44" t="str">
        <f t="shared" si="3"/>
        <v>Jan</v>
      </c>
      <c r="H6" s="96" t="s">
        <v>103</v>
      </c>
      <c r="I6" s="44">
        <v>43860</v>
      </c>
      <c r="J6" s="119" t="str">
        <f t="shared" si="4"/>
        <v>Yes</v>
      </c>
      <c r="K6" s="105"/>
      <c r="L6" s="118"/>
      <c r="M6" s="46" t="s">
        <v>77</v>
      </c>
      <c r="N6" s="20" t="s">
        <v>79</v>
      </c>
      <c r="O6" s="21" t="s">
        <v>8</v>
      </c>
      <c r="P6" s="123" t="s">
        <v>73</v>
      </c>
      <c r="Q6" s="62"/>
      <c r="R6" s="38"/>
      <c r="S6" s="22" t="s">
        <v>5</v>
      </c>
      <c r="T6" s="23"/>
      <c r="X6" s="49"/>
      <c r="Y6" s="49"/>
      <c r="Z6" s="49"/>
      <c r="AA6" s="29"/>
      <c r="AB6" s="29"/>
      <c r="AD6" s="29"/>
    </row>
    <row r="7" spans="1:30" s="11" customFormat="1" ht="30" customHeight="1" x14ac:dyDescent="0.2">
      <c r="A7" s="21" t="s">
        <v>119</v>
      </c>
      <c r="B7" s="37" t="s">
        <v>167</v>
      </c>
      <c r="C7" s="44">
        <v>43832</v>
      </c>
      <c r="D7" s="44">
        <f t="shared" si="0"/>
        <v>43833</v>
      </c>
      <c r="E7" s="44">
        <f t="shared" si="1"/>
        <v>43846</v>
      </c>
      <c r="F7" s="44">
        <f t="shared" si="2"/>
        <v>43860</v>
      </c>
      <c r="G7" s="44" t="str">
        <f t="shared" si="3"/>
        <v>Jan</v>
      </c>
      <c r="H7" s="96" t="s">
        <v>90</v>
      </c>
      <c r="I7" s="44">
        <v>43836</v>
      </c>
      <c r="J7" s="119" t="str">
        <f t="shared" si="4"/>
        <v>Yes</v>
      </c>
      <c r="K7" s="105"/>
      <c r="L7" s="118"/>
      <c r="M7" s="46" t="s">
        <v>77</v>
      </c>
      <c r="N7" s="20"/>
      <c r="O7" s="21" t="s">
        <v>8</v>
      </c>
      <c r="P7" s="124" t="s">
        <v>23</v>
      </c>
      <c r="Q7" s="62"/>
      <c r="R7" s="38"/>
      <c r="S7" s="22" t="s">
        <v>70</v>
      </c>
      <c r="T7" s="23"/>
      <c r="U7" s="25" t="s">
        <v>77</v>
      </c>
      <c r="V7" s="12">
        <f>COUNTIF(M$2:M308,"Complete")</f>
        <v>282</v>
      </c>
      <c r="W7" s="12"/>
      <c r="X7" s="49"/>
      <c r="Y7" s="49"/>
      <c r="Z7" s="49"/>
      <c r="AA7" s="29"/>
      <c r="AB7" s="29"/>
      <c r="AD7" s="29"/>
    </row>
    <row r="8" spans="1:30" s="11" customFormat="1" ht="30" customHeight="1" x14ac:dyDescent="0.2">
      <c r="A8" s="21" t="s">
        <v>120</v>
      </c>
      <c r="B8" s="37" t="s">
        <v>168</v>
      </c>
      <c r="C8" s="44">
        <v>43832</v>
      </c>
      <c r="D8" s="44">
        <f t="shared" si="0"/>
        <v>43833</v>
      </c>
      <c r="E8" s="44">
        <f t="shared" si="1"/>
        <v>43846</v>
      </c>
      <c r="F8" s="44">
        <f t="shared" si="2"/>
        <v>43860</v>
      </c>
      <c r="G8" s="44" t="str">
        <f t="shared" si="3"/>
        <v>Jan</v>
      </c>
      <c r="H8" s="96" t="s">
        <v>29</v>
      </c>
      <c r="I8" s="44">
        <v>43853</v>
      </c>
      <c r="J8" s="119" t="str">
        <f t="shared" si="4"/>
        <v>Yes</v>
      </c>
      <c r="K8" s="105"/>
      <c r="L8" s="118"/>
      <c r="M8" s="46" t="s">
        <v>77</v>
      </c>
      <c r="N8" s="20"/>
      <c r="O8" s="21" t="s">
        <v>8</v>
      </c>
      <c r="P8" s="124"/>
      <c r="Q8" s="62"/>
      <c r="R8" s="37"/>
      <c r="S8" s="22" t="s">
        <v>68</v>
      </c>
      <c r="T8" s="23"/>
      <c r="U8" s="25" t="s">
        <v>73</v>
      </c>
      <c r="V8" s="12">
        <f>COUNTIF(M$2:M$308,"In Progress")</f>
        <v>22</v>
      </c>
      <c r="W8" s="12"/>
      <c r="X8" s="50"/>
      <c r="Y8" s="49"/>
      <c r="Z8" s="49"/>
      <c r="AA8" s="29"/>
      <c r="AB8" s="29"/>
      <c r="AD8" s="29"/>
    </row>
    <row r="9" spans="1:30" s="11" customFormat="1" ht="30" customHeight="1" x14ac:dyDescent="0.2">
      <c r="A9" s="21" t="s">
        <v>121</v>
      </c>
      <c r="B9" s="90" t="s">
        <v>169</v>
      </c>
      <c r="C9" s="44">
        <v>43833</v>
      </c>
      <c r="D9" s="44">
        <f t="shared" ref="D9:D14" si="5">IF(C9="","",WORKDAY(C9,1))</f>
        <v>43836</v>
      </c>
      <c r="E9" s="44">
        <f t="shared" ref="E9:E14" si="6">IF(C9="","",WORKDAY(C9,10))</f>
        <v>43847</v>
      </c>
      <c r="F9" s="44">
        <f t="shared" ref="F9:F14" si="7">IF(C9="","",WORKDAY(C9,20))</f>
        <v>43861</v>
      </c>
      <c r="G9" s="44" t="str">
        <f t="shared" si="3"/>
        <v>Jan</v>
      </c>
      <c r="H9" s="45"/>
      <c r="I9" s="44">
        <v>43857</v>
      </c>
      <c r="J9" s="119" t="str">
        <f t="shared" si="4"/>
        <v>Yes</v>
      </c>
      <c r="K9" s="105"/>
      <c r="L9" s="118"/>
      <c r="M9" s="46" t="s">
        <v>77</v>
      </c>
      <c r="N9" s="20"/>
      <c r="O9" s="21" t="s">
        <v>8</v>
      </c>
      <c r="P9" s="124"/>
      <c r="Q9" s="62"/>
      <c r="R9" s="38"/>
      <c r="S9" s="19" t="s">
        <v>83</v>
      </c>
      <c r="T9" s="23"/>
      <c r="U9" s="25" t="s">
        <v>16</v>
      </c>
      <c r="V9" s="12">
        <f>COUNTIF(M$2:M$308,"Clarification - Pending")</f>
        <v>1</v>
      </c>
      <c r="X9" s="49"/>
      <c r="Y9" s="49"/>
      <c r="Z9" s="49"/>
      <c r="AA9" s="29"/>
      <c r="AB9" s="29"/>
      <c r="AD9" s="29"/>
    </row>
    <row r="10" spans="1:30" s="11" customFormat="1" ht="30" customHeight="1" x14ac:dyDescent="0.2">
      <c r="A10" s="21" t="s">
        <v>122</v>
      </c>
      <c r="B10" s="37" t="s">
        <v>170</v>
      </c>
      <c r="C10" s="44">
        <v>43836</v>
      </c>
      <c r="D10" s="44">
        <f t="shared" si="5"/>
        <v>43837</v>
      </c>
      <c r="E10" s="44">
        <f t="shared" si="6"/>
        <v>43850</v>
      </c>
      <c r="F10" s="44">
        <f t="shared" si="7"/>
        <v>43864</v>
      </c>
      <c r="G10" s="44" t="str">
        <f t="shared" si="3"/>
        <v>Jan</v>
      </c>
      <c r="H10" s="45"/>
      <c r="I10" s="44">
        <v>43864</v>
      </c>
      <c r="J10" s="119" t="str">
        <f t="shared" si="4"/>
        <v>Yes</v>
      </c>
      <c r="K10" s="105"/>
      <c r="L10" s="118"/>
      <c r="M10" s="46" t="s">
        <v>77</v>
      </c>
      <c r="N10" s="20"/>
      <c r="O10" s="21" t="s">
        <v>8</v>
      </c>
      <c r="P10" s="124"/>
      <c r="Q10" s="62"/>
      <c r="R10" s="38"/>
      <c r="S10" s="22" t="s">
        <v>84</v>
      </c>
      <c r="T10" s="23"/>
      <c r="U10" s="25" t="s">
        <v>78</v>
      </c>
      <c r="V10" s="12">
        <f>COUNTIF(M$2:M$308,"Withdrawn")</f>
        <v>2</v>
      </c>
      <c r="X10" s="50"/>
      <c r="Y10" s="49"/>
      <c r="Z10" s="49"/>
      <c r="AA10" s="29"/>
      <c r="AB10" s="29"/>
      <c r="AD10" s="29"/>
    </row>
    <row r="11" spans="1:30" s="11" customFormat="1" ht="30" customHeight="1" x14ac:dyDescent="0.2">
      <c r="A11" s="21" t="s">
        <v>123</v>
      </c>
      <c r="B11" s="37" t="s">
        <v>171</v>
      </c>
      <c r="C11" s="44">
        <v>43836</v>
      </c>
      <c r="D11" s="44">
        <f t="shared" si="5"/>
        <v>43837</v>
      </c>
      <c r="E11" s="44">
        <f t="shared" si="6"/>
        <v>43850</v>
      </c>
      <c r="F11" s="44">
        <f t="shared" si="7"/>
        <v>43864</v>
      </c>
      <c r="G11" s="44" t="str">
        <f t="shared" si="3"/>
        <v>Jan</v>
      </c>
      <c r="H11" s="45"/>
      <c r="I11" s="44">
        <v>43859</v>
      </c>
      <c r="J11" s="120" t="str">
        <f t="shared" si="4"/>
        <v>Yes</v>
      </c>
      <c r="K11" s="105"/>
      <c r="L11" s="118"/>
      <c r="M11" s="46" t="s">
        <v>77</v>
      </c>
      <c r="N11" s="20"/>
      <c r="O11" s="21" t="s">
        <v>11</v>
      </c>
      <c r="P11" s="124"/>
      <c r="Q11" s="62" t="s">
        <v>69</v>
      </c>
      <c r="R11" s="37"/>
      <c r="S11" s="22" t="s">
        <v>4</v>
      </c>
      <c r="T11" s="23"/>
      <c r="U11" s="25" t="s">
        <v>79</v>
      </c>
      <c r="V11" s="12">
        <f>COUNTIF(M$2:M$308,"Elapsed")</f>
        <v>0</v>
      </c>
      <c r="X11" s="49"/>
      <c r="Y11" s="49"/>
      <c r="Z11" s="49"/>
      <c r="AA11" s="29"/>
      <c r="AB11" s="29"/>
      <c r="AD11" s="29"/>
    </row>
    <row r="12" spans="1:30" s="11" customFormat="1" ht="30" customHeight="1" x14ac:dyDescent="0.2">
      <c r="A12" s="21" t="s">
        <v>124</v>
      </c>
      <c r="B12" s="37" t="s">
        <v>173</v>
      </c>
      <c r="C12" s="44">
        <v>43836</v>
      </c>
      <c r="D12" s="44">
        <f t="shared" si="5"/>
        <v>43837</v>
      </c>
      <c r="E12" s="44">
        <f t="shared" si="6"/>
        <v>43850</v>
      </c>
      <c r="F12" s="44">
        <f t="shared" si="7"/>
        <v>43864</v>
      </c>
      <c r="G12" s="44" t="str">
        <f t="shared" si="3"/>
        <v>Jan</v>
      </c>
      <c r="H12" s="45"/>
      <c r="I12" s="44">
        <v>43837</v>
      </c>
      <c r="J12" s="120" t="str">
        <f t="shared" si="4"/>
        <v>Yes</v>
      </c>
      <c r="K12" s="105"/>
      <c r="L12" s="118"/>
      <c r="M12" s="46" t="s">
        <v>77</v>
      </c>
      <c r="N12" s="20"/>
      <c r="O12" s="21" t="s">
        <v>11</v>
      </c>
      <c r="P12" s="124"/>
      <c r="Q12" s="62" t="s">
        <v>69</v>
      </c>
      <c r="R12" s="38"/>
      <c r="S12" s="22" t="s">
        <v>30</v>
      </c>
      <c r="T12" s="23"/>
      <c r="U12" s="23"/>
      <c r="AA12" s="29"/>
      <c r="AB12" s="29"/>
      <c r="AD12" s="29"/>
    </row>
    <row r="13" spans="1:30" s="11" customFormat="1" ht="30" customHeight="1" x14ac:dyDescent="0.2">
      <c r="A13" s="21" t="s">
        <v>125</v>
      </c>
      <c r="B13" s="37" t="s">
        <v>174</v>
      </c>
      <c r="C13" s="44">
        <v>43836</v>
      </c>
      <c r="D13" s="44">
        <f t="shared" si="5"/>
        <v>43837</v>
      </c>
      <c r="E13" s="44">
        <f t="shared" si="6"/>
        <v>43850</v>
      </c>
      <c r="F13" s="44">
        <f t="shared" si="7"/>
        <v>43864</v>
      </c>
      <c r="G13" s="44" t="str">
        <f t="shared" si="3"/>
        <v>Jan</v>
      </c>
      <c r="H13" s="45"/>
      <c r="I13" s="44">
        <v>43839</v>
      </c>
      <c r="J13" s="120" t="str">
        <f t="shared" si="4"/>
        <v>Yes</v>
      </c>
      <c r="K13" s="105"/>
      <c r="L13" s="118"/>
      <c r="M13" s="46" t="s">
        <v>77</v>
      </c>
      <c r="N13" s="20"/>
      <c r="O13" s="21" t="s">
        <v>8</v>
      </c>
      <c r="P13" s="124"/>
      <c r="Q13" s="62"/>
      <c r="R13" s="38"/>
      <c r="S13" s="22" t="s">
        <v>31</v>
      </c>
      <c r="T13" s="23"/>
      <c r="U13" s="23"/>
      <c r="W13" s="140" t="s">
        <v>82</v>
      </c>
      <c r="X13" s="136"/>
      <c r="Y13" s="136"/>
      <c r="Z13" s="136"/>
      <c r="AA13" s="137"/>
      <c r="AB13" s="51"/>
      <c r="AD13" s="29"/>
    </row>
    <row r="14" spans="1:30" s="11" customFormat="1" ht="30" customHeight="1" x14ac:dyDescent="0.2">
      <c r="A14" s="21" t="s">
        <v>126</v>
      </c>
      <c r="B14" s="37" t="s">
        <v>175</v>
      </c>
      <c r="C14" s="44">
        <v>43836</v>
      </c>
      <c r="D14" s="44">
        <f t="shared" si="5"/>
        <v>43837</v>
      </c>
      <c r="E14" s="44">
        <f t="shared" si="6"/>
        <v>43850</v>
      </c>
      <c r="F14" s="44">
        <f t="shared" si="7"/>
        <v>43864</v>
      </c>
      <c r="G14" s="44" t="str">
        <f t="shared" si="3"/>
        <v>Jan</v>
      </c>
      <c r="H14" s="45"/>
      <c r="I14" s="44">
        <v>43837</v>
      </c>
      <c r="J14" s="120" t="str">
        <f t="shared" si="4"/>
        <v>Yes</v>
      </c>
      <c r="K14" s="105"/>
      <c r="L14" s="118"/>
      <c r="M14" s="46" t="s">
        <v>77</v>
      </c>
      <c r="N14" s="20"/>
      <c r="O14" s="21" t="s">
        <v>11</v>
      </c>
      <c r="P14" s="124"/>
      <c r="Q14" s="62" t="s">
        <v>69</v>
      </c>
      <c r="R14" s="37"/>
      <c r="S14" s="22" t="s">
        <v>61</v>
      </c>
      <c r="T14" s="23"/>
      <c r="U14" s="23"/>
      <c r="V14" s="146" t="s">
        <v>18</v>
      </c>
      <c r="W14" s="141" t="s">
        <v>19</v>
      </c>
      <c r="X14" s="141" t="s">
        <v>20</v>
      </c>
      <c r="Y14" s="141" t="s">
        <v>11</v>
      </c>
      <c r="Z14" s="141" t="s">
        <v>36</v>
      </c>
      <c r="AA14" s="141" t="s">
        <v>73</v>
      </c>
      <c r="AB14" s="143" t="s">
        <v>79</v>
      </c>
      <c r="AC14" s="138" t="s">
        <v>78</v>
      </c>
      <c r="AD14" s="29"/>
    </row>
    <row r="15" spans="1:30" s="11" customFormat="1" ht="30" customHeight="1" x14ac:dyDescent="0.2">
      <c r="A15" s="21" t="s">
        <v>127</v>
      </c>
      <c r="B15" s="37" t="s">
        <v>175</v>
      </c>
      <c r="C15" s="44">
        <v>43836</v>
      </c>
      <c r="D15" s="44">
        <f t="shared" ref="D15:D46" si="8">IF(C15="","",WORKDAY(C15,1))</f>
        <v>43837</v>
      </c>
      <c r="E15" s="44">
        <f t="shared" ref="E15:E46" si="9">IF(C15="","",WORKDAY(C15,10))</f>
        <v>43850</v>
      </c>
      <c r="F15" s="44">
        <f t="shared" ref="F15:F46" si="10">IF(C15="","",WORKDAY(C15,20))</f>
        <v>43864</v>
      </c>
      <c r="G15" s="44" t="str">
        <f t="shared" si="3"/>
        <v>Jan</v>
      </c>
      <c r="H15" s="45"/>
      <c r="I15" s="44">
        <v>43837</v>
      </c>
      <c r="J15" s="120" t="str">
        <f t="shared" si="4"/>
        <v>Yes</v>
      </c>
      <c r="K15" s="105"/>
      <c r="L15" s="118"/>
      <c r="M15" s="46" t="s">
        <v>77</v>
      </c>
      <c r="N15" s="20"/>
      <c r="O15" s="21" t="s">
        <v>11</v>
      </c>
      <c r="P15" s="124"/>
      <c r="Q15" s="62" t="s">
        <v>69</v>
      </c>
      <c r="R15" s="38"/>
      <c r="S15" s="19" t="s">
        <v>66</v>
      </c>
      <c r="T15" s="23"/>
      <c r="U15" s="23"/>
      <c r="V15" s="147"/>
      <c r="W15" s="142"/>
      <c r="X15" s="142"/>
      <c r="Y15" s="142"/>
      <c r="Z15" s="142"/>
      <c r="AA15" s="145"/>
      <c r="AB15" s="144"/>
      <c r="AC15" s="139"/>
      <c r="AD15" s="80" t="s">
        <v>107</v>
      </c>
    </row>
    <row r="16" spans="1:30" s="11" customFormat="1" ht="30" customHeight="1" x14ac:dyDescent="0.2">
      <c r="A16" s="21" t="s">
        <v>128</v>
      </c>
      <c r="B16" s="37" t="s">
        <v>176</v>
      </c>
      <c r="C16" s="44">
        <v>43833</v>
      </c>
      <c r="D16" s="44">
        <f t="shared" si="8"/>
        <v>43836</v>
      </c>
      <c r="E16" s="44">
        <f t="shared" si="9"/>
        <v>43847</v>
      </c>
      <c r="F16" s="44">
        <f t="shared" si="10"/>
        <v>43861</v>
      </c>
      <c r="G16" s="44" t="str">
        <f t="shared" si="3"/>
        <v>Jan</v>
      </c>
      <c r="H16" s="45"/>
      <c r="I16" s="44">
        <v>43860</v>
      </c>
      <c r="J16" s="120" t="str">
        <f t="shared" si="4"/>
        <v>Yes</v>
      </c>
      <c r="K16" s="105"/>
      <c r="L16" s="118"/>
      <c r="M16" s="46" t="s">
        <v>77</v>
      </c>
      <c r="N16" s="20"/>
      <c r="O16" s="21" t="s">
        <v>8</v>
      </c>
      <c r="P16" s="124"/>
      <c r="Q16" s="62"/>
      <c r="R16" s="38"/>
      <c r="S16" s="22" t="s">
        <v>67</v>
      </c>
      <c r="T16" s="23"/>
      <c r="U16" s="26" t="s">
        <v>37</v>
      </c>
      <c r="V16" s="14">
        <f>SUM(V18:V29)</f>
        <v>307</v>
      </c>
      <c r="W16" s="14">
        <f>COUNTIF(O$2:O$308,"Full Disclosure")</f>
        <v>134</v>
      </c>
      <c r="X16" s="14">
        <f>COUNTIF(O$2:O$308,"Partial Disclosure")</f>
        <v>28</v>
      </c>
      <c r="Y16" s="14">
        <f>COUNTIF(O$2:O$308,"Refused")</f>
        <v>90</v>
      </c>
      <c r="Z16" s="14">
        <f>COUNTIF(O$2:O$308,"Information Not Held")</f>
        <v>30</v>
      </c>
      <c r="AA16" s="14">
        <f>COUNTIFS(O$2:O$308,"In Progress")</f>
        <v>23</v>
      </c>
      <c r="AB16" s="14">
        <f>COUNTIF(M$2:M$308,"elapsed")</f>
        <v>0</v>
      </c>
      <c r="AC16" s="14">
        <f>COUNTIF(M$2:M$308,"withdrawn")</f>
        <v>2</v>
      </c>
      <c r="AD16" s="29">
        <f>SUM(W16:AC16)</f>
        <v>307</v>
      </c>
    </row>
    <row r="17" spans="1:30" s="11" customFormat="1" ht="30" customHeight="1" x14ac:dyDescent="0.2">
      <c r="A17" s="21" t="s">
        <v>129</v>
      </c>
      <c r="B17" s="37" t="s">
        <v>177</v>
      </c>
      <c r="C17" s="44">
        <v>43836</v>
      </c>
      <c r="D17" s="44">
        <f t="shared" si="8"/>
        <v>43837</v>
      </c>
      <c r="E17" s="44">
        <f t="shared" si="9"/>
        <v>43850</v>
      </c>
      <c r="F17" s="44">
        <f t="shared" si="10"/>
        <v>43864</v>
      </c>
      <c r="G17" s="44" t="str">
        <f t="shared" si="3"/>
        <v>Jan</v>
      </c>
      <c r="H17" s="45"/>
      <c r="I17" s="44">
        <v>43858</v>
      </c>
      <c r="J17" s="120" t="str">
        <f t="shared" si="4"/>
        <v>Yes</v>
      </c>
      <c r="K17" s="105"/>
      <c r="L17" s="118"/>
      <c r="M17" s="46" t="s">
        <v>77</v>
      </c>
      <c r="N17" s="20"/>
      <c r="O17" s="21" t="s">
        <v>11</v>
      </c>
      <c r="P17" s="124"/>
      <c r="Q17" s="62" t="s">
        <v>14</v>
      </c>
      <c r="R17" s="37"/>
      <c r="S17" s="22" t="s">
        <v>27</v>
      </c>
      <c r="T17" s="23"/>
      <c r="U17" s="27"/>
      <c r="V17" s="15"/>
      <c r="W17" s="15"/>
      <c r="X17" s="15"/>
      <c r="Y17" s="15"/>
      <c r="Z17" s="15"/>
      <c r="AA17" s="15"/>
      <c r="AB17" s="15"/>
      <c r="AC17" s="15"/>
      <c r="AD17" s="29"/>
    </row>
    <row r="18" spans="1:30" s="11" customFormat="1" ht="30" customHeight="1" x14ac:dyDescent="0.2">
      <c r="A18" s="21" t="s">
        <v>130</v>
      </c>
      <c r="B18" s="37" t="s">
        <v>178</v>
      </c>
      <c r="C18" s="44">
        <v>43836</v>
      </c>
      <c r="D18" s="44">
        <f t="shared" si="8"/>
        <v>43837</v>
      </c>
      <c r="E18" s="44">
        <f t="shared" si="9"/>
        <v>43850</v>
      </c>
      <c r="F18" s="44">
        <f t="shared" si="10"/>
        <v>43864</v>
      </c>
      <c r="G18" s="44" t="str">
        <f t="shared" si="3"/>
        <v>Jan</v>
      </c>
      <c r="H18" s="45"/>
      <c r="I18" s="44">
        <v>43838</v>
      </c>
      <c r="J18" s="120" t="str">
        <f t="shared" si="4"/>
        <v>Yes</v>
      </c>
      <c r="K18" s="20"/>
      <c r="L18" s="118"/>
      <c r="M18" s="46" t="s">
        <v>77</v>
      </c>
      <c r="N18" s="20"/>
      <c r="O18" s="21" t="s">
        <v>17</v>
      </c>
      <c r="P18" s="124"/>
      <c r="Q18" s="62"/>
      <c r="R18" s="38"/>
      <c r="S18" s="22" t="s">
        <v>80</v>
      </c>
      <c r="T18" s="23"/>
      <c r="U18" s="26" t="s">
        <v>42</v>
      </c>
      <c r="V18" s="14">
        <f>COUNTIF(G2:G1028,"Jan")</f>
        <v>105</v>
      </c>
      <c r="W18" s="14">
        <f>COUNTIFS(G2:G1028,"Jan",O2:O1028,"Full Disclosure")</f>
        <v>58</v>
      </c>
      <c r="X18" s="14">
        <f>COUNTIFS(G2:G1028,"Jan",O2:O1028,"Partial Disclosure")</f>
        <v>13</v>
      </c>
      <c r="Y18" s="14">
        <f>COUNTIFS(G2:G1028,"Jan",O2:O1028,"Refused")</f>
        <v>27</v>
      </c>
      <c r="Z18" s="14">
        <f>COUNTIFS(G2:G1028,"Jan",O2:O1028,"Information not held")</f>
        <v>6</v>
      </c>
      <c r="AA18" s="14">
        <f>COUNTIFS(G2:G1028,"Jan",O2:O1028,"In Progress")</f>
        <v>1</v>
      </c>
      <c r="AB18" s="14">
        <f>COUNTIFS(G2:G1028,"Jan",O2:O1028,"elapsed")</f>
        <v>0</v>
      </c>
      <c r="AC18" s="14">
        <f>COUNTIFS(G2:G1028,"Jan",M2:M1028,"withdrawn")</f>
        <v>0</v>
      </c>
      <c r="AD18" s="29">
        <f>SUM(W18:AC18)</f>
        <v>105</v>
      </c>
    </row>
    <row r="19" spans="1:30" s="11" customFormat="1" ht="30" customHeight="1" x14ac:dyDescent="0.2">
      <c r="A19" s="21" t="s">
        <v>131</v>
      </c>
      <c r="B19" s="37" t="s">
        <v>179</v>
      </c>
      <c r="C19" s="44">
        <v>43836</v>
      </c>
      <c r="D19" s="44">
        <f t="shared" si="8"/>
        <v>43837</v>
      </c>
      <c r="E19" s="44">
        <f t="shared" si="9"/>
        <v>43850</v>
      </c>
      <c r="F19" s="44">
        <f t="shared" si="10"/>
        <v>43864</v>
      </c>
      <c r="G19" s="44" t="str">
        <f t="shared" si="3"/>
        <v>Jan</v>
      </c>
      <c r="H19" s="45"/>
      <c r="I19" s="44">
        <v>43858</v>
      </c>
      <c r="J19" s="120" t="str">
        <f t="shared" si="4"/>
        <v>Yes</v>
      </c>
      <c r="K19" s="20"/>
      <c r="L19" s="118"/>
      <c r="M19" s="46" t="s">
        <v>77</v>
      </c>
      <c r="N19" s="20"/>
      <c r="O19" s="21" t="s">
        <v>8</v>
      </c>
      <c r="P19" s="124"/>
      <c r="Q19" s="62"/>
      <c r="R19" s="38"/>
      <c r="S19" s="22" t="s">
        <v>81</v>
      </c>
      <c r="T19" s="23"/>
      <c r="U19" s="26" t="s">
        <v>43</v>
      </c>
      <c r="V19" s="14">
        <f>COUNTIF(G2:G1028,"Feb")</f>
        <v>87</v>
      </c>
      <c r="W19" s="14">
        <f>COUNTIFS(G2:G1028,"Feb",O2:O1028,"Full Disclosure")</f>
        <v>30</v>
      </c>
      <c r="X19" s="14">
        <f>COUNTIFS(G2:G1028,"Feb",O2:O1028,"Partial Disclosure")</f>
        <v>9</v>
      </c>
      <c r="Y19" s="14">
        <f>COUNTIFS(G2:G1028,"Feb",O2:O1028,"Refused")</f>
        <v>31</v>
      </c>
      <c r="Z19" s="14">
        <f>COUNTIFS(G2:G1028,"Feb",O2:O1028,"Information not held")</f>
        <v>13</v>
      </c>
      <c r="AA19" s="14">
        <f>COUNTIFS(G2:G1028,"Feb",O2:O1028,"In Progress")</f>
        <v>2</v>
      </c>
      <c r="AB19" s="14">
        <f>COUNTIFS(G2:G1028,"Feb",O2:O1028,"elapsed")</f>
        <v>0</v>
      </c>
      <c r="AC19" s="14">
        <f>COUNTIFS(G2:G1028,"Feb",M2:M1028,"withdrawn")</f>
        <v>2</v>
      </c>
      <c r="AD19" s="29">
        <f t="shared" ref="AD19:AD29" si="11">SUM(W19:AC19)</f>
        <v>87</v>
      </c>
    </row>
    <row r="20" spans="1:30" s="11" customFormat="1" ht="30" customHeight="1" x14ac:dyDescent="0.2">
      <c r="A20" s="21" t="s">
        <v>132</v>
      </c>
      <c r="B20" s="37" t="s">
        <v>180</v>
      </c>
      <c r="C20" s="44">
        <v>43837</v>
      </c>
      <c r="D20" s="44">
        <f t="shared" si="8"/>
        <v>43838</v>
      </c>
      <c r="E20" s="44">
        <f t="shared" si="9"/>
        <v>43851</v>
      </c>
      <c r="F20" s="44">
        <f t="shared" si="10"/>
        <v>43865</v>
      </c>
      <c r="G20" s="44" t="str">
        <f t="shared" si="3"/>
        <v>Jan</v>
      </c>
      <c r="H20" s="45"/>
      <c r="I20" s="44">
        <v>43838</v>
      </c>
      <c r="J20" s="120" t="str">
        <f t="shared" si="4"/>
        <v>Yes</v>
      </c>
      <c r="K20" s="20"/>
      <c r="L20" s="118"/>
      <c r="M20" s="46" t="s">
        <v>77</v>
      </c>
      <c r="N20" s="20"/>
      <c r="O20" s="21" t="s">
        <v>11</v>
      </c>
      <c r="P20" s="124"/>
      <c r="Q20" s="62" t="s">
        <v>69</v>
      </c>
      <c r="R20" s="37"/>
      <c r="S20" s="22" t="s">
        <v>28</v>
      </c>
      <c r="T20" s="23"/>
      <c r="U20" s="26" t="s">
        <v>44</v>
      </c>
      <c r="V20" s="14">
        <f>COUNTIF(G2:G1030,"Mar")</f>
        <v>60</v>
      </c>
      <c r="W20" s="14">
        <f>COUNTIFS(G2:G1028,"Mar",O2:O1028,"Full Disclosure")</f>
        <v>21</v>
      </c>
      <c r="X20" s="14">
        <f>COUNTIFS(G2:G1028,"Mar",O2:O1028,"Partial Disclosure")</f>
        <v>3</v>
      </c>
      <c r="Y20" s="14">
        <f>COUNTIFS(G2:G1028,"Mar",O2:O1028,"Refused")</f>
        <v>22</v>
      </c>
      <c r="Z20" s="14">
        <f>COUNTIFS(G2:G1028,"Mar",O2:O1028,"Information not held")</f>
        <v>9</v>
      </c>
      <c r="AA20" s="14">
        <f>COUNTIFS(G2:G1028,"Mar",O2:O1028,"In Progress")</f>
        <v>5</v>
      </c>
      <c r="AB20" s="14">
        <f>COUNTIFS(G2:G1028,"Mar",O2:O1028,"elapsed")</f>
        <v>0</v>
      </c>
      <c r="AC20" s="14">
        <f>COUNTIFS(G2:G1028,"Mar",M2:M1028,"withdrawn")</f>
        <v>0</v>
      </c>
      <c r="AD20" s="29">
        <f t="shared" si="11"/>
        <v>60</v>
      </c>
    </row>
    <row r="21" spans="1:30" s="11" customFormat="1" ht="30" customHeight="1" x14ac:dyDescent="0.2">
      <c r="A21" s="21" t="s">
        <v>133</v>
      </c>
      <c r="B21" s="37" t="s">
        <v>181</v>
      </c>
      <c r="C21" s="44">
        <v>43837</v>
      </c>
      <c r="D21" s="44">
        <f t="shared" si="8"/>
        <v>43838</v>
      </c>
      <c r="E21" s="44">
        <f t="shared" si="9"/>
        <v>43851</v>
      </c>
      <c r="F21" s="44">
        <f t="shared" si="10"/>
        <v>43865</v>
      </c>
      <c r="G21" s="44" t="str">
        <f t="shared" si="3"/>
        <v>Jan</v>
      </c>
      <c r="H21" s="45"/>
      <c r="I21" s="44">
        <v>43839</v>
      </c>
      <c r="J21" s="120" t="str">
        <f t="shared" si="4"/>
        <v>Yes</v>
      </c>
      <c r="K21" s="20"/>
      <c r="L21" s="118"/>
      <c r="M21" s="46" t="s">
        <v>77</v>
      </c>
      <c r="N21" s="20"/>
      <c r="O21" s="21" t="s">
        <v>8</v>
      </c>
      <c r="P21" s="124"/>
      <c r="Q21" s="62"/>
      <c r="R21" s="38"/>
      <c r="S21" s="19" t="s">
        <v>64</v>
      </c>
      <c r="T21" s="23"/>
      <c r="U21" s="26" t="s">
        <v>45</v>
      </c>
      <c r="V21" s="14">
        <f>COUNTIF(G4:G1030,"Apr")</f>
        <v>55</v>
      </c>
      <c r="W21" s="14">
        <f>COUNTIFS(G2:G1028,"Apr",O2:O1028,"Full Disclosure")</f>
        <v>25</v>
      </c>
      <c r="X21" s="14">
        <f>COUNTIFS(G2:G1028,"Apr",O2:O1028,"Partial Disclosure")</f>
        <v>3</v>
      </c>
      <c r="Y21" s="14">
        <f>COUNTIFS(G2:G1028,"Apr",O2:O1028,"Refused")</f>
        <v>10</v>
      </c>
      <c r="Z21" s="14">
        <f>COUNTIFS(G5:G1031,"Apr",O5:O1031,"Information not held")</f>
        <v>2</v>
      </c>
      <c r="AA21" s="14">
        <f>COUNTIFS(G2:G1028,"Apr",O2:O1028,"In Progress")</f>
        <v>15</v>
      </c>
      <c r="AB21" s="14">
        <f>COUNTIFS(G2:G1028,"Apr",O2:O1028,"elapsed")</f>
        <v>0</v>
      </c>
      <c r="AC21" s="14">
        <f>COUNTIFS(G2:G1028,"Apr",M2:M1028,"withdrawn")</f>
        <v>0</v>
      </c>
      <c r="AD21" s="29">
        <f t="shared" si="11"/>
        <v>55</v>
      </c>
    </row>
    <row r="22" spans="1:30" s="11" customFormat="1" ht="30" customHeight="1" x14ac:dyDescent="0.2">
      <c r="A22" s="21" t="s">
        <v>134</v>
      </c>
      <c r="B22" s="37" t="s">
        <v>182</v>
      </c>
      <c r="C22" s="44">
        <v>43838</v>
      </c>
      <c r="D22" s="44">
        <f t="shared" si="8"/>
        <v>43839</v>
      </c>
      <c r="E22" s="44">
        <f t="shared" si="9"/>
        <v>43852</v>
      </c>
      <c r="F22" s="44">
        <f t="shared" si="10"/>
        <v>43866</v>
      </c>
      <c r="G22" s="44" t="str">
        <f t="shared" si="3"/>
        <v>Jan</v>
      </c>
      <c r="H22" s="45"/>
      <c r="I22" s="44">
        <v>43858</v>
      </c>
      <c r="J22" s="120" t="str">
        <f t="shared" si="4"/>
        <v>Yes</v>
      </c>
      <c r="K22" s="20"/>
      <c r="L22" s="118"/>
      <c r="M22" s="46" t="s">
        <v>77</v>
      </c>
      <c r="N22" s="20"/>
      <c r="O22" s="21" t="s">
        <v>8</v>
      </c>
      <c r="P22" s="124"/>
      <c r="Q22" s="62"/>
      <c r="R22" s="38"/>
      <c r="S22" s="22" t="s">
        <v>65</v>
      </c>
      <c r="T22" s="23"/>
      <c r="U22" s="26" t="s">
        <v>33</v>
      </c>
      <c r="V22" s="14">
        <f>COUNTIF(G6:G1032,"May")</f>
        <v>0</v>
      </c>
      <c r="W22" s="14">
        <f>COUNTIFS(G2:G1028,"May",O2:O1028,"Full Disclosure")</f>
        <v>0</v>
      </c>
      <c r="X22" s="14">
        <f>COUNTIFS(G6:G1032,"May",O6:O1032,"Partial Disclosure")</f>
        <v>0</v>
      </c>
      <c r="Y22" s="14">
        <f>COUNTIFS(G6:G1032,"May",O6:O1032,"Refused")</f>
        <v>0</v>
      </c>
      <c r="Z22" s="14">
        <f>COUNTIFS(G5:G1031,"May",O5:O1031,"Information not held")</f>
        <v>0</v>
      </c>
      <c r="AA22" s="14">
        <f>COUNTIFS(G5:G1031,"May",O5:O1031,"In Progress")</f>
        <v>0</v>
      </c>
      <c r="AB22" s="14">
        <f>COUNTIFS(G5:G1031,"May",O5:O1031,"elapsed")</f>
        <v>0</v>
      </c>
      <c r="AC22" s="14">
        <f>COUNTIFS(G5:G1031,"May",M5:M1031,"withdrawn")</f>
        <v>0</v>
      </c>
      <c r="AD22" s="29">
        <f t="shared" si="11"/>
        <v>0</v>
      </c>
    </row>
    <row r="23" spans="1:30" s="11" customFormat="1" ht="30" customHeight="1" x14ac:dyDescent="0.2">
      <c r="A23" s="21" t="s">
        <v>135</v>
      </c>
      <c r="B23" s="37" t="s">
        <v>183</v>
      </c>
      <c r="C23" s="44">
        <v>43838</v>
      </c>
      <c r="D23" s="44">
        <f t="shared" si="8"/>
        <v>43839</v>
      </c>
      <c r="E23" s="44">
        <f t="shared" si="9"/>
        <v>43852</v>
      </c>
      <c r="F23" s="44">
        <f t="shared" si="10"/>
        <v>43866</v>
      </c>
      <c r="G23" s="44" t="str">
        <f t="shared" si="3"/>
        <v>Jan</v>
      </c>
      <c r="H23" s="45"/>
      <c r="I23" s="44">
        <v>43860</v>
      </c>
      <c r="J23" s="120" t="str">
        <f t="shared" si="4"/>
        <v>Yes</v>
      </c>
      <c r="K23" s="20"/>
      <c r="L23" s="118"/>
      <c r="M23" s="46" t="s">
        <v>77</v>
      </c>
      <c r="N23" s="20"/>
      <c r="O23" s="21" t="s">
        <v>8</v>
      </c>
      <c r="P23" s="124"/>
      <c r="Q23" s="62"/>
      <c r="R23" s="37"/>
      <c r="S23" s="22" t="s">
        <v>21</v>
      </c>
      <c r="T23" s="23"/>
      <c r="U23" s="26" t="s">
        <v>46</v>
      </c>
      <c r="V23" s="14">
        <f>COUNTIF(G6:G1032,"Jun")</f>
        <v>0</v>
      </c>
      <c r="W23" s="14">
        <f>COUNTIFS(G6:G1032,"Jun",O6:O1032,"Full Disclosure")</f>
        <v>0</v>
      </c>
      <c r="X23" s="14">
        <f>COUNTIFS(G6:G1032,"Jun",O6:O1032,"Partial Disclosure")</f>
        <v>0</v>
      </c>
      <c r="Y23" s="14">
        <f>COUNTIFS(G6:G1032,"Jun",O6:O1032,"Refused")</f>
        <v>0</v>
      </c>
      <c r="Z23" s="14">
        <f>COUNTIFS(G5:G1031,"Jun",O5:O1031,"Information not held")</f>
        <v>0</v>
      </c>
      <c r="AA23" s="14">
        <f>COUNTIFS(G5:G1031,"Jun",O5:O1031,"In Progress")</f>
        <v>0</v>
      </c>
      <c r="AB23" s="14">
        <f>COUNTIFS(G5:G1031,"Jun",O5:O1031,"elapsed")</f>
        <v>0</v>
      </c>
      <c r="AC23" s="14">
        <f>COUNTIFS(G5:G1031,"Jun",O5:O1031,"withdrawn")</f>
        <v>0</v>
      </c>
      <c r="AD23" s="29">
        <f t="shared" si="11"/>
        <v>0</v>
      </c>
    </row>
    <row r="24" spans="1:30" s="11" customFormat="1" ht="30" customHeight="1" x14ac:dyDescent="0.2">
      <c r="A24" s="21" t="s">
        <v>136</v>
      </c>
      <c r="B24" s="37" t="s">
        <v>184</v>
      </c>
      <c r="C24" s="44">
        <v>43838</v>
      </c>
      <c r="D24" s="44">
        <f t="shared" si="8"/>
        <v>43839</v>
      </c>
      <c r="E24" s="44">
        <f t="shared" si="9"/>
        <v>43852</v>
      </c>
      <c r="F24" s="44">
        <f t="shared" si="10"/>
        <v>43866</v>
      </c>
      <c r="G24" s="44" t="str">
        <f t="shared" si="3"/>
        <v>Jan</v>
      </c>
      <c r="H24" s="45"/>
      <c r="I24" s="44">
        <v>43902</v>
      </c>
      <c r="J24" s="120" t="str">
        <f t="shared" si="4"/>
        <v>No</v>
      </c>
      <c r="K24" s="20"/>
      <c r="L24" s="118"/>
      <c r="M24" s="46" t="s">
        <v>77</v>
      </c>
      <c r="N24" s="20"/>
      <c r="O24" s="21" t="s">
        <v>9</v>
      </c>
      <c r="P24" s="124"/>
      <c r="Q24" s="62" t="s">
        <v>14</v>
      </c>
      <c r="R24" s="38"/>
      <c r="S24" s="22" t="s">
        <v>38</v>
      </c>
      <c r="T24" s="23"/>
      <c r="U24" s="26" t="s">
        <v>47</v>
      </c>
      <c r="V24" s="14">
        <f>COUNTIF(G8:G1034,"Jul")</f>
        <v>0</v>
      </c>
      <c r="W24" s="14">
        <f>COUNTIFS(G6:G1032,"Jul",O6:O1032,"Full Disclosure")</f>
        <v>0</v>
      </c>
      <c r="X24" s="14">
        <f>COUNTIFS(G6:G1032,"Jul",O6:O1032,"Partial Disclosure")</f>
        <v>0</v>
      </c>
      <c r="Y24" s="14">
        <f>COUNTIFS(G6:G1032,"Jul",O6:O1032,"Refused")</f>
        <v>0</v>
      </c>
      <c r="Z24" s="14">
        <f>COUNTIFS(G8:G1034,"Jul",O8:O1034,"Information not held")</f>
        <v>0</v>
      </c>
      <c r="AA24" s="14">
        <f>COUNTIFS(G5:G1031,"Jul",O5:O1031,"In Progress")</f>
        <v>0</v>
      </c>
      <c r="AB24" s="14">
        <f>COUNTIFS(G5:G1031,"Jul",O5:O1031,"elapsed")</f>
        <v>0</v>
      </c>
      <c r="AC24" s="14">
        <f>COUNTIFS(G5:G1031,"Jul",O5:O1031,"withdrawn")</f>
        <v>0</v>
      </c>
      <c r="AD24" s="29">
        <f t="shared" si="11"/>
        <v>0</v>
      </c>
    </row>
    <row r="25" spans="1:30" s="11" customFormat="1" ht="30" customHeight="1" x14ac:dyDescent="0.2">
      <c r="A25" s="21" t="s">
        <v>137</v>
      </c>
      <c r="B25" s="37" t="s">
        <v>185</v>
      </c>
      <c r="C25" s="44">
        <v>43838</v>
      </c>
      <c r="D25" s="44">
        <f t="shared" si="8"/>
        <v>43839</v>
      </c>
      <c r="E25" s="44">
        <f t="shared" si="9"/>
        <v>43852</v>
      </c>
      <c r="F25" s="44">
        <f t="shared" si="10"/>
        <v>43866</v>
      </c>
      <c r="G25" s="44" t="str">
        <f t="shared" si="3"/>
        <v>Jan</v>
      </c>
      <c r="H25" s="45"/>
      <c r="I25" s="44">
        <v>43839</v>
      </c>
      <c r="J25" s="120" t="str">
        <f t="shared" si="4"/>
        <v>Yes</v>
      </c>
      <c r="K25" s="20"/>
      <c r="L25" s="118"/>
      <c r="M25" s="46" t="s">
        <v>77</v>
      </c>
      <c r="N25" s="20"/>
      <c r="O25" s="21" t="s">
        <v>11</v>
      </c>
      <c r="P25" s="124"/>
      <c r="Q25" s="62" t="s">
        <v>39</v>
      </c>
      <c r="R25" s="38"/>
      <c r="S25" s="22" t="s">
        <v>62</v>
      </c>
      <c r="T25" s="23"/>
      <c r="U25" s="26" t="s">
        <v>48</v>
      </c>
      <c r="V25" s="14">
        <f>COUNTIF(G8:G1034,"Aug")</f>
        <v>0</v>
      </c>
      <c r="W25" s="14">
        <f>COUNTIFS(G6:G1032,"Aug",O6:O1032,"Full Disclosure")</f>
        <v>0</v>
      </c>
      <c r="X25" s="14">
        <f>COUNTIFS(G6:G1032,"Aug",O6:O1032,"Partial Disclosure")</f>
        <v>0</v>
      </c>
      <c r="Y25" s="14">
        <f>COUNTIFS(G6:G1032,"Aug",O6:O1032,"Refused")</f>
        <v>0</v>
      </c>
      <c r="Z25" s="14">
        <f>COUNTIFS(G8:G1034,"Aug",O8:O1034,"Information not held")</f>
        <v>0</v>
      </c>
      <c r="AA25" s="14">
        <f>COUNTIFS(G8:G1034,"Aug",O8:O1034,"In Progress")</f>
        <v>0</v>
      </c>
      <c r="AB25" s="14">
        <f>COUNTIFS(G8:G1034,"Aug",O8:O1034,"elapsed")</f>
        <v>0</v>
      </c>
      <c r="AC25" s="14">
        <f>COUNTIFS(G8:G1034,"Aug",O8:O1034,"withdrawn")</f>
        <v>0</v>
      </c>
      <c r="AD25" s="29">
        <f t="shared" si="11"/>
        <v>0</v>
      </c>
    </row>
    <row r="26" spans="1:30" s="11" customFormat="1" ht="30" customHeight="1" x14ac:dyDescent="0.2">
      <c r="A26" s="21" t="s">
        <v>138</v>
      </c>
      <c r="B26" s="37" t="s">
        <v>186</v>
      </c>
      <c r="C26" s="44">
        <v>43839</v>
      </c>
      <c r="D26" s="44">
        <f t="shared" si="8"/>
        <v>43840</v>
      </c>
      <c r="E26" s="44">
        <f t="shared" si="9"/>
        <v>43853</v>
      </c>
      <c r="F26" s="44">
        <f t="shared" si="10"/>
        <v>43867</v>
      </c>
      <c r="G26" s="44" t="str">
        <f t="shared" si="3"/>
        <v>Jan</v>
      </c>
      <c r="H26" s="45"/>
      <c r="I26" s="44">
        <v>43858</v>
      </c>
      <c r="J26" s="120" t="str">
        <f t="shared" si="4"/>
        <v>Yes</v>
      </c>
      <c r="K26" s="20"/>
      <c r="L26" s="118"/>
      <c r="M26" s="46" t="s">
        <v>77</v>
      </c>
      <c r="N26" s="20"/>
      <c r="O26" s="21" t="s">
        <v>8</v>
      </c>
      <c r="P26" s="124"/>
      <c r="Q26" s="62"/>
      <c r="R26" s="37"/>
      <c r="S26" s="22" t="s">
        <v>39</v>
      </c>
      <c r="T26" s="23"/>
      <c r="U26" s="26" t="s">
        <v>49</v>
      </c>
      <c r="V26" s="14">
        <f>COUNTIF(G10:G1036,"Sep")</f>
        <v>0</v>
      </c>
      <c r="W26" s="14">
        <f>COUNTIFS(G6:G1032,"Sep",O6:O1032,"Full Disclosure")</f>
        <v>0</v>
      </c>
      <c r="X26" s="14">
        <f>COUNTIFS(G10:G1036,"Sep",O10:O1036,"Partial Disclosure")</f>
        <v>0</v>
      </c>
      <c r="Y26" s="14">
        <f>COUNTIFS(G10:G1036,"Sep",O10:O1036,"Refused")</f>
        <v>0</v>
      </c>
      <c r="Z26" s="14">
        <f>COUNTIFS(G8:G1034,"Sep",O8:O1034,"Information not held")</f>
        <v>0</v>
      </c>
      <c r="AA26" s="14">
        <f>COUNTIFS(G8:G1034,"Sep",O8:O1034,"In Progress")</f>
        <v>0</v>
      </c>
      <c r="AB26" s="14">
        <f>COUNTIFS(G8:G1034,"Sep",O8:O1034,"elapsed")</f>
        <v>0</v>
      </c>
      <c r="AC26" s="14">
        <f>COUNTIFS(G8:G1034,"Sep",O8:O1034,"withdrawn")</f>
        <v>0</v>
      </c>
      <c r="AD26" s="29">
        <f t="shared" si="11"/>
        <v>0</v>
      </c>
    </row>
    <row r="27" spans="1:30" s="11" customFormat="1" ht="30" customHeight="1" x14ac:dyDescent="0.2">
      <c r="A27" s="21" t="s">
        <v>139</v>
      </c>
      <c r="B27" s="37" t="s">
        <v>187</v>
      </c>
      <c r="C27" s="44">
        <v>43839</v>
      </c>
      <c r="D27" s="44">
        <f t="shared" si="8"/>
        <v>43840</v>
      </c>
      <c r="E27" s="44">
        <f t="shared" si="9"/>
        <v>43853</v>
      </c>
      <c r="F27" s="44">
        <f t="shared" si="10"/>
        <v>43867</v>
      </c>
      <c r="G27" s="44" t="str">
        <f t="shared" si="3"/>
        <v>Jan</v>
      </c>
      <c r="H27" s="45"/>
      <c r="I27" s="44">
        <v>43853</v>
      </c>
      <c r="J27" s="120" t="str">
        <f t="shared" si="4"/>
        <v>Yes</v>
      </c>
      <c r="K27" s="20"/>
      <c r="L27" s="118"/>
      <c r="M27" s="46" t="s">
        <v>77</v>
      </c>
      <c r="N27" s="20"/>
      <c r="O27" s="21" t="s">
        <v>9</v>
      </c>
      <c r="P27" s="124"/>
      <c r="Q27" s="62" t="s">
        <v>39</v>
      </c>
      <c r="R27" s="38"/>
      <c r="S27" s="19" t="s">
        <v>40</v>
      </c>
      <c r="T27" s="23"/>
      <c r="U27" s="26" t="s">
        <v>50</v>
      </c>
      <c r="V27" s="14">
        <f>COUNTIF(G10:G1036,"oct")</f>
        <v>0</v>
      </c>
      <c r="W27" s="14">
        <f>COUNTIFS(G10:G1036,"Oct",O10:O1036,"Full Disclosure")</f>
        <v>0</v>
      </c>
      <c r="X27" s="14">
        <f>COUNTIFS(G10:G1036,"Oct",O10:O1036,"Partial Disclosure")</f>
        <v>0</v>
      </c>
      <c r="Y27" s="14">
        <f>COUNTIFS(G10:G1036,"Oct",O10:O1036,"Refused")</f>
        <v>0</v>
      </c>
      <c r="Z27" s="14">
        <f>COUNTIFS(G11:G1037,"Oct",O11:O1037,"Information not held")</f>
        <v>0</v>
      </c>
      <c r="AA27" s="14">
        <f>COUNTIFS(G8:G1034,"Oct",O8:O1034,"In Progress")</f>
        <v>0</v>
      </c>
      <c r="AB27" s="14">
        <f>COUNTIFS(G8:G1034,"Oct",O8:O1034,"elapsed")</f>
        <v>0</v>
      </c>
      <c r="AC27" s="14">
        <f>COUNTIFS(G8:G1034,"Oct",O8:O1034,"withdrawn")</f>
        <v>0</v>
      </c>
      <c r="AD27" s="29">
        <f t="shared" si="11"/>
        <v>0</v>
      </c>
    </row>
    <row r="28" spans="1:30" s="11" customFormat="1" ht="30" customHeight="1" x14ac:dyDescent="0.2">
      <c r="A28" s="21" t="s">
        <v>140</v>
      </c>
      <c r="B28" s="37" t="s">
        <v>188</v>
      </c>
      <c r="C28" s="44">
        <v>43839</v>
      </c>
      <c r="D28" s="44">
        <f t="shared" si="8"/>
        <v>43840</v>
      </c>
      <c r="E28" s="44">
        <f t="shared" si="9"/>
        <v>43853</v>
      </c>
      <c r="F28" s="44">
        <f t="shared" si="10"/>
        <v>43867</v>
      </c>
      <c r="G28" s="44" t="str">
        <f t="shared" si="3"/>
        <v>Jan</v>
      </c>
      <c r="H28" s="45"/>
      <c r="I28" s="44">
        <v>43851</v>
      </c>
      <c r="J28" s="120" t="str">
        <f t="shared" si="4"/>
        <v>Yes</v>
      </c>
      <c r="K28" s="20"/>
      <c r="L28" s="118"/>
      <c r="M28" s="46" t="s">
        <v>77</v>
      </c>
      <c r="N28" s="20"/>
      <c r="O28" s="21" t="s">
        <v>9</v>
      </c>
      <c r="P28" s="124"/>
      <c r="Q28" s="62" t="s">
        <v>21</v>
      </c>
      <c r="R28" s="38"/>
      <c r="S28" s="22"/>
      <c r="T28" s="23"/>
      <c r="U28" s="26" t="s">
        <v>51</v>
      </c>
      <c r="V28" s="14">
        <f>COUNTIF(G12:G1038,"Nov")</f>
        <v>0</v>
      </c>
      <c r="W28" s="14">
        <f>COUNTIFS(G10:G1036,"Nov",O10:O1036,"Full Disclosure")</f>
        <v>0</v>
      </c>
      <c r="X28" s="14">
        <f>COUNTIFS(G10:G1036,"Nov",O10:O1036,"Partial Disclosure")</f>
        <v>0</v>
      </c>
      <c r="Y28" s="14">
        <f>COUNTIFS(G10:G1036,"Nov",O10:O1036,"Refused")</f>
        <v>0</v>
      </c>
      <c r="Z28" s="14">
        <f>COUNTIFS(G11:G1037,"Nov",O11:O1037,"Information not held")</f>
        <v>0</v>
      </c>
      <c r="AA28" s="14">
        <f>COUNTIFS(G11:G1037,"Nov",O11:O1037,"In Progress")</f>
        <v>0</v>
      </c>
      <c r="AB28" s="14">
        <f>COUNTIFS(G11:G1037,"Nov",O11:O1037,"elapsed")</f>
        <v>0</v>
      </c>
      <c r="AC28" s="14">
        <f>COUNTIFS(G11:G1037,"Nov",O11:O1037,"withdrawn")</f>
        <v>0</v>
      </c>
      <c r="AD28" s="29">
        <f t="shared" si="11"/>
        <v>0</v>
      </c>
    </row>
    <row r="29" spans="1:30" s="11" customFormat="1" ht="30" customHeight="1" x14ac:dyDescent="0.2">
      <c r="A29" s="21" t="s">
        <v>141</v>
      </c>
      <c r="B29" s="37" t="s">
        <v>189</v>
      </c>
      <c r="C29" s="44">
        <v>43840</v>
      </c>
      <c r="D29" s="44">
        <f t="shared" si="8"/>
        <v>43843</v>
      </c>
      <c r="E29" s="44">
        <f t="shared" si="9"/>
        <v>43854</v>
      </c>
      <c r="F29" s="44">
        <f t="shared" si="10"/>
        <v>43868</v>
      </c>
      <c r="G29" s="44" t="str">
        <f t="shared" si="3"/>
        <v>Jan</v>
      </c>
      <c r="H29" s="45"/>
      <c r="I29" s="44">
        <v>43864</v>
      </c>
      <c r="J29" s="120" t="str">
        <f t="shared" si="4"/>
        <v>Yes</v>
      </c>
      <c r="K29" s="20"/>
      <c r="L29" s="118"/>
      <c r="M29" s="46" t="s">
        <v>77</v>
      </c>
      <c r="N29" s="20"/>
      <c r="O29" s="21" t="s">
        <v>8</v>
      </c>
      <c r="P29" s="124"/>
      <c r="Q29" s="62"/>
      <c r="R29" s="37"/>
      <c r="S29" s="19"/>
      <c r="T29" s="23"/>
      <c r="U29" s="26" t="s">
        <v>52</v>
      </c>
      <c r="V29" s="14">
        <f>COUNTIF(G12:G1038,"Dec")</f>
        <v>0</v>
      </c>
      <c r="W29" s="14">
        <f>COUNTIFS(G10:G1036,"Dec",O10:O1036,"Full Disclosure")</f>
        <v>0</v>
      </c>
      <c r="X29" s="14">
        <f>COUNTIFS(G10:G1036,"Dec",O10:O1036,"Partial Disclosure")</f>
        <v>0</v>
      </c>
      <c r="Y29" s="14">
        <f>COUNTIFS(G10:G1036,"Dec",O10:O1036,"Refused")</f>
        <v>0</v>
      </c>
      <c r="Z29" s="14">
        <f>COUNTIFS(G11:G1037,"Dec",O11:O1037,"Information not held")</f>
        <v>0</v>
      </c>
      <c r="AA29" s="14">
        <f>COUNTIFS(G11:G1037,"Dec",O11:O1037,"In Progress")</f>
        <v>0</v>
      </c>
      <c r="AB29" s="14">
        <f>COUNTIFS(G11:G1037,"Dec",O11:O1037,"elapsed")</f>
        <v>0</v>
      </c>
      <c r="AC29" s="14">
        <f>COUNTIFS(G11:G1037,"Dec",O11:O1037,"withdrawn")</f>
        <v>0</v>
      </c>
      <c r="AD29" s="29">
        <f t="shared" si="11"/>
        <v>0</v>
      </c>
    </row>
    <row r="30" spans="1:30" s="11" customFormat="1" ht="30" customHeight="1" x14ac:dyDescent="0.2">
      <c r="A30" s="21" t="s">
        <v>142</v>
      </c>
      <c r="B30" s="37" t="s">
        <v>190</v>
      </c>
      <c r="C30" s="44">
        <v>43840</v>
      </c>
      <c r="D30" s="44">
        <f t="shared" si="8"/>
        <v>43843</v>
      </c>
      <c r="E30" s="44">
        <f t="shared" si="9"/>
        <v>43854</v>
      </c>
      <c r="F30" s="44">
        <f t="shared" si="10"/>
        <v>43868</v>
      </c>
      <c r="G30" s="44" t="str">
        <f t="shared" si="3"/>
        <v>Jan</v>
      </c>
      <c r="H30" s="45"/>
      <c r="I30" s="44">
        <v>43866</v>
      </c>
      <c r="J30" s="120" t="str">
        <f t="shared" si="4"/>
        <v>Yes</v>
      </c>
      <c r="K30" s="20"/>
      <c r="L30" s="118"/>
      <c r="M30" s="46" t="s">
        <v>77</v>
      </c>
      <c r="N30" s="20"/>
      <c r="O30" s="21" t="s">
        <v>9</v>
      </c>
      <c r="P30" s="124"/>
      <c r="Q30" s="62" t="s">
        <v>69</v>
      </c>
      <c r="R30" s="38"/>
      <c r="S30" s="22"/>
      <c r="T30" s="23"/>
      <c r="U30" s="23" t="s">
        <v>109</v>
      </c>
      <c r="AA30" s="29"/>
      <c r="AB30" s="29"/>
      <c r="AC30" s="31"/>
      <c r="AD30" s="29"/>
    </row>
    <row r="31" spans="1:30" s="11" customFormat="1" ht="30" customHeight="1" x14ac:dyDescent="0.2">
      <c r="A31" s="21" t="s">
        <v>261</v>
      </c>
      <c r="B31" s="37" t="s">
        <v>180</v>
      </c>
      <c r="C31" s="44">
        <v>43844</v>
      </c>
      <c r="D31" s="44">
        <f t="shared" si="8"/>
        <v>43845</v>
      </c>
      <c r="E31" s="44">
        <f t="shared" si="9"/>
        <v>43858</v>
      </c>
      <c r="F31" s="44">
        <f t="shared" si="10"/>
        <v>43872</v>
      </c>
      <c r="G31" s="44" t="str">
        <f t="shared" si="3"/>
        <v>Jan</v>
      </c>
      <c r="H31" s="45"/>
      <c r="I31" s="44">
        <v>43845</v>
      </c>
      <c r="J31" s="120" t="str">
        <f t="shared" si="4"/>
        <v>Yes</v>
      </c>
      <c r="K31" s="20"/>
      <c r="L31" s="118"/>
      <c r="M31" s="46" t="s">
        <v>77</v>
      </c>
      <c r="N31" s="20"/>
      <c r="O31" s="21" t="s">
        <v>11</v>
      </c>
      <c r="P31" s="124"/>
      <c r="Q31" s="62" t="s">
        <v>69</v>
      </c>
      <c r="R31" s="38"/>
      <c r="S31" s="22"/>
      <c r="T31" s="23"/>
      <c r="U31" s="23"/>
      <c r="AA31" s="29"/>
      <c r="AB31" s="29"/>
      <c r="AC31" s="31"/>
      <c r="AD31" s="29"/>
    </row>
    <row r="32" spans="1:30" s="11" customFormat="1" ht="30" customHeight="1" x14ac:dyDescent="0.2">
      <c r="A32" s="21" t="s">
        <v>144</v>
      </c>
      <c r="B32" s="37" t="s">
        <v>192</v>
      </c>
      <c r="C32" s="44">
        <v>43840</v>
      </c>
      <c r="D32" s="44">
        <f t="shared" si="8"/>
        <v>43843</v>
      </c>
      <c r="E32" s="44">
        <f t="shared" si="9"/>
        <v>43854</v>
      </c>
      <c r="F32" s="44">
        <f t="shared" si="10"/>
        <v>43868</v>
      </c>
      <c r="G32" s="44" t="str">
        <f t="shared" si="3"/>
        <v>Jan</v>
      </c>
      <c r="H32" s="45"/>
      <c r="I32" s="44">
        <v>43853</v>
      </c>
      <c r="J32" s="120" t="str">
        <f t="shared" si="4"/>
        <v>Yes</v>
      </c>
      <c r="K32" s="20"/>
      <c r="L32" s="118"/>
      <c r="M32" s="46" t="s">
        <v>77</v>
      </c>
      <c r="N32" s="20"/>
      <c r="O32" s="21" t="s">
        <v>8</v>
      </c>
      <c r="P32" s="124"/>
      <c r="Q32" s="62"/>
      <c r="R32" s="37"/>
      <c r="S32" s="22"/>
      <c r="T32" s="23"/>
      <c r="U32" s="23"/>
      <c r="V32" s="23"/>
      <c r="W32" s="23"/>
      <c r="X32" s="23"/>
      <c r="Y32" s="23"/>
      <c r="Z32" s="23"/>
      <c r="AA32" s="23"/>
      <c r="AB32" s="23"/>
      <c r="AD32" s="29"/>
    </row>
    <row r="33" spans="1:30" s="23" customFormat="1" ht="30" customHeight="1" x14ac:dyDescent="0.2">
      <c r="A33" s="21" t="s">
        <v>145</v>
      </c>
      <c r="B33" s="37" t="s">
        <v>193</v>
      </c>
      <c r="C33" s="44">
        <v>43843</v>
      </c>
      <c r="D33" s="44">
        <f t="shared" si="8"/>
        <v>43844</v>
      </c>
      <c r="E33" s="44">
        <f t="shared" si="9"/>
        <v>43857</v>
      </c>
      <c r="F33" s="44">
        <f t="shared" si="10"/>
        <v>43871</v>
      </c>
      <c r="G33" s="44" t="str">
        <f t="shared" si="3"/>
        <v>Jan</v>
      </c>
      <c r="H33" s="45"/>
      <c r="I33" s="44">
        <v>43864</v>
      </c>
      <c r="J33" s="120" t="str">
        <f t="shared" si="4"/>
        <v>Yes</v>
      </c>
      <c r="K33" s="20"/>
      <c r="L33" s="118"/>
      <c r="M33" s="46" t="s">
        <v>77</v>
      </c>
      <c r="N33" s="20"/>
      <c r="O33" s="21" t="s">
        <v>8</v>
      </c>
      <c r="P33" s="124"/>
      <c r="Q33" s="62"/>
      <c r="R33" s="38"/>
      <c r="S33" s="22"/>
      <c r="AC33" s="11"/>
      <c r="AD33" s="30"/>
    </row>
    <row r="34" spans="1:30" s="23" customFormat="1" ht="30" customHeight="1" x14ac:dyDescent="0.2">
      <c r="A34" s="21" t="s">
        <v>146</v>
      </c>
      <c r="B34" s="37" t="s">
        <v>194</v>
      </c>
      <c r="C34" s="44">
        <v>43843</v>
      </c>
      <c r="D34" s="44">
        <f t="shared" si="8"/>
        <v>43844</v>
      </c>
      <c r="E34" s="44">
        <f t="shared" si="9"/>
        <v>43857</v>
      </c>
      <c r="F34" s="44">
        <f t="shared" si="10"/>
        <v>43871</v>
      </c>
      <c r="G34" s="44" t="str">
        <f t="shared" ref="G34:G65" si="12">IF(ISBLANK(C34),"",TEXT(C34,"mmm"))</f>
        <v>Jan</v>
      </c>
      <c r="H34" s="45"/>
      <c r="I34" s="44">
        <v>43847</v>
      </c>
      <c r="J34" s="120" t="str">
        <f t="shared" ref="J34:J60" si="13">IF(ISBLANK(I34),"",IF(I34&gt;F34,"No","Yes"))</f>
        <v>Yes</v>
      </c>
      <c r="K34" s="20"/>
      <c r="L34" s="118"/>
      <c r="M34" s="46" t="s">
        <v>77</v>
      </c>
      <c r="N34" s="20"/>
      <c r="O34" s="21" t="s">
        <v>8</v>
      </c>
      <c r="P34" s="124"/>
      <c r="Q34" s="62"/>
      <c r="R34" s="38"/>
      <c r="S34" s="22"/>
      <c r="AD34" s="30"/>
    </row>
    <row r="35" spans="1:30" s="23" customFormat="1" ht="30" customHeight="1" x14ac:dyDescent="0.2">
      <c r="A35" s="21" t="s">
        <v>147</v>
      </c>
      <c r="B35" s="37" t="s">
        <v>195</v>
      </c>
      <c r="C35" s="44">
        <v>43843</v>
      </c>
      <c r="D35" s="44">
        <f t="shared" si="8"/>
        <v>43844</v>
      </c>
      <c r="E35" s="44">
        <f t="shared" si="9"/>
        <v>43857</v>
      </c>
      <c r="F35" s="44">
        <f t="shared" si="10"/>
        <v>43871</v>
      </c>
      <c r="G35" s="44" t="str">
        <f t="shared" si="12"/>
        <v>Jan</v>
      </c>
      <c r="H35" s="45"/>
      <c r="I35" s="44">
        <v>43868</v>
      </c>
      <c r="J35" s="120" t="str">
        <f t="shared" si="13"/>
        <v>Yes</v>
      </c>
      <c r="K35" s="20"/>
      <c r="L35" s="118"/>
      <c r="M35" s="46" t="s">
        <v>77</v>
      </c>
      <c r="N35" s="20"/>
      <c r="O35" s="21" t="s">
        <v>9</v>
      </c>
      <c r="P35" s="124"/>
      <c r="Q35" s="62" t="s">
        <v>69</v>
      </c>
      <c r="R35" s="37"/>
      <c r="S35" s="19"/>
      <c r="AD35" s="30"/>
    </row>
    <row r="36" spans="1:30" s="23" customFormat="1" ht="30" customHeight="1" x14ac:dyDescent="0.2">
      <c r="A36" s="21" t="s">
        <v>148</v>
      </c>
      <c r="B36" s="37" t="s">
        <v>196</v>
      </c>
      <c r="C36" s="44">
        <v>43843</v>
      </c>
      <c r="D36" s="44">
        <f t="shared" si="8"/>
        <v>43844</v>
      </c>
      <c r="E36" s="44">
        <f t="shared" si="9"/>
        <v>43857</v>
      </c>
      <c r="F36" s="44">
        <f t="shared" si="10"/>
        <v>43871</v>
      </c>
      <c r="G36" s="44" t="str">
        <f t="shared" si="12"/>
        <v>Jan</v>
      </c>
      <c r="H36" s="45"/>
      <c r="I36" s="44">
        <v>43866</v>
      </c>
      <c r="J36" s="120" t="str">
        <f t="shared" si="13"/>
        <v>Yes</v>
      </c>
      <c r="K36" s="20"/>
      <c r="L36" s="118"/>
      <c r="M36" s="46" t="s">
        <v>77</v>
      </c>
      <c r="N36" s="20"/>
      <c r="O36" s="21" t="s">
        <v>8</v>
      </c>
      <c r="P36" s="124"/>
      <c r="Q36" s="62"/>
      <c r="R36" s="38"/>
      <c r="S36" s="22"/>
      <c r="AD36" s="30"/>
    </row>
    <row r="37" spans="1:30" s="23" customFormat="1" ht="30" customHeight="1" x14ac:dyDescent="0.2">
      <c r="A37" s="21" t="s">
        <v>149</v>
      </c>
      <c r="B37" s="37" t="s">
        <v>180</v>
      </c>
      <c r="C37" s="44">
        <v>43843</v>
      </c>
      <c r="D37" s="44">
        <f t="shared" si="8"/>
        <v>43844</v>
      </c>
      <c r="E37" s="44">
        <f t="shared" si="9"/>
        <v>43857</v>
      </c>
      <c r="F37" s="44">
        <f t="shared" si="10"/>
        <v>43871</v>
      </c>
      <c r="G37" s="44" t="str">
        <f t="shared" si="12"/>
        <v>Jan</v>
      </c>
      <c r="H37" s="45"/>
      <c r="I37" s="44">
        <v>43845</v>
      </c>
      <c r="J37" s="120" t="str">
        <f t="shared" si="13"/>
        <v>Yes</v>
      </c>
      <c r="K37" s="20"/>
      <c r="L37" s="118"/>
      <c r="M37" s="46" t="s">
        <v>77</v>
      </c>
      <c r="N37" s="20"/>
      <c r="O37" s="21" t="s">
        <v>11</v>
      </c>
      <c r="P37" s="124"/>
      <c r="Q37" s="62" t="s">
        <v>69</v>
      </c>
      <c r="R37" s="38"/>
      <c r="S37" s="22"/>
      <c r="AD37" s="30"/>
    </row>
    <row r="38" spans="1:30" s="23" customFormat="1" ht="30" customHeight="1" x14ac:dyDescent="0.2">
      <c r="A38" s="21" t="s">
        <v>262</v>
      </c>
      <c r="B38" s="37" t="s">
        <v>197</v>
      </c>
      <c r="C38" s="44">
        <v>43844</v>
      </c>
      <c r="D38" s="44">
        <f t="shared" si="8"/>
        <v>43845</v>
      </c>
      <c r="E38" s="44">
        <f t="shared" si="9"/>
        <v>43858</v>
      </c>
      <c r="F38" s="44">
        <f t="shared" si="10"/>
        <v>43872</v>
      </c>
      <c r="G38" s="44" t="str">
        <f t="shared" si="12"/>
        <v>Jan</v>
      </c>
      <c r="H38" s="45"/>
      <c r="I38" s="44">
        <v>43850</v>
      </c>
      <c r="J38" s="120" t="str">
        <f t="shared" si="13"/>
        <v>Yes</v>
      </c>
      <c r="K38" s="20"/>
      <c r="L38" s="118"/>
      <c r="M38" s="46" t="s">
        <v>77</v>
      </c>
      <c r="N38" s="20"/>
      <c r="O38" s="21" t="s">
        <v>9</v>
      </c>
      <c r="P38" s="124"/>
      <c r="Q38" s="62" t="s">
        <v>69</v>
      </c>
      <c r="R38" s="38"/>
      <c r="S38" s="19"/>
      <c r="Z38" s="30"/>
      <c r="AA38" s="30"/>
      <c r="AD38" s="30"/>
    </row>
    <row r="39" spans="1:30" s="23" customFormat="1" ht="30" customHeight="1" x14ac:dyDescent="0.2">
      <c r="A39" s="21" t="s">
        <v>278</v>
      </c>
      <c r="B39" s="37" t="s">
        <v>210</v>
      </c>
      <c r="C39" s="44">
        <v>43847</v>
      </c>
      <c r="D39" s="44">
        <f t="shared" si="8"/>
        <v>43850</v>
      </c>
      <c r="E39" s="44">
        <f t="shared" si="9"/>
        <v>43861</v>
      </c>
      <c r="F39" s="44">
        <f t="shared" si="10"/>
        <v>43875</v>
      </c>
      <c r="G39" s="44" t="str">
        <f t="shared" si="12"/>
        <v>Jan</v>
      </c>
      <c r="H39" s="45"/>
      <c r="I39" s="44">
        <v>43853</v>
      </c>
      <c r="J39" s="120" t="str">
        <f t="shared" si="13"/>
        <v>Yes</v>
      </c>
      <c r="K39" s="20"/>
      <c r="L39" s="118"/>
      <c r="M39" s="46" t="s">
        <v>77</v>
      </c>
      <c r="N39" s="20"/>
      <c r="O39" s="21" t="s">
        <v>11</v>
      </c>
      <c r="P39" s="124"/>
      <c r="Q39" s="62" t="s">
        <v>69</v>
      </c>
      <c r="R39" s="38"/>
      <c r="S39" s="19"/>
      <c r="Z39" s="30"/>
      <c r="AA39" s="30"/>
      <c r="AD39" s="30"/>
    </row>
    <row r="40" spans="1:30" s="23" customFormat="1" ht="30" customHeight="1" x14ac:dyDescent="0.2">
      <c r="A40" s="21" t="s">
        <v>263</v>
      </c>
      <c r="B40" s="37" t="s">
        <v>198</v>
      </c>
      <c r="C40" s="44">
        <v>43844</v>
      </c>
      <c r="D40" s="44">
        <f t="shared" si="8"/>
        <v>43845</v>
      </c>
      <c r="E40" s="44">
        <f t="shared" si="9"/>
        <v>43858</v>
      </c>
      <c r="F40" s="44">
        <f t="shared" si="10"/>
        <v>43872</v>
      </c>
      <c r="G40" s="44" t="str">
        <f t="shared" si="12"/>
        <v>Jan</v>
      </c>
      <c r="H40" s="45"/>
      <c r="I40" s="44">
        <v>43858</v>
      </c>
      <c r="J40" s="120" t="str">
        <f t="shared" si="13"/>
        <v>Yes</v>
      </c>
      <c r="K40" s="20"/>
      <c r="L40" s="118"/>
      <c r="M40" s="46" t="s">
        <v>77</v>
      </c>
      <c r="N40" s="20"/>
      <c r="O40" s="21" t="s">
        <v>8</v>
      </c>
      <c r="P40" s="124"/>
      <c r="Q40" s="62"/>
      <c r="R40" s="38"/>
      <c r="S40" s="19"/>
      <c r="Z40" s="30"/>
      <c r="AA40" s="30"/>
      <c r="AD40" s="30"/>
    </row>
    <row r="41" spans="1:30" s="23" customFormat="1" ht="30" customHeight="1" x14ac:dyDescent="0.2">
      <c r="A41" s="21" t="s">
        <v>264</v>
      </c>
      <c r="B41" s="37" t="s">
        <v>199</v>
      </c>
      <c r="C41" s="44">
        <v>43844</v>
      </c>
      <c r="D41" s="44">
        <f t="shared" si="8"/>
        <v>43845</v>
      </c>
      <c r="E41" s="44">
        <f t="shared" si="9"/>
        <v>43858</v>
      </c>
      <c r="F41" s="44">
        <f t="shared" si="10"/>
        <v>43872</v>
      </c>
      <c r="G41" s="44" t="str">
        <f t="shared" si="12"/>
        <v>Jan</v>
      </c>
      <c r="H41" s="45"/>
      <c r="I41" s="94">
        <v>43893</v>
      </c>
      <c r="J41" s="120" t="str">
        <f t="shared" si="13"/>
        <v>No</v>
      </c>
      <c r="K41" s="20"/>
      <c r="L41" s="118"/>
      <c r="M41" s="97" t="s">
        <v>77</v>
      </c>
      <c r="N41" s="20"/>
      <c r="O41" s="91" t="s">
        <v>9</v>
      </c>
      <c r="P41" s="124"/>
      <c r="Q41" s="62" t="s">
        <v>21</v>
      </c>
      <c r="R41" s="92"/>
      <c r="S41" s="19"/>
      <c r="Z41" s="30"/>
      <c r="AA41" s="30"/>
      <c r="AD41" s="30"/>
    </row>
    <row r="42" spans="1:30" s="23" customFormat="1" ht="30" customHeight="1" x14ac:dyDescent="0.2">
      <c r="A42" s="21" t="s">
        <v>265</v>
      </c>
      <c r="B42" s="37" t="s">
        <v>200</v>
      </c>
      <c r="C42" s="44">
        <v>43844</v>
      </c>
      <c r="D42" s="44">
        <f t="shared" si="8"/>
        <v>43845</v>
      </c>
      <c r="E42" s="44">
        <f t="shared" si="9"/>
        <v>43858</v>
      </c>
      <c r="F42" s="44">
        <f t="shared" si="10"/>
        <v>43872</v>
      </c>
      <c r="G42" s="44" t="str">
        <f t="shared" si="12"/>
        <v>Jan</v>
      </c>
      <c r="H42" s="45"/>
      <c r="I42" s="44">
        <v>43847</v>
      </c>
      <c r="J42" s="120" t="str">
        <f t="shared" si="13"/>
        <v>Yes</v>
      </c>
      <c r="K42" s="20"/>
      <c r="L42" s="118"/>
      <c r="M42" s="46" t="s">
        <v>77</v>
      </c>
      <c r="N42" s="20"/>
      <c r="O42" s="21" t="s">
        <v>8</v>
      </c>
      <c r="P42" s="124"/>
      <c r="Q42" s="62"/>
      <c r="R42" s="38"/>
      <c r="S42" s="19"/>
      <c r="Z42" s="30"/>
      <c r="AA42" s="30"/>
      <c r="AD42" s="30"/>
    </row>
    <row r="43" spans="1:30" s="23" customFormat="1" ht="30" customHeight="1" x14ac:dyDescent="0.2">
      <c r="A43" s="21" t="s">
        <v>266</v>
      </c>
      <c r="B43" s="37" t="s">
        <v>201</v>
      </c>
      <c r="C43" s="44">
        <v>43843</v>
      </c>
      <c r="D43" s="44">
        <f t="shared" si="8"/>
        <v>43844</v>
      </c>
      <c r="E43" s="44">
        <f t="shared" si="9"/>
        <v>43857</v>
      </c>
      <c r="F43" s="44">
        <f t="shared" si="10"/>
        <v>43871</v>
      </c>
      <c r="G43" s="44" t="str">
        <f t="shared" si="12"/>
        <v>Jan</v>
      </c>
      <c r="H43" s="45"/>
      <c r="I43" s="44">
        <v>43949</v>
      </c>
      <c r="J43" s="120" t="str">
        <f t="shared" si="13"/>
        <v>No</v>
      </c>
      <c r="K43" s="20"/>
      <c r="L43" s="118"/>
      <c r="M43" s="46" t="s">
        <v>77</v>
      </c>
      <c r="N43" s="20"/>
      <c r="O43" s="21" t="s">
        <v>8</v>
      </c>
      <c r="P43" s="124"/>
      <c r="Q43" s="62"/>
      <c r="R43" s="38"/>
      <c r="S43" s="19"/>
      <c r="Z43" s="30"/>
      <c r="AA43" s="30"/>
      <c r="AD43" s="30"/>
    </row>
    <row r="44" spans="1:30" s="23" customFormat="1" ht="30" customHeight="1" x14ac:dyDescent="0.2">
      <c r="A44" s="21" t="s">
        <v>267</v>
      </c>
      <c r="B44" s="37" t="s">
        <v>175</v>
      </c>
      <c r="C44" s="94">
        <v>43845</v>
      </c>
      <c r="D44" s="44">
        <f t="shared" si="8"/>
        <v>43846</v>
      </c>
      <c r="E44" s="44">
        <f t="shared" si="9"/>
        <v>43859</v>
      </c>
      <c r="F44" s="44">
        <f t="shared" si="10"/>
        <v>43873</v>
      </c>
      <c r="G44" s="44" t="str">
        <f t="shared" si="12"/>
        <v>Jan</v>
      </c>
      <c r="H44" s="95"/>
      <c r="I44" s="94">
        <v>43850</v>
      </c>
      <c r="J44" s="120" t="str">
        <f t="shared" si="13"/>
        <v>Yes</v>
      </c>
      <c r="K44" s="20"/>
      <c r="L44" s="118"/>
      <c r="M44" s="97" t="s">
        <v>77</v>
      </c>
      <c r="N44" s="98"/>
      <c r="O44" s="91" t="s">
        <v>11</v>
      </c>
      <c r="P44" s="125"/>
      <c r="Q44" s="62" t="s">
        <v>69</v>
      </c>
      <c r="R44" s="37"/>
      <c r="S44" s="19"/>
      <c r="Z44" s="30"/>
      <c r="AA44" s="30"/>
      <c r="AD44" s="30"/>
    </row>
    <row r="45" spans="1:30" s="23" customFormat="1" ht="30" customHeight="1" x14ac:dyDescent="0.2">
      <c r="A45" s="21" t="s">
        <v>268</v>
      </c>
      <c r="B45" s="37" t="s">
        <v>175</v>
      </c>
      <c r="C45" s="94">
        <v>43845</v>
      </c>
      <c r="D45" s="44">
        <f t="shared" si="8"/>
        <v>43846</v>
      </c>
      <c r="E45" s="44">
        <f t="shared" si="9"/>
        <v>43859</v>
      </c>
      <c r="F45" s="44">
        <f t="shared" si="10"/>
        <v>43873</v>
      </c>
      <c r="G45" s="44" t="str">
        <f t="shared" si="12"/>
        <v>Jan</v>
      </c>
      <c r="H45" s="95"/>
      <c r="I45" s="94">
        <v>43850</v>
      </c>
      <c r="J45" s="120" t="str">
        <f t="shared" si="13"/>
        <v>Yes</v>
      </c>
      <c r="K45" s="20"/>
      <c r="L45" s="118"/>
      <c r="M45" s="97" t="s">
        <v>77</v>
      </c>
      <c r="N45" s="98"/>
      <c r="O45" s="91" t="s">
        <v>11</v>
      </c>
      <c r="P45" s="125"/>
      <c r="Q45" s="62" t="s">
        <v>69</v>
      </c>
      <c r="R45" s="38"/>
      <c r="S45" s="19"/>
      <c r="Z45" s="30"/>
      <c r="AA45" s="30"/>
      <c r="AD45" s="30"/>
    </row>
    <row r="46" spans="1:30" s="23" customFormat="1" ht="30" customHeight="1" x14ac:dyDescent="0.2">
      <c r="A46" s="21" t="s">
        <v>269</v>
      </c>
      <c r="B46" s="92" t="s">
        <v>730</v>
      </c>
      <c r="C46" s="94">
        <v>43845</v>
      </c>
      <c r="D46" s="44">
        <f t="shared" si="8"/>
        <v>43846</v>
      </c>
      <c r="E46" s="44">
        <f t="shared" si="9"/>
        <v>43859</v>
      </c>
      <c r="F46" s="44">
        <f t="shared" si="10"/>
        <v>43873</v>
      </c>
      <c r="G46" s="44" t="str">
        <f t="shared" si="12"/>
        <v>Jan</v>
      </c>
      <c r="H46" s="45"/>
      <c r="I46" s="44">
        <v>43858</v>
      </c>
      <c r="J46" s="120" t="str">
        <f t="shared" si="13"/>
        <v>Yes</v>
      </c>
      <c r="K46" s="20"/>
      <c r="L46" s="118"/>
      <c r="M46" s="46" t="s">
        <v>77</v>
      </c>
      <c r="N46" s="20"/>
      <c r="O46" s="21" t="s">
        <v>9</v>
      </c>
      <c r="P46" s="124"/>
      <c r="Q46" s="62" t="s">
        <v>69</v>
      </c>
      <c r="R46" s="38"/>
      <c r="S46" s="19"/>
      <c r="Z46" s="30"/>
      <c r="AA46" s="30"/>
      <c r="AD46" s="30"/>
    </row>
    <row r="47" spans="1:30" s="23" customFormat="1" ht="30" customHeight="1" x14ac:dyDescent="0.2">
      <c r="A47" s="21" t="s">
        <v>270</v>
      </c>
      <c r="B47" s="37" t="s">
        <v>202</v>
      </c>
      <c r="C47" s="94">
        <v>43845</v>
      </c>
      <c r="D47" s="44">
        <f t="shared" ref="D47:D78" si="14">IF(C47="","",WORKDAY(C47,1))</f>
        <v>43846</v>
      </c>
      <c r="E47" s="44">
        <f t="shared" ref="E47:E78" si="15">IF(C47="","",WORKDAY(C47,10))</f>
        <v>43859</v>
      </c>
      <c r="F47" s="44">
        <f t="shared" ref="F47:F78" si="16">IF(C47="","",WORKDAY(C47,20))</f>
        <v>43873</v>
      </c>
      <c r="G47" s="44" t="str">
        <f t="shared" si="12"/>
        <v>Jan</v>
      </c>
      <c r="H47" s="45"/>
      <c r="I47" s="44">
        <v>43868</v>
      </c>
      <c r="J47" s="120" t="str">
        <f t="shared" si="13"/>
        <v>Yes</v>
      </c>
      <c r="K47" s="20"/>
      <c r="L47" s="118"/>
      <c r="M47" s="46" t="s">
        <v>77</v>
      </c>
      <c r="N47" s="20"/>
      <c r="O47" s="21" t="s">
        <v>8</v>
      </c>
      <c r="P47" s="124"/>
      <c r="Q47" s="62"/>
      <c r="R47" s="37"/>
      <c r="S47" s="19"/>
      <c r="Z47" s="30"/>
      <c r="AA47" s="30"/>
      <c r="AD47" s="30"/>
    </row>
    <row r="48" spans="1:30" s="23" customFormat="1" ht="30" customHeight="1" x14ac:dyDescent="0.2">
      <c r="A48" s="21" t="s">
        <v>271</v>
      </c>
      <c r="B48" s="93" t="s">
        <v>203</v>
      </c>
      <c r="C48" s="94">
        <v>43846</v>
      </c>
      <c r="D48" s="44">
        <f t="shared" si="14"/>
        <v>43847</v>
      </c>
      <c r="E48" s="44">
        <f t="shared" si="15"/>
        <v>43860</v>
      </c>
      <c r="F48" s="44">
        <f t="shared" si="16"/>
        <v>43874</v>
      </c>
      <c r="G48" s="44" t="str">
        <f t="shared" si="12"/>
        <v>Jan</v>
      </c>
      <c r="H48" s="45"/>
      <c r="I48" s="44">
        <v>43852</v>
      </c>
      <c r="J48" s="120" t="str">
        <f t="shared" si="13"/>
        <v>Yes</v>
      </c>
      <c r="K48" s="20"/>
      <c r="L48" s="118"/>
      <c r="M48" s="46" t="s">
        <v>77</v>
      </c>
      <c r="N48" s="20"/>
      <c r="O48" s="21" t="s">
        <v>8</v>
      </c>
      <c r="P48" s="124"/>
      <c r="Q48" s="62"/>
      <c r="R48" s="38"/>
      <c r="S48" s="19"/>
      <c r="Z48" s="30"/>
      <c r="AA48" s="30"/>
      <c r="AD48" s="30"/>
    </row>
    <row r="49" spans="1:30" s="23" customFormat="1" ht="30" customHeight="1" x14ac:dyDescent="0.2">
      <c r="A49" s="21" t="s">
        <v>272</v>
      </c>
      <c r="B49" s="37" t="s">
        <v>204</v>
      </c>
      <c r="C49" s="94">
        <v>43846</v>
      </c>
      <c r="D49" s="44">
        <f t="shared" si="14"/>
        <v>43847</v>
      </c>
      <c r="E49" s="44">
        <f t="shared" si="15"/>
        <v>43860</v>
      </c>
      <c r="F49" s="44">
        <f t="shared" si="16"/>
        <v>43874</v>
      </c>
      <c r="G49" s="44" t="str">
        <f t="shared" si="12"/>
        <v>Jan</v>
      </c>
      <c r="H49" s="45"/>
      <c r="I49" s="44">
        <v>43859</v>
      </c>
      <c r="J49" s="120" t="str">
        <f t="shared" si="13"/>
        <v>Yes</v>
      </c>
      <c r="K49" s="20"/>
      <c r="L49" s="118"/>
      <c r="M49" s="46" t="s">
        <v>77</v>
      </c>
      <c r="N49" s="20"/>
      <c r="O49" s="21" t="s">
        <v>8</v>
      </c>
      <c r="P49" s="124"/>
      <c r="Q49" s="62"/>
      <c r="R49" s="38"/>
      <c r="S49" s="19"/>
      <c r="Z49" s="30"/>
      <c r="AA49" s="30"/>
      <c r="AD49" s="30"/>
    </row>
    <row r="50" spans="1:30" s="23" customFormat="1" ht="30" customHeight="1" x14ac:dyDescent="0.2">
      <c r="A50" s="21" t="s">
        <v>273</v>
      </c>
      <c r="B50" s="93" t="s">
        <v>205</v>
      </c>
      <c r="C50" s="94">
        <v>43846</v>
      </c>
      <c r="D50" s="44">
        <f t="shared" si="14"/>
        <v>43847</v>
      </c>
      <c r="E50" s="44">
        <f t="shared" si="15"/>
        <v>43860</v>
      </c>
      <c r="F50" s="44">
        <f t="shared" si="16"/>
        <v>43874</v>
      </c>
      <c r="G50" s="44" t="str">
        <f t="shared" si="12"/>
        <v>Jan</v>
      </c>
      <c r="H50" s="45"/>
      <c r="I50" s="44">
        <v>43858</v>
      </c>
      <c r="J50" s="120" t="str">
        <f t="shared" si="13"/>
        <v>Yes</v>
      </c>
      <c r="K50" s="20"/>
      <c r="L50" s="118"/>
      <c r="M50" s="46" t="s">
        <v>77</v>
      </c>
      <c r="N50" s="20"/>
      <c r="O50" s="21" t="s">
        <v>8</v>
      </c>
      <c r="P50" s="124"/>
      <c r="Q50" s="62"/>
      <c r="R50" s="37"/>
      <c r="S50" s="19"/>
      <c r="Z50" s="30"/>
      <c r="AA50" s="30"/>
      <c r="AD50" s="30"/>
    </row>
    <row r="51" spans="1:30" s="23" customFormat="1" ht="30" customHeight="1" x14ac:dyDescent="0.2">
      <c r="A51" s="21" t="s">
        <v>274</v>
      </c>
      <c r="B51" s="37" t="s">
        <v>206</v>
      </c>
      <c r="C51" s="94">
        <v>43846</v>
      </c>
      <c r="D51" s="44">
        <f t="shared" si="14"/>
        <v>43847</v>
      </c>
      <c r="E51" s="44">
        <f t="shared" si="15"/>
        <v>43860</v>
      </c>
      <c r="F51" s="44">
        <f t="shared" si="16"/>
        <v>43874</v>
      </c>
      <c r="G51" s="44" t="str">
        <f t="shared" si="12"/>
        <v>Jan</v>
      </c>
      <c r="H51" s="45"/>
      <c r="I51" s="44">
        <v>43868</v>
      </c>
      <c r="J51" s="120" t="str">
        <f t="shared" si="13"/>
        <v>Yes</v>
      </c>
      <c r="K51" s="20"/>
      <c r="L51" s="118"/>
      <c r="M51" s="46" t="s">
        <v>77</v>
      </c>
      <c r="N51" s="20"/>
      <c r="O51" s="21" t="s">
        <v>8</v>
      </c>
      <c r="P51" s="124"/>
      <c r="Q51" s="62"/>
      <c r="R51" s="38"/>
      <c r="S51" s="19"/>
      <c r="Z51" s="30"/>
      <c r="AA51" s="30"/>
      <c r="AD51" s="30"/>
    </row>
    <row r="52" spans="1:30" s="23" customFormat="1" ht="30" customHeight="1" x14ac:dyDescent="0.2">
      <c r="A52" s="21" t="s">
        <v>275</v>
      </c>
      <c r="B52" s="37" t="s">
        <v>207</v>
      </c>
      <c r="C52" s="94">
        <v>43846</v>
      </c>
      <c r="D52" s="44">
        <f t="shared" si="14"/>
        <v>43847</v>
      </c>
      <c r="E52" s="44">
        <f t="shared" si="15"/>
        <v>43860</v>
      </c>
      <c r="F52" s="44">
        <f t="shared" si="16"/>
        <v>43874</v>
      </c>
      <c r="G52" s="44" t="str">
        <f t="shared" si="12"/>
        <v>Jan</v>
      </c>
      <c r="H52" s="45"/>
      <c r="I52" s="44">
        <v>43854</v>
      </c>
      <c r="J52" s="120" t="str">
        <f t="shared" si="13"/>
        <v>Yes</v>
      </c>
      <c r="K52" s="20"/>
      <c r="L52" s="118"/>
      <c r="M52" s="46" t="s">
        <v>77</v>
      </c>
      <c r="N52" s="20"/>
      <c r="O52" s="21" t="s">
        <v>8</v>
      </c>
      <c r="P52" s="124"/>
      <c r="Q52" s="62"/>
      <c r="R52" s="38"/>
      <c r="S52" s="19"/>
      <c r="Z52" s="30"/>
      <c r="AA52" s="30"/>
      <c r="AD52" s="30"/>
    </row>
    <row r="53" spans="1:30" s="23" customFormat="1" ht="30" customHeight="1" x14ac:dyDescent="0.2">
      <c r="A53" s="21" t="s">
        <v>276</v>
      </c>
      <c r="B53" s="92" t="s">
        <v>208</v>
      </c>
      <c r="C53" s="94">
        <v>43847</v>
      </c>
      <c r="D53" s="44">
        <f t="shared" si="14"/>
        <v>43850</v>
      </c>
      <c r="E53" s="44">
        <f t="shared" si="15"/>
        <v>43861</v>
      </c>
      <c r="F53" s="44">
        <f t="shared" si="16"/>
        <v>43875</v>
      </c>
      <c r="G53" s="44" t="str">
        <f t="shared" si="12"/>
        <v>Jan</v>
      </c>
      <c r="H53" s="95"/>
      <c r="I53" s="94">
        <v>43850</v>
      </c>
      <c r="J53" s="120" t="str">
        <f t="shared" si="13"/>
        <v>Yes</v>
      </c>
      <c r="K53" s="20"/>
      <c r="L53" s="118"/>
      <c r="M53" s="97" t="s">
        <v>77</v>
      </c>
      <c r="N53" s="98"/>
      <c r="O53" s="91" t="s">
        <v>11</v>
      </c>
      <c r="P53" s="125"/>
      <c r="Q53" s="62" t="s">
        <v>69</v>
      </c>
      <c r="R53" s="37"/>
      <c r="S53" s="19"/>
      <c r="Z53" s="30"/>
      <c r="AA53" s="30"/>
      <c r="AD53" s="30"/>
    </row>
    <row r="54" spans="1:30" s="23" customFormat="1" ht="30" customHeight="1" x14ac:dyDescent="0.2">
      <c r="A54" s="21" t="s">
        <v>291</v>
      </c>
      <c r="B54" s="37" t="s">
        <v>222</v>
      </c>
      <c r="C54" s="94">
        <v>43852</v>
      </c>
      <c r="D54" s="44">
        <f t="shared" si="14"/>
        <v>43853</v>
      </c>
      <c r="E54" s="44">
        <f t="shared" si="15"/>
        <v>43866</v>
      </c>
      <c r="F54" s="44">
        <f t="shared" si="16"/>
        <v>43880</v>
      </c>
      <c r="G54" s="44" t="str">
        <f t="shared" si="12"/>
        <v>Jan</v>
      </c>
      <c r="H54" s="45"/>
      <c r="I54" s="44">
        <v>43859</v>
      </c>
      <c r="J54" s="120" t="str">
        <f t="shared" si="13"/>
        <v>Yes</v>
      </c>
      <c r="K54" s="20"/>
      <c r="L54" s="118"/>
      <c r="M54" s="46" t="s">
        <v>77</v>
      </c>
      <c r="N54" s="20"/>
      <c r="O54" s="21" t="s">
        <v>11</v>
      </c>
      <c r="P54" s="124"/>
      <c r="Q54" s="62" t="s">
        <v>69</v>
      </c>
      <c r="R54" s="38"/>
      <c r="S54" s="19"/>
      <c r="Z54" s="30"/>
      <c r="AA54" s="30"/>
      <c r="AD54" s="30"/>
    </row>
    <row r="55" spans="1:30" s="23" customFormat="1" ht="30" customHeight="1" x14ac:dyDescent="0.2">
      <c r="A55" s="21" t="s">
        <v>314</v>
      </c>
      <c r="B55" s="92" t="s">
        <v>244</v>
      </c>
      <c r="C55" s="94">
        <v>43859</v>
      </c>
      <c r="D55" s="44">
        <f t="shared" si="14"/>
        <v>43860</v>
      </c>
      <c r="E55" s="44">
        <f t="shared" si="15"/>
        <v>43873</v>
      </c>
      <c r="F55" s="44">
        <f t="shared" si="16"/>
        <v>43887</v>
      </c>
      <c r="G55" s="44" t="str">
        <f t="shared" si="12"/>
        <v>Jan</v>
      </c>
      <c r="H55" s="95"/>
      <c r="I55" s="44">
        <v>43864</v>
      </c>
      <c r="J55" s="120" t="str">
        <f t="shared" si="13"/>
        <v>Yes</v>
      </c>
      <c r="K55" s="20"/>
      <c r="L55" s="118"/>
      <c r="M55" s="46" t="s">
        <v>77</v>
      </c>
      <c r="N55" s="20"/>
      <c r="O55" s="21" t="s">
        <v>9</v>
      </c>
      <c r="P55" s="124"/>
      <c r="Q55" s="62" t="s">
        <v>69</v>
      </c>
      <c r="R55" s="38"/>
      <c r="S55" s="19"/>
      <c r="Z55" s="30"/>
      <c r="AA55" s="30"/>
      <c r="AD55" s="30"/>
    </row>
    <row r="56" spans="1:30" s="23" customFormat="1" ht="30" customHeight="1" x14ac:dyDescent="0.2">
      <c r="A56" s="21" t="s">
        <v>279</v>
      </c>
      <c r="B56" s="37" t="s">
        <v>211</v>
      </c>
      <c r="C56" s="44">
        <v>43850</v>
      </c>
      <c r="D56" s="44">
        <f t="shared" si="14"/>
        <v>43851</v>
      </c>
      <c r="E56" s="44">
        <f t="shared" si="15"/>
        <v>43864</v>
      </c>
      <c r="F56" s="44">
        <f t="shared" si="16"/>
        <v>43878</v>
      </c>
      <c r="G56" s="44" t="str">
        <f t="shared" si="12"/>
        <v>Jan</v>
      </c>
      <c r="H56" s="45"/>
      <c r="I56" s="44">
        <v>43850</v>
      </c>
      <c r="J56" s="120" t="str">
        <f t="shared" si="13"/>
        <v>Yes</v>
      </c>
      <c r="K56" s="20"/>
      <c r="L56" s="118"/>
      <c r="M56" s="46" t="s">
        <v>77</v>
      </c>
      <c r="N56" s="20"/>
      <c r="O56" s="21" t="s">
        <v>8</v>
      </c>
      <c r="P56" s="124"/>
      <c r="Q56" s="62"/>
      <c r="R56" s="37"/>
      <c r="S56" s="19"/>
      <c r="Z56" s="30"/>
      <c r="AA56" s="30"/>
      <c r="AD56" s="30"/>
    </row>
    <row r="57" spans="1:30" s="23" customFormat="1" ht="30" customHeight="1" x14ac:dyDescent="0.2">
      <c r="A57" s="21" t="s">
        <v>280</v>
      </c>
      <c r="B57" s="37" t="s">
        <v>212</v>
      </c>
      <c r="C57" s="44">
        <v>43850</v>
      </c>
      <c r="D57" s="44">
        <f t="shared" si="14"/>
        <v>43851</v>
      </c>
      <c r="E57" s="44">
        <f t="shared" si="15"/>
        <v>43864</v>
      </c>
      <c r="F57" s="44">
        <f t="shared" si="16"/>
        <v>43878</v>
      </c>
      <c r="G57" s="44" t="str">
        <f t="shared" si="12"/>
        <v>Jan</v>
      </c>
      <c r="H57" s="45"/>
      <c r="I57" s="44">
        <v>43864</v>
      </c>
      <c r="J57" s="120" t="str">
        <f t="shared" si="13"/>
        <v>Yes</v>
      </c>
      <c r="K57" s="20"/>
      <c r="L57" s="118"/>
      <c r="M57" s="46" t="s">
        <v>77</v>
      </c>
      <c r="N57" s="20"/>
      <c r="O57" s="21" t="s">
        <v>8</v>
      </c>
      <c r="P57" s="124"/>
      <c r="Q57" s="62"/>
      <c r="R57" s="38"/>
      <c r="S57" s="19"/>
      <c r="Z57" s="30"/>
      <c r="AA57" s="30"/>
      <c r="AD57" s="30"/>
    </row>
    <row r="58" spans="1:30" s="23" customFormat="1" ht="30" customHeight="1" x14ac:dyDescent="0.2">
      <c r="A58" s="21" t="s">
        <v>281</v>
      </c>
      <c r="B58" s="37" t="s">
        <v>213</v>
      </c>
      <c r="C58" s="44">
        <v>43850</v>
      </c>
      <c r="D58" s="44">
        <f t="shared" si="14"/>
        <v>43851</v>
      </c>
      <c r="E58" s="44">
        <f t="shared" si="15"/>
        <v>43864</v>
      </c>
      <c r="F58" s="44">
        <f t="shared" si="16"/>
        <v>43878</v>
      </c>
      <c r="G58" s="44" t="str">
        <f t="shared" si="12"/>
        <v>Jan</v>
      </c>
      <c r="H58" s="45"/>
      <c r="I58" s="44">
        <v>43893</v>
      </c>
      <c r="J58" s="120" t="str">
        <f t="shared" si="13"/>
        <v>No</v>
      </c>
      <c r="K58" s="20"/>
      <c r="L58" s="118"/>
      <c r="M58" s="46" t="s">
        <v>77</v>
      </c>
      <c r="N58" s="20"/>
      <c r="O58" s="21" t="s">
        <v>11</v>
      </c>
      <c r="P58" s="124"/>
      <c r="Q58" s="62" t="s">
        <v>21</v>
      </c>
      <c r="R58" s="38"/>
      <c r="S58" s="19"/>
      <c r="Z58" s="30"/>
      <c r="AA58" s="30"/>
      <c r="AD58" s="30"/>
    </row>
    <row r="59" spans="1:30" s="23" customFormat="1" ht="30" customHeight="1" x14ac:dyDescent="0.2">
      <c r="A59" s="21" t="s">
        <v>282</v>
      </c>
      <c r="B59" s="37" t="s">
        <v>214</v>
      </c>
      <c r="C59" s="44">
        <v>43851</v>
      </c>
      <c r="D59" s="44">
        <f t="shared" si="14"/>
        <v>43852</v>
      </c>
      <c r="E59" s="44">
        <f t="shared" si="15"/>
        <v>43865</v>
      </c>
      <c r="F59" s="44">
        <f t="shared" si="16"/>
        <v>43879</v>
      </c>
      <c r="G59" s="44" t="str">
        <f t="shared" si="12"/>
        <v>Jan</v>
      </c>
      <c r="H59" s="45"/>
      <c r="I59" s="44">
        <v>43857</v>
      </c>
      <c r="J59" s="120" t="str">
        <f t="shared" si="13"/>
        <v>Yes</v>
      </c>
      <c r="K59" s="20"/>
      <c r="L59" s="118"/>
      <c r="M59" s="46" t="s">
        <v>77</v>
      </c>
      <c r="N59" s="20"/>
      <c r="O59" s="21" t="s">
        <v>8</v>
      </c>
      <c r="P59" s="124"/>
      <c r="Q59" s="62"/>
      <c r="R59" s="37"/>
      <c r="S59" s="19"/>
      <c r="Z59" s="30"/>
      <c r="AA59" s="30"/>
      <c r="AD59" s="30"/>
    </row>
    <row r="60" spans="1:30" s="23" customFormat="1" ht="30" customHeight="1" x14ac:dyDescent="0.2">
      <c r="A60" s="21" t="s">
        <v>283</v>
      </c>
      <c r="B60" s="37" t="s">
        <v>215</v>
      </c>
      <c r="C60" s="44">
        <v>43851</v>
      </c>
      <c r="D60" s="44">
        <f t="shared" si="14"/>
        <v>43852</v>
      </c>
      <c r="E60" s="44">
        <f t="shared" si="15"/>
        <v>43865</v>
      </c>
      <c r="F60" s="44">
        <f t="shared" si="16"/>
        <v>43879</v>
      </c>
      <c r="G60" s="44" t="str">
        <f t="shared" si="12"/>
        <v>Jan</v>
      </c>
      <c r="H60" s="45"/>
      <c r="I60" s="44">
        <v>43860</v>
      </c>
      <c r="J60" s="120" t="str">
        <f t="shared" si="13"/>
        <v>Yes</v>
      </c>
      <c r="K60" s="20"/>
      <c r="L60" s="118"/>
      <c r="M60" s="46" t="s">
        <v>77</v>
      </c>
      <c r="N60" s="20"/>
      <c r="O60" s="21" t="s">
        <v>8</v>
      </c>
      <c r="P60" s="124"/>
      <c r="Q60" s="62"/>
      <c r="R60" s="38"/>
      <c r="S60" s="19"/>
      <c r="Z60" s="30"/>
      <c r="AA60" s="30"/>
      <c r="AD60" s="30"/>
    </row>
    <row r="61" spans="1:30" s="23" customFormat="1" ht="30" customHeight="1" x14ac:dyDescent="0.2">
      <c r="A61" s="21" t="s">
        <v>284</v>
      </c>
      <c r="B61" s="37" t="s">
        <v>216</v>
      </c>
      <c r="C61" s="44">
        <v>43851</v>
      </c>
      <c r="D61" s="44">
        <f t="shared" si="14"/>
        <v>43852</v>
      </c>
      <c r="E61" s="44">
        <f t="shared" si="15"/>
        <v>43865</v>
      </c>
      <c r="F61" s="44">
        <f t="shared" si="16"/>
        <v>43879</v>
      </c>
      <c r="G61" s="44" t="str">
        <f t="shared" si="12"/>
        <v>Jan</v>
      </c>
      <c r="H61" s="45"/>
      <c r="I61" s="44"/>
      <c r="J61" s="120" t="s">
        <v>23</v>
      </c>
      <c r="K61" s="20"/>
      <c r="L61" s="118"/>
      <c r="M61" s="46" t="s">
        <v>73</v>
      </c>
      <c r="N61" s="20"/>
      <c r="O61" s="21" t="s">
        <v>73</v>
      </c>
      <c r="P61" s="124"/>
      <c r="Q61" s="62"/>
      <c r="R61" s="38"/>
      <c r="S61" s="19"/>
      <c r="Z61" s="30"/>
      <c r="AA61" s="30"/>
      <c r="AD61" s="30"/>
    </row>
    <row r="62" spans="1:30" s="23" customFormat="1" ht="30" customHeight="1" x14ac:dyDescent="0.2">
      <c r="A62" s="21" t="s">
        <v>285</v>
      </c>
      <c r="B62" s="37" t="s">
        <v>217</v>
      </c>
      <c r="C62" s="44">
        <v>43851</v>
      </c>
      <c r="D62" s="44">
        <f t="shared" si="14"/>
        <v>43852</v>
      </c>
      <c r="E62" s="44">
        <f t="shared" si="15"/>
        <v>43865</v>
      </c>
      <c r="F62" s="44">
        <f t="shared" si="16"/>
        <v>43879</v>
      </c>
      <c r="G62" s="44" t="str">
        <f t="shared" si="12"/>
        <v>Jan</v>
      </c>
      <c r="H62" s="45"/>
      <c r="I62" s="44">
        <v>43858</v>
      </c>
      <c r="J62" s="120" t="str">
        <f t="shared" ref="J62:J93" si="17">IF(ISBLANK(I62),"",IF(I62&gt;F62,"No","Yes"))</f>
        <v>Yes</v>
      </c>
      <c r="K62" s="20"/>
      <c r="L62" s="118"/>
      <c r="M62" s="46" t="s">
        <v>77</v>
      </c>
      <c r="N62" s="20"/>
      <c r="O62" s="21" t="s">
        <v>8</v>
      </c>
      <c r="P62" s="124"/>
      <c r="Q62" s="62"/>
      <c r="R62" s="37"/>
      <c r="S62" s="19"/>
      <c r="Z62" s="30"/>
      <c r="AA62" s="30"/>
      <c r="AD62" s="30"/>
    </row>
    <row r="63" spans="1:30" s="23" customFormat="1" ht="30" customHeight="1" x14ac:dyDescent="0.2">
      <c r="A63" s="21" t="s">
        <v>286</v>
      </c>
      <c r="B63" s="37" t="s">
        <v>218</v>
      </c>
      <c r="C63" s="44">
        <v>43851</v>
      </c>
      <c r="D63" s="44">
        <f t="shared" si="14"/>
        <v>43852</v>
      </c>
      <c r="E63" s="44">
        <f t="shared" si="15"/>
        <v>43865</v>
      </c>
      <c r="F63" s="44">
        <f t="shared" si="16"/>
        <v>43879</v>
      </c>
      <c r="G63" s="44" t="str">
        <f t="shared" si="12"/>
        <v>Jan</v>
      </c>
      <c r="H63" s="45"/>
      <c r="I63" s="44">
        <v>43866</v>
      </c>
      <c r="J63" s="120" t="str">
        <f t="shared" si="17"/>
        <v>Yes</v>
      </c>
      <c r="K63" s="20"/>
      <c r="L63" s="118"/>
      <c r="M63" s="46" t="s">
        <v>77</v>
      </c>
      <c r="N63" s="20"/>
      <c r="O63" s="21" t="s">
        <v>11</v>
      </c>
      <c r="P63" s="124"/>
      <c r="Q63" s="62" t="s">
        <v>108</v>
      </c>
      <c r="R63" s="38"/>
      <c r="S63" s="19"/>
      <c r="Z63" s="30"/>
      <c r="AA63" s="30"/>
      <c r="AD63" s="30"/>
    </row>
    <row r="64" spans="1:30" s="23" customFormat="1" ht="30" customHeight="1" x14ac:dyDescent="0.2">
      <c r="A64" s="21" t="s">
        <v>287</v>
      </c>
      <c r="B64" s="37" t="s">
        <v>219</v>
      </c>
      <c r="C64" s="44">
        <v>43851</v>
      </c>
      <c r="D64" s="44">
        <f t="shared" si="14"/>
        <v>43852</v>
      </c>
      <c r="E64" s="44">
        <f t="shared" si="15"/>
        <v>43865</v>
      </c>
      <c r="F64" s="44">
        <f t="shared" si="16"/>
        <v>43879</v>
      </c>
      <c r="G64" s="44" t="str">
        <f t="shared" si="12"/>
        <v>Jan</v>
      </c>
      <c r="H64" s="45"/>
      <c r="I64" s="44">
        <v>43889</v>
      </c>
      <c r="J64" s="120" t="str">
        <f t="shared" si="17"/>
        <v>No</v>
      </c>
      <c r="K64" s="20"/>
      <c r="L64" s="118"/>
      <c r="M64" s="46" t="s">
        <v>77</v>
      </c>
      <c r="N64" s="20"/>
      <c r="O64" s="21" t="s">
        <v>8</v>
      </c>
      <c r="P64" s="124"/>
      <c r="Q64" s="62"/>
      <c r="R64" s="38"/>
      <c r="S64" s="19"/>
      <c r="Z64" s="30"/>
      <c r="AA64" s="30"/>
      <c r="AD64" s="30"/>
    </row>
    <row r="65" spans="1:30" s="23" customFormat="1" ht="30" customHeight="1" x14ac:dyDescent="0.2">
      <c r="A65" s="21" t="s">
        <v>288</v>
      </c>
      <c r="B65" s="37" t="s">
        <v>175</v>
      </c>
      <c r="C65" s="94">
        <v>43852</v>
      </c>
      <c r="D65" s="44">
        <f t="shared" si="14"/>
        <v>43853</v>
      </c>
      <c r="E65" s="44">
        <f t="shared" si="15"/>
        <v>43866</v>
      </c>
      <c r="F65" s="44">
        <f t="shared" si="16"/>
        <v>43880</v>
      </c>
      <c r="G65" s="44" t="str">
        <f t="shared" si="12"/>
        <v>Jan</v>
      </c>
      <c r="H65" s="95"/>
      <c r="I65" s="94">
        <v>43852</v>
      </c>
      <c r="J65" s="120" t="str">
        <f t="shared" si="17"/>
        <v>Yes</v>
      </c>
      <c r="K65" s="20"/>
      <c r="L65" s="118"/>
      <c r="M65" s="46" t="s">
        <v>77</v>
      </c>
      <c r="N65" s="20"/>
      <c r="O65" s="21" t="s">
        <v>11</v>
      </c>
      <c r="P65" s="124"/>
      <c r="Q65" s="62" t="s">
        <v>69</v>
      </c>
      <c r="R65" s="37"/>
      <c r="S65" s="19"/>
      <c r="Z65" s="30"/>
      <c r="AA65" s="30"/>
      <c r="AD65" s="30"/>
    </row>
    <row r="66" spans="1:30" s="23" customFormat="1" ht="30" customHeight="1" x14ac:dyDescent="0.2">
      <c r="A66" s="21" t="s">
        <v>289</v>
      </c>
      <c r="B66" s="37" t="s">
        <v>220</v>
      </c>
      <c r="C66" s="44">
        <v>43851</v>
      </c>
      <c r="D66" s="44">
        <f t="shared" si="14"/>
        <v>43852</v>
      </c>
      <c r="E66" s="44">
        <f t="shared" si="15"/>
        <v>43865</v>
      </c>
      <c r="F66" s="44">
        <f t="shared" si="16"/>
        <v>43879</v>
      </c>
      <c r="G66" s="44" t="str">
        <f t="shared" ref="G66:G97" si="18">IF(ISBLANK(C66),"",TEXT(C66,"mmm"))</f>
        <v>Jan</v>
      </c>
      <c r="H66" s="45"/>
      <c r="I66" s="44">
        <v>43853</v>
      </c>
      <c r="J66" s="120" t="str">
        <f t="shared" si="17"/>
        <v>Yes</v>
      </c>
      <c r="K66" s="20"/>
      <c r="L66" s="118"/>
      <c r="M66" s="46" t="s">
        <v>77</v>
      </c>
      <c r="N66" s="20"/>
      <c r="O66" s="21" t="s">
        <v>17</v>
      </c>
      <c r="P66" s="124"/>
      <c r="Q66" s="62"/>
      <c r="R66" s="38"/>
      <c r="S66" s="19"/>
      <c r="Z66" s="30"/>
      <c r="AA66" s="30"/>
      <c r="AD66" s="30"/>
    </row>
    <row r="67" spans="1:30" s="23" customFormat="1" ht="30" customHeight="1" x14ac:dyDescent="0.2">
      <c r="A67" s="21" t="s">
        <v>290</v>
      </c>
      <c r="B67" s="37" t="s">
        <v>221</v>
      </c>
      <c r="C67" s="44">
        <v>43853</v>
      </c>
      <c r="D67" s="44">
        <f t="shared" si="14"/>
        <v>43854</v>
      </c>
      <c r="E67" s="44">
        <f t="shared" si="15"/>
        <v>43867</v>
      </c>
      <c r="F67" s="44">
        <f t="shared" si="16"/>
        <v>43881</v>
      </c>
      <c r="G67" s="44" t="str">
        <f t="shared" si="18"/>
        <v>Jan</v>
      </c>
      <c r="H67" s="45"/>
      <c r="I67" s="44">
        <v>43853</v>
      </c>
      <c r="J67" s="120" t="str">
        <f t="shared" si="17"/>
        <v>Yes</v>
      </c>
      <c r="K67" s="20"/>
      <c r="L67" s="118"/>
      <c r="M67" s="46" t="s">
        <v>77</v>
      </c>
      <c r="N67" s="20"/>
      <c r="O67" s="21" t="s">
        <v>8</v>
      </c>
      <c r="P67" s="124"/>
      <c r="Q67" s="62"/>
      <c r="R67" s="38"/>
      <c r="S67" s="19"/>
      <c r="Z67" s="30"/>
      <c r="AA67" s="30"/>
      <c r="AD67" s="30"/>
    </row>
    <row r="68" spans="1:30" s="23" customFormat="1" ht="30" customHeight="1" x14ac:dyDescent="0.2">
      <c r="A68" s="21" t="s">
        <v>317</v>
      </c>
      <c r="B68" s="37" t="s">
        <v>247</v>
      </c>
      <c r="C68" s="94">
        <v>43859</v>
      </c>
      <c r="D68" s="44">
        <f t="shared" si="14"/>
        <v>43860</v>
      </c>
      <c r="E68" s="44">
        <f t="shared" si="15"/>
        <v>43873</v>
      </c>
      <c r="F68" s="44">
        <f t="shared" si="16"/>
        <v>43887</v>
      </c>
      <c r="G68" s="44" t="str">
        <f t="shared" si="18"/>
        <v>Jan</v>
      </c>
      <c r="H68" s="45"/>
      <c r="I68" s="44">
        <v>43864</v>
      </c>
      <c r="J68" s="120" t="str">
        <f t="shared" si="17"/>
        <v>Yes</v>
      </c>
      <c r="K68" s="20"/>
      <c r="L68" s="118"/>
      <c r="M68" s="46" t="s">
        <v>77</v>
      </c>
      <c r="N68" s="20"/>
      <c r="O68" s="21" t="s">
        <v>9</v>
      </c>
      <c r="P68" s="124"/>
      <c r="Q68" s="62" t="s">
        <v>69</v>
      </c>
      <c r="R68" s="37"/>
      <c r="S68" s="19"/>
      <c r="Z68" s="30"/>
      <c r="AA68" s="30"/>
      <c r="AD68" s="30"/>
    </row>
    <row r="69" spans="1:30" s="23" customFormat="1" ht="30" customHeight="1" x14ac:dyDescent="0.2">
      <c r="A69" s="21" t="s">
        <v>292</v>
      </c>
      <c r="B69" s="37" t="s">
        <v>223</v>
      </c>
      <c r="C69" s="94">
        <v>43852</v>
      </c>
      <c r="D69" s="44">
        <f t="shared" si="14"/>
        <v>43853</v>
      </c>
      <c r="E69" s="44">
        <f t="shared" si="15"/>
        <v>43866</v>
      </c>
      <c r="F69" s="44">
        <f t="shared" si="16"/>
        <v>43880</v>
      </c>
      <c r="G69" s="44" t="str">
        <f t="shared" si="18"/>
        <v>Jan</v>
      </c>
      <c r="H69" s="45"/>
      <c r="I69" s="44">
        <v>43885</v>
      </c>
      <c r="J69" s="120" t="str">
        <f t="shared" si="17"/>
        <v>No</v>
      </c>
      <c r="K69" s="20"/>
      <c r="L69" s="118"/>
      <c r="M69" s="46" t="s">
        <v>77</v>
      </c>
      <c r="N69" s="20"/>
      <c r="O69" s="21" t="s">
        <v>8</v>
      </c>
      <c r="P69" s="124"/>
      <c r="Q69" s="62"/>
      <c r="R69" s="38"/>
      <c r="S69" s="19"/>
      <c r="Z69" s="30"/>
      <c r="AA69" s="30"/>
      <c r="AD69" s="30"/>
    </row>
    <row r="70" spans="1:30" s="23" customFormat="1" ht="30" customHeight="1" x14ac:dyDescent="0.2">
      <c r="A70" s="21" t="s">
        <v>293</v>
      </c>
      <c r="B70" s="37" t="s">
        <v>224</v>
      </c>
      <c r="C70" s="94">
        <v>43852</v>
      </c>
      <c r="D70" s="44">
        <f t="shared" si="14"/>
        <v>43853</v>
      </c>
      <c r="E70" s="44">
        <f t="shared" si="15"/>
        <v>43866</v>
      </c>
      <c r="F70" s="44">
        <f t="shared" si="16"/>
        <v>43880</v>
      </c>
      <c r="G70" s="44" t="str">
        <f t="shared" si="18"/>
        <v>Jan</v>
      </c>
      <c r="H70" s="45"/>
      <c r="I70" s="44">
        <v>43859</v>
      </c>
      <c r="J70" s="120" t="str">
        <f t="shared" si="17"/>
        <v>Yes</v>
      </c>
      <c r="K70" s="20"/>
      <c r="L70" s="118"/>
      <c r="M70" s="46" t="s">
        <v>77</v>
      </c>
      <c r="N70" s="20"/>
      <c r="O70" s="21" t="s">
        <v>8</v>
      </c>
      <c r="P70" s="124"/>
      <c r="Q70" s="62"/>
      <c r="R70" s="38"/>
      <c r="S70" s="19"/>
      <c r="Z70" s="30"/>
      <c r="AA70" s="30"/>
      <c r="AD70" s="30"/>
    </row>
    <row r="71" spans="1:30" s="23" customFormat="1" ht="30" customHeight="1" x14ac:dyDescent="0.2">
      <c r="A71" s="21" t="s">
        <v>294</v>
      </c>
      <c r="B71" s="37" t="s">
        <v>180</v>
      </c>
      <c r="C71" s="44">
        <v>43853</v>
      </c>
      <c r="D71" s="44">
        <f t="shared" si="14"/>
        <v>43854</v>
      </c>
      <c r="E71" s="44">
        <f t="shared" si="15"/>
        <v>43867</v>
      </c>
      <c r="F71" s="44">
        <f t="shared" si="16"/>
        <v>43881</v>
      </c>
      <c r="G71" s="44" t="str">
        <f t="shared" si="18"/>
        <v>Jan</v>
      </c>
      <c r="H71" s="45"/>
      <c r="I71" s="44">
        <v>43854</v>
      </c>
      <c r="J71" s="120" t="str">
        <f t="shared" si="17"/>
        <v>Yes</v>
      </c>
      <c r="K71" s="20"/>
      <c r="L71" s="118"/>
      <c r="M71" s="46" t="s">
        <v>77</v>
      </c>
      <c r="N71" s="20"/>
      <c r="O71" s="21" t="s">
        <v>11</v>
      </c>
      <c r="P71" s="124"/>
      <c r="Q71" s="62" t="s">
        <v>69</v>
      </c>
      <c r="R71" s="37"/>
      <c r="S71" s="19"/>
      <c r="Z71" s="30"/>
      <c r="AA71" s="30"/>
      <c r="AD71" s="30"/>
    </row>
    <row r="72" spans="1:30" s="23" customFormat="1" ht="30" customHeight="1" x14ac:dyDescent="0.2">
      <c r="A72" s="21" t="s">
        <v>295</v>
      </c>
      <c r="B72" s="37" t="s">
        <v>225</v>
      </c>
      <c r="C72" s="94">
        <v>43852</v>
      </c>
      <c r="D72" s="44">
        <f t="shared" si="14"/>
        <v>43853</v>
      </c>
      <c r="E72" s="44">
        <f t="shared" si="15"/>
        <v>43866</v>
      </c>
      <c r="F72" s="44">
        <f t="shared" si="16"/>
        <v>43880</v>
      </c>
      <c r="G72" s="44" t="str">
        <f t="shared" si="18"/>
        <v>Jan</v>
      </c>
      <c r="H72" s="45"/>
      <c r="I72" s="44">
        <v>43854</v>
      </c>
      <c r="J72" s="120" t="str">
        <f t="shared" si="17"/>
        <v>Yes</v>
      </c>
      <c r="K72" s="20"/>
      <c r="L72" s="118"/>
      <c r="M72" s="46" t="s">
        <v>77</v>
      </c>
      <c r="N72" s="20"/>
      <c r="O72" s="21" t="s">
        <v>8</v>
      </c>
      <c r="P72" s="124"/>
      <c r="Q72" s="62"/>
      <c r="R72" s="38"/>
      <c r="S72" s="19"/>
      <c r="Z72" s="30"/>
      <c r="AA72" s="30"/>
      <c r="AD72" s="30"/>
    </row>
    <row r="73" spans="1:30" s="23" customFormat="1" ht="30" customHeight="1" x14ac:dyDescent="0.2">
      <c r="A73" s="21" t="s">
        <v>296</v>
      </c>
      <c r="B73" s="37" t="s">
        <v>226</v>
      </c>
      <c r="C73" s="44">
        <v>43853</v>
      </c>
      <c r="D73" s="44">
        <f t="shared" si="14"/>
        <v>43854</v>
      </c>
      <c r="E73" s="44">
        <f t="shared" si="15"/>
        <v>43867</v>
      </c>
      <c r="F73" s="44">
        <f t="shared" si="16"/>
        <v>43881</v>
      </c>
      <c r="G73" s="44" t="str">
        <f t="shared" si="18"/>
        <v>Jan</v>
      </c>
      <c r="H73" s="45"/>
      <c r="I73" s="44">
        <v>43854</v>
      </c>
      <c r="J73" s="120" t="str">
        <f t="shared" si="17"/>
        <v>Yes</v>
      </c>
      <c r="K73" s="20"/>
      <c r="L73" s="118"/>
      <c r="M73" s="46" t="s">
        <v>77</v>
      </c>
      <c r="N73" s="20"/>
      <c r="O73" s="21" t="s">
        <v>8</v>
      </c>
      <c r="P73" s="124"/>
      <c r="Q73" s="62"/>
      <c r="R73" s="38"/>
      <c r="S73" s="19"/>
      <c r="Z73" s="30"/>
      <c r="AA73" s="30"/>
      <c r="AD73" s="30"/>
    </row>
    <row r="74" spans="1:30" s="23" customFormat="1" ht="30" customHeight="1" x14ac:dyDescent="0.2">
      <c r="A74" s="21" t="s">
        <v>297</v>
      </c>
      <c r="B74" s="37" t="s">
        <v>227</v>
      </c>
      <c r="C74" s="44">
        <v>43853</v>
      </c>
      <c r="D74" s="44">
        <f t="shared" si="14"/>
        <v>43854</v>
      </c>
      <c r="E74" s="44">
        <f t="shared" si="15"/>
        <v>43867</v>
      </c>
      <c r="F74" s="44">
        <f t="shared" si="16"/>
        <v>43881</v>
      </c>
      <c r="G74" s="44" t="str">
        <f t="shared" si="18"/>
        <v>Jan</v>
      </c>
      <c r="H74" s="45"/>
      <c r="I74" s="44">
        <v>43859</v>
      </c>
      <c r="J74" s="120" t="str">
        <f t="shared" si="17"/>
        <v>Yes</v>
      </c>
      <c r="K74" s="20"/>
      <c r="L74" s="118"/>
      <c r="M74" s="46" t="s">
        <v>77</v>
      </c>
      <c r="N74" s="20"/>
      <c r="O74" s="21" t="s">
        <v>8</v>
      </c>
      <c r="P74" s="124"/>
      <c r="Q74" s="62"/>
      <c r="R74" s="37"/>
      <c r="S74" s="19"/>
      <c r="Z74" s="30"/>
      <c r="AA74" s="30"/>
      <c r="AD74" s="30"/>
    </row>
    <row r="75" spans="1:30" s="23" customFormat="1" ht="30" customHeight="1" x14ac:dyDescent="0.2">
      <c r="A75" s="21" t="s">
        <v>298</v>
      </c>
      <c r="B75" s="37" t="s">
        <v>228</v>
      </c>
      <c r="C75" s="44">
        <v>43853</v>
      </c>
      <c r="D75" s="44">
        <f t="shared" si="14"/>
        <v>43854</v>
      </c>
      <c r="E75" s="44">
        <f t="shared" si="15"/>
        <v>43867</v>
      </c>
      <c r="F75" s="44">
        <f t="shared" si="16"/>
        <v>43881</v>
      </c>
      <c r="G75" s="44" t="str">
        <f t="shared" si="18"/>
        <v>Jan</v>
      </c>
      <c r="H75" s="45"/>
      <c r="I75" s="44">
        <v>43866</v>
      </c>
      <c r="J75" s="120" t="str">
        <f t="shared" si="17"/>
        <v>Yes</v>
      </c>
      <c r="K75" s="20"/>
      <c r="L75" s="118"/>
      <c r="M75" s="46" t="s">
        <v>77</v>
      </c>
      <c r="N75" s="20"/>
      <c r="O75" s="21" t="s">
        <v>17</v>
      </c>
      <c r="P75" s="124"/>
      <c r="Q75" s="62"/>
      <c r="R75" s="38"/>
      <c r="S75" s="19"/>
      <c r="Z75" s="30"/>
      <c r="AA75" s="30"/>
      <c r="AD75" s="30"/>
    </row>
    <row r="76" spans="1:30" s="23" customFormat="1" ht="30" customHeight="1" x14ac:dyDescent="0.2">
      <c r="A76" s="21" t="s">
        <v>299</v>
      </c>
      <c r="B76" s="37" t="s">
        <v>229</v>
      </c>
      <c r="C76" s="44">
        <v>43853</v>
      </c>
      <c r="D76" s="44">
        <f t="shared" si="14"/>
        <v>43854</v>
      </c>
      <c r="E76" s="44">
        <f t="shared" si="15"/>
        <v>43867</v>
      </c>
      <c r="F76" s="44">
        <f t="shared" si="16"/>
        <v>43881</v>
      </c>
      <c r="G76" s="44" t="str">
        <f t="shared" si="18"/>
        <v>Jan</v>
      </c>
      <c r="H76" s="45"/>
      <c r="I76" s="44">
        <v>43902</v>
      </c>
      <c r="J76" s="120" t="str">
        <f t="shared" si="17"/>
        <v>No</v>
      </c>
      <c r="K76" s="20"/>
      <c r="L76" s="118"/>
      <c r="M76" s="46" t="s">
        <v>77</v>
      </c>
      <c r="N76" s="20"/>
      <c r="O76" s="21" t="s">
        <v>11</v>
      </c>
      <c r="P76" s="124"/>
      <c r="Q76" s="62" t="s">
        <v>14</v>
      </c>
      <c r="R76" s="38"/>
      <c r="S76" s="19"/>
      <c r="Z76" s="30"/>
      <c r="AA76" s="30"/>
      <c r="AD76" s="30"/>
    </row>
    <row r="77" spans="1:30" s="23" customFormat="1" ht="30" customHeight="1" x14ac:dyDescent="0.2">
      <c r="A77" s="21" t="s">
        <v>300</v>
      </c>
      <c r="B77" s="92" t="s">
        <v>230</v>
      </c>
      <c r="C77" s="44">
        <v>43853</v>
      </c>
      <c r="D77" s="44">
        <f t="shared" si="14"/>
        <v>43854</v>
      </c>
      <c r="E77" s="44">
        <f t="shared" si="15"/>
        <v>43867</v>
      </c>
      <c r="F77" s="44">
        <f t="shared" si="16"/>
        <v>43881</v>
      </c>
      <c r="G77" s="44" t="str">
        <f t="shared" si="18"/>
        <v>Jan</v>
      </c>
      <c r="H77" s="95"/>
      <c r="I77" s="44">
        <v>43859</v>
      </c>
      <c r="J77" s="120" t="str">
        <f t="shared" si="17"/>
        <v>Yes</v>
      </c>
      <c r="K77" s="20"/>
      <c r="L77" s="118"/>
      <c r="M77" s="46" t="s">
        <v>77</v>
      </c>
      <c r="N77" s="20"/>
      <c r="O77" s="21" t="s">
        <v>8</v>
      </c>
      <c r="P77" s="124"/>
      <c r="Q77" s="62"/>
      <c r="R77" s="37"/>
      <c r="S77" s="19"/>
      <c r="Z77" s="30"/>
      <c r="AA77" s="30"/>
      <c r="AD77" s="30"/>
    </row>
    <row r="78" spans="1:30" s="23" customFormat="1" ht="30" customHeight="1" x14ac:dyDescent="0.2">
      <c r="A78" s="21" t="s">
        <v>301</v>
      </c>
      <c r="B78" s="92" t="s">
        <v>231</v>
      </c>
      <c r="C78" s="94">
        <v>43854</v>
      </c>
      <c r="D78" s="44">
        <f t="shared" si="14"/>
        <v>43857</v>
      </c>
      <c r="E78" s="44">
        <f t="shared" si="15"/>
        <v>43868</v>
      </c>
      <c r="F78" s="44">
        <f t="shared" si="16"/>
        <v>43882</v>
      </c>
      <c r="G78" s="44" t="str">
        <f t="shared" si="18"/>
        <v>Jan</v>
      </c>
      <c r="H78" s="95"/>
      <c r="I78" s="44">
        <v>43858</v>
      </c>
      <c r="J78" s="120" t="str">
        <f t="shared" si="17"/>
        <v>Yes</v>
      </c>
      <c r="K78" s="20"/>
      <c r="L78" s="118"/>
      <c r="M78" s="46" t="s">
        <v>77</v>
      </c>
      <c r="N78" s="20"/>
      <c r="O78" s="21" t="s">
        <v>17</v>
      </c>
      <c r="P78" s="124"/>
      <c r="Q78" s="62"/>
      <c r="R78" s="38"/>
      <c r="S78" s="19"/>
      <c r="Z78" s="30"/>
      <c r="AA78" s="30"/>
      <c r="AD78" s="30"/>
    </row>
    <row r="79" spans="1:30" s="23" customFormat="1" ht="30" customHeight="1" x14ac:dyDescent="0.2">
      <c r="A79" s="21" t="s">
        <v>302</v>
      </c>
      <c r="B79" s="92" t="s">
        <v>232</v>
      </c>
      <c r="C79" s="94">
        <v>43854</v>
      </c>
      <c r="D79" s="44">
        <f t="shared" ref="D79:D110" si="19">IF(C79="","",WORKDAY(C79,1))</f>
        <v>43857</v>
      </c>
      <c r="E79" s="44">
        <f t="shared" ref="E79:E110" si="20">IF(C79="","",WORKDAY(C79,10))</f>
        <v>43868</v>
      </c>
      <c r="F79" s="44">
        <f t="shared" ref="F79:F110" si="21">IF(C79="","",WORKDAY(C79,20))</f>
        <v>43882</v>
      </c>
      <c r="G79" s="44" t="str">
        <f t="shared" si="18"/>
        <v>Jan</v>
      </c>
      <c r="H79" s="95"/>
      <c r="I79" s="44">
        <v>43859</v>
      </c>
      <c r="J79" s="120" t="str">
        <f t="shared" si="17"/>
        <v>Yes</v>
      </c>
      <c r="K79" s="20"/>
      <c r="L79" s="118"/>
      <c r="M79" s="46" t="s">
        <v>77</v>
      </c>
      <c r="N79" s="20"/>
      <c r="O79" s="21" t="s">
        <v>8</v>
      </c>
      <c r="P79" s="124"/>
      <c r="Q79" s="62"/>
      <c r="R79" s="38"/>
      <c r="S79" s="19"/>
      <c r="Z79" s="30"/>
      <c r="AA79" s="30"/>
      <c r="AD79" s="30"/>
    </row>
    <row r="80" spans="1:30" s="23" customFormat="1" ht="30" customHeight="1" x14ac:dyDescent="0.2">
      <c r="A80" s="21" t="s">
        <v>303</v>
      </c>
      <c r="B80" s="92" t="s">
        <v>233</v>
      </c>
      <c r="C80" s="44">
        <v>43853</v>
      </c>
      <c r="D80" s="44">
        <f t="shared" si="19"/>
        <v>43854</v>
      </c>
      <c r="E80" s="44">
        <f t="shared" si="20"/>
        <v>43867</v>
      </c>
      <c r="F80" s="44">
        <f t="shared" si="21"/>
        <v>43881</v>
      </c>
      <c r="G80" s="44" t="str">
        <f t="shared" si="18"/>
        <v>Jan</v>
      </c>
      <c r="H80" s="95"/>
      <c r="I80" s="44">
        <v>43864</v>
      </c>
      <c r="J80" s="120" t="str">
        <f t="shared" si="17"/>
        <v>Yes</v>
      </c>
      <c r="K80" s="20"/>
      <c r="L80" s="118"/>
      <c r="M80" s="46" t="s">
        <v>77</v>
      </c>
      <c r="N80" s="20"/>
      <c r="O80" s="21" t="s">
        <v>8</v>
      </c>
      <c r="P80" s="124"/>
      <c r="Q80" s="62"/>
      <c r="R80" s="37"/>
      <c r="S80" s="19"/>
      <c r="Z80" s="30"/>
      <c r="AA80" s="30"/>
      <c r="AD80" s="30"/>
    </row>
    <row r="81" spans="1:30" s="23" customFormat="1" ht="30" customHeight="1" x14ac:dyDescent="0.2">
      <c r="A81" s="21" t="s">
        <v>304</v>
      </c>
      <c r="B81" s="92" t="s">
        <v>234</v>
      </c>
      <c r="C81" s="94">
        <v>43854</v>
      </c>
      <c r="D81" s="44">
        <f t="shared" si="19"/>
        <v>43857</v>
      </c>
      <c r="E81" s="44">
        <f t="shared" si="20"/>
        <v>43868</v>
      </c>
      <c r="F81" s="44">
        <f t="shared" si="21"/>
        <v>43882</v>
      </c>
      <c r="G81" s="44" t="str">
        <f t="shared" si="18"/>
        <v>Jan</v>
      </c>
      <c r="H81" s="95"/>
      <c r="I81" s="44">
        <v>43902</v>
      </c>
      <c r="J81" s="120" t="str">
        <f t="shared" si="17"/>
        <v>No</v>
      </c>
      <c r="K81" s="20"/>
      <c r="L81" s="118"/>
      <c r="M81" s="46" t="s">
        <v>77</v>
      </c>
      <c r="N81" s="20"/>
      <c r="O81" s="21" t="s">
        <v>11</v>
      </c>
      <c r="P81" s="124"/>
      <c r="Q81" s="62" t="s">
        <v>14</v>
      </c>
      <c r="R81" s="38"/>
      <c r="S81" s="19"/>
      <c r="Z81" s="30"/>
      <c r="AA81" s="30"/>
      <c r="AD81" s="30"/>
    </row>
    <row r="82" spans="1:30" s="23" customFormat="1" ht="30" customHeight="1" x14ac:dyDescent="0.2">
      <c r="A82" s="21" t="s">
        <v>305</v>
      </c>
      <c r="B82" s="92" t="s">
        <v>235</v>
      </c>
      <c r="C82" s="94">
        <v>43854</v>
      </c>
      <c r="D82" s="44">
        <f t="shared" si="19"/>
        <v>43857</v>
      </c>
      <c r="E82" s="44">
        <f t="shared" si="20"/>
        <v>43868</v>
      </c>
      <c r="F82" s="44">
        <f t="shared" si="21"/>
        <v>43882</v>
      </c>
      <c r="G82" s="44" t="str">
        <f t="shared" si="18"/>
        <v>Jan</v>
      </c>
      <c r="H82" s="95"/>
      <c r="I82" s="44">
        <v>43866</v>
      </c>
      <c r="J82" s="120" t="str">
        <f t="shared" si="17"/>
        <v>Yes</v>
      </c>
      <c r="K82" s="20"/>
      <c r="L82" s="118"/>
      <c r="M82" s="46" t="s">
        <v>77</v>
      </c>
      <c r="N82" s="20"/>
      <c r="O82" s="21" t="s">
        <v>8</v>
      </c>
      <c r="P82" s="124"/>
      <c r="Q82" s="62"/>
      <c r="R82" s="38"/>
      <c r="S82" s="19"/>
      <c r="Z82" s="30"/>
      <c r="AA82" s="30"/>
      <c r="AD82" s="30"/>
    </row>
    <row r="83" spans="1:30" s="23" customFormat="1" ht="30" customHeight="1" x14ac:dyDescent="0.2">
      <c r="A83" s="21" t="s">
        <v>306</v>
      </c>
      <c r="B83" s="92" t="s">
        <v>236</v>
      </c>
      <c r="C83" s="94">
        <v>43857</v>
      </c>
      <c r="D83" s="44">
        <f t="shared" si="19"/>
        <v>43858</v>
      </c>
      <c r="E83" s="44">
        <f t="shared" si="20"/>
        <v>43871</v>
      </c>
      <c r="F83" s="44">
        <f t="shared" si="21"/>
        <v>43885</v>
      </c>
      <c r="G83" s="44" t="str">
        <f t="shared" si="18"/>
        <v>Jan</v>
      </c>
      <c r="H83" s="95"/>
      <c r="I83" s="44">
        <v>43864</v>
      </c>
      <c r="J83" s="120" t="str">
        <f t="shared" si="17"/>
        <v>Yes</v>
      </c>
      <c r="K83" s="20"/>
      <c r="L83" s="118"/>
      <c r="M83" s="46" t="s">
        <v>77</v>
      </c>
      <c r="N83" s="20"/>
      <c r="O83" s="21" t="s">
        <v>8</v>
      </c>
      <c r="P83" s="124"/>
      <c r="Q83" s="62"/>
      <c r="R83" s="37"/>
      <c r="S83" s="19"/>
      <c r="Z83" s="30"/>
      <c r="AA83" s="30"/>
      <c r="AD83" s="30"/>
    </row>
    <row r="84" spans="1:30" s="23" customFormat="1" ht="30" customHeight="1" x14ac:dyDescent="0.2">
      <c r="A84" s="21" t="s">
        <v>307</v>
      </c>
      <c r="B84" s="92" t="s">
        <v>237</v>
      </c>
      <c r="C84" s="94">
        <v>43857</v>
      </c>
      <c r="D84" s="44">
        <f t="shared" si="19"/>
        <v>43858</v>
      </c>
      <c r="E84" s="44">
        <f t="shared" si="20"/>
        <v>43871</v>
      </c>
      <c r="F84" s="44">
        <f t="shared" si="21"/>
        <v>43885</v>
      </c>
      <c r="G84" s="44" t="str">
        <f t="shared" si="18"/>
        <v>Jan</v>
      </c>
      <c r="H84" s="95"/>
      <c r="I84" s="94">
        <v>43885</v>
      </c>
      <c r="J84" s="120" t="str">
        <f t="shared" si="17"/>
        <v>Yes</v>
      </c>
      <c r="K84" s="20"/>
      <c r="L84" s="118"/>
      <c r="M84" s="97" t="s">
        <v>77</v>
      </c>
      <c r="N84" s="20"/>
      <c r="O84" s="91" t="s">
        <v>8</v>
      </c>
      <c r="P84" s="124"/>
      <c r="Q84" s="62"/>
      <c r="R84" s="100"/>
      <c r="S84" s="19"/>
      <c r="Z84" s="30"/>
      <c r="AA84" s="30"/>
      <c r="AD84" s="30"/>
    </row>
    <row r="85" spans="1:30" s="23" customFormat="1" ht="30" customHeight="1" x14ac:dyDescent="0.2">
      <c r="A85" s="21" t="s">
        <v>308</v>
      </c>
      <c r="B85" s="92" t="s">
        <v>238</v>
      </c>
      <c r="C85" s="94">
        <v>43857</v>
      </c>
      <c r="D85" s="44">
        <f t="shared" si="19"/>
        <v>43858</v>
      </c>
      <c r="E85" s="44">
        <f t="shared" si="20"/>
        <v>43871</v>
      </c>
      <c r="F85" s="44">
        <f t="shared" si="21"/>
        <v>43885</v>
      </c>
      <c r="G85" s="44" t="str">
        <f t="shared" si="18"/>
        <v>Jan</v>
      </c>
      <c r="H85" s="95"/>
      <c r="I85" s="44">
        <v>43861</v>
      </c>
      <c r="J85" s="120" t="str">
        <f t="shared" si="17"/>
        <v>Yes</v>
      </c>
      <c r="K85" s="20"/>
      <c r="L85" s="118"/>
      <c r="M85" s="46" t="s">
        <v>77</v>
      </c>
      <c r="N85" s="20"/>
      <c r="O85" s="21" t="s">
        <v>8</v>
      </c>
      <c r="P85" s="124"/>
      <c r="Q85" s="62"/>
      <c r="R85" s="38"/>
      <c r="S85" s="19"/>
      <c r="Z85" s="30"/>
      <c r="AA85" s="30"/>
      <c r="AD85" s="30"/>
    </row>
    <row r="86" spans="1:30" s="23" customFormat="1" ht="30" customHeight="1" x14ac:dyDescent="0.2">
      <c r="A86" s="21" t="s">
        <v>309</v>
      </c>
      <c r="B86" s="92" t="s">
        <v>239</v>
      </c>
      <c r="C86" s="94">
        <v>43857</v>
      </c>
      <c r="D86" s="44">
        <f t="shared" si="19"/>
        <v>43858</v>
      </c>
      <c r="E86" s="44">
        <f t="shared" si="20"/>
        <v>43871</v>
      </c>
      <c r="F86" s="44">
        <f t="shared" si="21"/>
        <v>43885</v>
      </c>
      <c r="G86" s="44" t="str">
        <f t="shared" si="18"/>
        <v>Jan</v>
      </c>
      <c r="H86" s="95"/>
      <c r="I86" s="94">
        <v>43885</v>
      </c>
      <c r="J86" s="120" t="str">
        <f t="shared" si="17"/>
        <v>Yes</v>
      </c>
      <c r="K86" s="20"/>
      <c r="L86" s="118"/>
      <c r="M86" s="97" t="s">
        <v>77</v>
      </c>
      <c r="N86" s="20"/>
      <c r="O86" s="91" t="s">
        <v>9</v>
      </c>
      <c r="P86" s="124"/>
      <c r="Q86" s="62" t="s">
        <v>14</v>
      </c>
      <c r="R86" s="92"/>
      <c r="S86" s="19"/>
      <c r="Z86" s="30"/>
      <c r="AA86" s="30"/>
      <c r="AD86" s="30"/>
    </row>
    <row r="87" spans="1:30" s="23" customFormat="1" ht="30" customHeight="1" x14ac:dyDescent="0.2">
      <c r="A87" s="21" t="s">
        <v>310</v>
      </c>
      <c r="B87" s="92" t="s">
        <v>240</v>
      </c>
      <c r="C87" s="94">
        <v>43858</v>
      </c>
      <c r="D87" s="44">
        <f t="shared" si="19"/>
        <v>43859</v>
      </c>
      <c r="E87" s="44">
        <f t="shared" si="20"/>
        <v>43872</v>
      </c>
      <c r="F87" s="44">
        <f t="shared" si="21"/>
        <v>43886</v>
      </c>
      <c r="G87" s="44" t="str">
        <f t="shared" si="18"/>
        <v>Jan</v>
      </c>
      <c r="H87" s="95"/>
      <c r="I87" s="44">
        <v>43902</v>
      </c>
      <c r="J87" s="120" t="str">
        <f t="shared" si="17"/>
        <v>No</v>
      </c>
      <c r="K87" s="20"/>
      <c r="L87" s="118"/>
      <c r="M87" s="46" t="s">
        <v>77</v>
      </c>
      <c r="N87" s="20"/>
      <c r="O87" s="21" t="s">
        <v>11</v>
      </c>
      <c r="P87" s="124"/>
      <c r="Q87" s="62" t="s">
        <v>14</v>
      </c>
      <c r="R87" s="38"/>
      <c r="S87" s="19"/>
      <c r="Z87" s="30"/>
      <c r="AA87" s="30"/>
      <c r="AD87" s="30"/>
    </row>
    <row r="88" spans="1:30" s="23" customFormat="1" ht="30" customHeight="1" x14ac:dyDescent="0.2">
      <c r="A88" s="21" t="s">
        <v>311</v>
      </c>
      <c r="B88" s="92" t="s">
        <v>241</v>
      </c>
      <c r="C88" s="94">
        <v>43858</v>
      </c>
      <c r="D88" s="44">
        <f t="shared" si="19"/>
        <v>43859</v>
      </c>
      <c r="E88" s="44">
        <f t="shared" si="20"/>
        <v>43872</v>
      </c>
      <c r="F88" s="44">
        <f t="shared" si="21"/>
        <v>43886</v>
      </c>
      <c r="G88" s="44" t="str">
        <f t="shared" si="18"/>
        <v>Jan</v>
      </c>
      <c r="H88" s="95"/>
      <c r="I88" s="44">
        <v>43886</v>
      </c>
      <c r="J88" s="120" t="str">
        <f t="shared" si="17"/>
        <v>Yes</v>
      </c>
      <c r="K88" s="20"/>
      <c r="L88" s="118"/>
      <c r="M88" s="46" t="s">
        <v>77</v>
      </c>
      <c r="N88" s="20"/>
      <c r="O88" s="21" t="s">
        <v>8</v>
      </c>
      <c r="P88" s="124"/>
      <c r="Q88" s="62"/>
      <c r="R88" s="38"/>
      <c r="S88" s="19"/>
      <c r="Z88" s="30"/>
      <c r="AA88" s="30"/>
      <c r="AD88" s="30"/>
    </row>
    <row r="89" spans="1:30" s="23" customFormat="1" ht="30" customHeight="1" x14ac:dyDescent="0.2">
      <c r="A89" s="21" t="s">
        <v>312</v>
      </c>
      <c r="B89" s="92" t="s">
        <v>242</v>
      </c>
      <c r="C89" s="94">
        <v>43859</v>
      </c>
      <c r="D89" s="44">
        <f t="shared" si="19"/>
        <v>43860</v>
      </c>
      <c r="E89" s="44">
        <f t="shared" si="20"/>
        <v>43873</v>
      </c>
      <c r="F89" s="44">
        <f t="shared" si="21"/>
        <v>43887</v>
      </c>
      <c r="G89" s="44" t="str">
        <f t="shared" si="18"/>
        <v>Jan</v>
      </c>
      <c r="H89" s="95"/>
      <c r="I89" s="44">
        <v>43913</v>
      </c>
      <c r="J89" s="120" t="str">
        <f t="shared" si="17"/>
        <v>No</v>
      </c>
      <c r="K89" s="20"/>
      <c r="L89" s="118"/>
      <c r="M89" s="46" t="s">
        <v>77</v>
      </c>
      <c r="N89" s="20"/>
      <c r="O89" s="21" t="s">
        <v>11</v>
      </c>
      <c r="P89" s="124"/>
      <c r="Q89" s="62" t="s">
        <v>14</v>
      </c>
      <c r="R89" s="37"/>
      <c r="S89" s="19"/>
      <c r="Z89" s="30"/>
      <c r="AA89" s="30"/>
      <c r="AD89" s="30"/>
    </row>
    <row r="90" spans="1:30" s="23" customFormat="1" ht="30" customHeight="1" x14ac:dyDescent="0.2">
      <c r="A90" s="21" t="s">
        <v>313</v>
      </c>
      <c r="B90" s="92" t="s">
        <v>243</v>
      </c>
      <c r="C90" s="94">
        <v>43859</v>
      </c>
      <c r="D90" s="44">
        <f t="shared" si="19"/>
        <v>43860</v>
      </c>
      <c r="E90" s="44">
        <f t="shared" si="20"/>
        <v>43873</v>
      </c>
      <c r="F90" s="44">
        <f t="shared" si="21"/>
        <v>43887</v>
      </c>
      <c r="G90" s="44" t="str">
        <f t="shared" si="18"/>
        <v>Jan</v>
      </c>
      <c r="H90" s="95"/>
      <c r="I90" s="94">
        <v>43886</v>
      </c>
      <c r="J90" s="120" t="str">
        <f t="shared" si="17"/>
        <v>Yes</v>
      </c>
      <c r="K90" s="20"/>
      <c r="L90" s="118"/>
      <c r="M90" s="97" t="s">
        <v>77</v>
      </c>
      <c r="N90" s="20"/>
      <c r="O90" s="91" t="s">
        <v>17</v>
      </c>
      <c r="P90" s="124"/>
      <c r="Q90" s="62"/>
      <c r="R90" s="100"/>
      <c r="S90" s="19"/>
      <c r="Z90" s="30"/>
      <c r="AA90" s="30"/>
      <c r="AD90" s="30"/>
    </row>
    <row r="91" spans="1:30" s="23" customFormat="1" ht="30" customHeight="1" x14ac:dyDescent="0.2">
      <c r="A91" s="21" t="s">
        <v>143</v>
      </c>
      <c r="B91" s="37" t="s">
        <v>191</v>
      </c>
      <c r="C91" s="44">
        <v>43840</v>
      </c>
      <c r="D91" s="44">
        <f t="shared" si="19"/>
        <v>43843</v>
      </c>
      <c r="E91" s="44">
        <f t="shared" si="20"/>
        <v>43854</v>
      </c>
      <c r="F91" s="44">
        <f t="shared" si="21"/>
        <v>43868</v>
      </c>
      <c r="G91" s="44" t="str">
        <f t="shared" si="18"/>
        <v>Jan</v>
      </c>
      <c r="H91" s="45"/>
      <c r="I91" s="44">
        <v>43868</v>
      </c>
      <c r="J91" s="120" t="str">
        <f t="shared" si="17"/>
        <v>Yes</v>
      </c>
      <c r="K91" s="20"/>
      <c r="L91" s="118"/>
      <c r="M91" s="46" t="s">
        <v>77</v>
      </c>
      <c r="N91" s="20"/>
      <c r="O91" s="21" t="s">
        <v>9</v>
      </c>
      <c r="P91" s="124"/>
      <c r="Q91" s="62" t="s">
        <v>14</v>
      </c>
      <c r="R91" s="38"/>
      <c r="S91" s="19"/>
      <c r="Z91" s="30"/>
      <c r="AA91" s="30"/>
      <c r="AD91" s="30"/>
    </row>
    <row r="92" spans="1:30" s="23" customFormat="1" ht="30" customHeight="1" x14ac:dyDescent="0.2">
      <c r="A92" s="21" t="s">
        <v>315</v>
      </c>
      <c r="B92" s="92" t="s">
        <v>245</v>
      </c>
      <c r="C92" s="44">
        <v>43864</v>
      </c>
      <c r="D92" s="44">
        <f t="shared" si="19"/>
        <v>43865</v>
      </c>
      <c r="E92" s="44">
        <f t="shared" si="20"/>
        <v>43878</v>
      </c>
      <c r="F92" s="44">
        <f t="shared" si="21"/>
        <v>43892</v>
      </c>
      <c r="G92" s="44" t="str">
        <f t="shared" si="18"/>
        <v>Feb</v>
      </c>
      <c r="H92" s="95"/>
      <c r="I92" s="44">
        <v>43889</v>
      </c>
      <c r="J92" s="120" t="str">
        <f t="shared" si="17"/>
        <v>Yes</v>
      </c>
      <c r="K92" s="20"/>
      <c r="L92" s="118"/>
      <c r="M92" s="46" t="s">
        <v>77</v>
      </c>
      <c r="N92" s="20"/>
      <c r="O92" s="21" t="s">
        <v>8</v>
      </c>
      <c r="P92" s="124"/>
      <c r="Q92" s="62"/>
      <c r="R92" s="37"/>
      <c r="S92" s="19"/>
      <c r="Z92" s="30"/>
      <c r="AA92" s="30"/>
      <c r="AD92" s="30"/>
    </row>
    <row r="93" spans="1:30" s="23" customFormat="1" ht="30" customHeight="1" x14ac:dyDescent="0.2">
      <c r="A93" s="21" t="s">
        <v>316</v>
      </c>
      <c r="B93" s="92" t="s">
        <v>246</v>
      </c>
      <c r="C93" s="94">
        <v>43859</v>
      </c>
      <c r="D93" s="44">
        <f t="shared" si="19"/>
        <v>43860</v>
      </c>
      <c r="E93" s="44">
        <f t="shared" si="20"/>
        <v>43873</v>
      </c>
      <c r="F93" s="44">
        <f t="shared" si="21"/>
        <v>43887</v>
      </c>
      <c r="G93" s="44" t="str">
        <f t="shared" si="18"/>
        <v>Jan</v>
      </c>
      <c r="H93" s="95"/>
      <c r="I93" s="44">
        <v>43903</v>
      </c>
      <c r="J93" s="120" t="str">
        <f t="shared" si="17"/>
        <v>No</v>
      </c>
      <c r="K93" s="20"/>
      <c r="L93" s="118"/>
      <c r="M93" s="46" t="s">
        <v>77</v>
      </c>
      <c r="N93" s="20"/>
      <c r="O93" s="21" t="s">
        <v>8</v>
      </c>
      <c r="P93" s="124"/>
      <c r="Q93" s="62"/>
      <c r="R93" s="38"/>
      <c r="S93" s="19"/>
      <c r="Z93" s="30"/>
      <c r="AA93" s="30"/>
      <c r="AD93" s="30"/>
    </row>
    <row r="94" spans="1:30" s="23" customFormat="1" ht="30" customHeight="1" x14ac:dyDescent="0.2">
      <c r="A94" s="21" t="s">
        <v>277</v>
      </c>
      <c r="B94" s="37" t="s">
        <v>209</v>
      </c>
      <c r="C94" s="44">
        <v>43847</v>
      </c>
      <c r="D94" s="44">
        <f t="shared" si="19"/>
        <v>43850</v>
      </c>
      <c r="E94" s="44">
        <f t="shared" si="20"/>
        <v>43861</v>
      </c>
      <c r="F94" s="44">
        <f t="shared" si="21"/>
        <v>43875</v>
      </c>
      <c r="G94" s="44" t="str">
        <f t="shared" si="18"/>
        <v>Jan</v>
      </c>
      <c r="H94" s="45"/>
      <c r="I94" s="94">
        <v>43892</v>
      </c>
      <c r="J94" s="120" t="str">
        <f t="shared" ref="J94:J125" si="22">IF(ISBLANK(I94),"",IF(I94&gt;F94,"No","Yes"))</f>
        <v>No</v>
      </c>
      <c r="K94" s="20"/>
      <c r="L94" s="118"/>
      <c r="M94" s="97" t="s">
        <v>77</v>
      </c>
      <c r="N94" s="20"/>
      <c r="O94" s="91" t="s">
        <v>17</v>
      </c>
      <c r="P94" s="124"/>
      <c r="Q94" s="62"/>
      <c r="R94" s="100"/>
      <c r="S94" s="19"/>
      <c r="Z94" s="30"/>
      <c r="AA94" s="30"/>
      <c r="AD94" s="30"/>
    </row>
    <row r="95" spans="1:30" s="23" customFormat="1" ht="30" customHeight="1" x14ac:dyDescent="0.2">
      <c r="A95" s="21" t="s">
        <v>318</v>
      </c>
      <c r="B95" s="37" t="s">
        <v>248</v>
      </c>
      <c r="C95" s="44">
        <v>43860</v>
      </c>
      <c r="D95" s="44">
        <f t="shared" si="19"/>
        <v>43861</v>
      </c>
      <c r="E95" s="44">
        <f t="shared" si="20"/>
        <v>43874</v>
      </c>
      <c r="F95" s="44">
        <f t="shared" si="21"/>
        <v>43888</v>
      </c>
      <c r="G95" s="44" t="str">
        <f t="shared" si="18"/>
        <v>Jan</v>
      </c>
      <c r="H95" s="45"/>
      <c r="I95" s="94">
        <v>43894</v>
      </c>
      <c r="J95" s="120" t="str">
        <f t="shared" si="22"/>
        <v>No</v>
      </c>
      <c r="K95" s="20"/>
      <c r="L95" s="118"/>
      <c r="M95" s="97" t="s">
        <v>77</v>
      </c>
      <c r="N95" s="126"/>
      <c r="O95" s="91" t="s">
        <v>8</v>
      </c>
      <c r="P95" s="127"/>
      <c r="Q95" s="62"/>
      <c r="R95" s="92"/>
      <c r="S95" s="19"/>
      <c r="Z95" s="30"/>
      <c r="AA95" s="30"/>
      <c r="AD95" s="30"/>
    </row>
    <row r="96" spans="1:30" s="23" customFormat="1" ht="30" customHeight="1" x14ac:dyDescent="0.2">
      <c r="A96" s="21" t="s">
        <v>319</v>
      </c>
      <c r="B96" s="37" t="s">
        <v>249</v>
      </c>
      <c r="C96" s="44">
        <v>43860</v>
      </c>
      <c r="D96" s="44">
        <f t="shared" si="19"/>
        <v>43861</v>
      </c>
      <c r="E96" s="44">
        <f t="shared" si="20"/>
        <v>43874</v>
      </c>
      <c r="F96" s="44">
        <f t="shared" si="21"/>
        <v>43888</v>
      </c>
      <c r="G96" s="44" t="str">
        <f t="shared" si="18"/>
        <v>Jan</v>
      </c>
      <c r="H96" s="45"/>
      <c r="I96" s="44">
        <v>43892</v>
      </c>
      <c r="J96" s="120" t="str">
        <f t="shared" si="22"/>
        <v>No</v>
      </c>
      <c r="K96" s="20"/>
      <c r="L96" s="118"/>
      <c r="M96" s="46" t="s">
        <v>77</v>
      </c>
      <c r="N96" s="20"/>
      <c r="O96" s="21" t="s">
        <v>8</v>
      </c>
      <c r="P96" s="124"/>
      <c r="Q96" s="62"/>
      <c r="R96" s="38"/>
      <c r="S96" s="19"/>
      <c r="Z96" s="30"/>
      <c r="AA96" s="30"/>
      <c r="AD96" s="30"/>
    </row>
    <row r="97" spans="1:30" s="23" customFormat="1" ht="30" customHeight="1" x14ac:dyDescent="0.2">
      <c r="A97" s="21" t="s">
        <v>320</v>
      </c>
      <c r="B97" s="37" t="s">
        <v>250</v>
      </c>
      <c r="C97" s="44">
        <v>43860</v>
      </c>
      <c r="D97" s="44">
        <f t="shared" si="19"/>
        <v>43861</v>
      </c>
      <c r="E97" s="44">
        <f t="shared" si="20"/>
        <v>43874</v>
      </c>
      <c r="F97" s="44">
        <f t="shared" si="21"/>
        <v>43888</v>
      </c>
      <c r="G97" s="44" t="str">
        <f t="shared" si="18"/>
        <v>Jan</v>
      </c>
      <c r="H97" s="45"/>
      <c r="I97" s="44">
        <v>43895</v>
      </c>
      <c r="J97" s="120" t="str">
        <f t="shared" si="22"/>
        <v>No</v>
      </c>
      <c r="K97" s="20"/>
      <c r="L97" s="118"/>
      <c r="M97" s="46" t="s">
        <v>77</v>
      </c>
      <c r="N97" s="20"/>
      <c r="O97" s="21" t="s">
        <v>9</v>
      </c>
      <c r="P97" s="124"/>
      <c r="Q97" s="62" t="s">
        <v>14</v>
      </c>
      <c r="R97" s="38"/>
      <c r="S97" s="19"/>
      <c r="Z97" s="30"/>
      <c r="AA97" s="30"/>
      <c r="AD97" s="30"/>
    </row>
    <row r="98" spans="1:30" s="23" customFormat="1" ht="30" customHeight="1" x14ac:dyDescent="0.2">
      <c r="A98" s="21" t="s">
        <v>321</v>
      </c>
      <c r="B98" s="37" t="s">
        <v>251</v>
      </c>
      <c r="C98" s="44">
        <v>43860</v>
      </c>
      <c r="D98" s="44">
        <f t="shared" si="19"/>
        <v>43861</v>
      </c>
      <c r="E98" s="44">
        <f t="shared" si="20"/>
        <v>43874</v>
      </c>
      <c r="F98" s="44">
        <f t="shared" si="21"/>
        <v>43888</v>
      </c>
      <c r="G98" s="44" t="str">
        <f t="shared" ref="G98:G126" si="23">IF(ISBLANK(C98),"",TEXT(C98,"mmm"))</f>
        <v>Jan</v>
      </c>
      <c r="H98" s="45"/>
      <c r="I98" s="44">
        <v>43896</v>
      </c>
      <c r="J98" s="120" t="str">
        <f t="shared" si="22"/>
        <v>No</v>
      </c>
      <c r="K98" s="20"/>
      <c r="L98" s="118"/>
      <c r="M98" s="99" t="s">
        <v>77</v>
      </c>
      <c r="N98" s="20"/>
      <c r="O98" s="21" t="s">
        <v>11</v>
      </c>
      <c r="P98" s="124"/>
      <c r="Q98" s="62" t="s">
        <v>14</v>
      </c>
      <c r="R98" s="37"/>
      <c r="S98" s="19"/>
      <c r="Z98" s="30"/>
      <c r="AA98" s="30"/>
      <c r="AD98" s="30"/>
    </row>
    <row r="99" spans="1:30" s="23" customFormat="1" ht="30" customHeight="1" x14ac:dyDescent="0.2">
      <c r="A99" s="21" t="s">
        <v>322</v>
      </c>
      <c r="B99" s="37" t="s">
        <v>175</v>
      </c>
      <c r="C99" s="44">
        <v>43860</v>
      </c>
      <c r="D99" s="44">
        <f t="shared" si="19"/>
        <v>43861</v>
      </c>
      <c r="E99" s="44">
        <f t="shared" si="20"/>
        <v>43874</v>
      </c>
      <c r="F99" s="44">
        <f t="shared" si="21"/>
        <v>43888</v>
      </c>
      <c r="G99" s="44" t="str">
        <f t="shared" si="23"/>
        <v>Jan</v>
      </c>
      <c r="H99" s="45"/>
      <c r="I99" s="44">
        <v>43861</v>
      </c>
      <c r="J99" s="120" t="str">
        <f t="shared" si="22"/>
        <v>Yes</v>
      </c>
      <c r="K99" s="20"/>
      <c r="L99" s="118"/>
      <c r="M99" s="46" t="s">
        <v>77</v>
      </c>
      <c r="N99" s="20"/>
      <c r="O99" s="21" t="s">
        <v>11</v>
      </c>
      <c r="P99" s="124"/>
      <c r="Q99" s="62" t="s">
        <v>69</v>
      </c>
      <c r="R99" s="38"/>
      <c r="S99" s="19"/>
      <c r="Z99" s="30"/>
      <c r="AA99" s="30"/>
      <c r="AD99" s="30"/>
    </row>
    <row r="100" spans="1:30" s="23" customFormat="1" ht="30" customHeight="1" x14ac:dyDescent="0.2">
      <c r="A100" s="21" t="s">
        <v>323</v>
      </c>
      <c r="B100" s="37" t="s">
        <v>252</v>
      </c>
      <c r="C100" s="44">
        <v>43860</v>
      </c>
      <c r="D100" s="44">
        <f t="shared" si="19"/>
        <v>43861</v>
      </c>
      <c r="E100" s="44">
        <f t="shared" si="20"/>
        <v>43874</v>
      </c>
      <c r="F100" s="44">
        <f t="shared" si="21"/>
        <v>43888</v>
      </c>
      <c r="G100" s="44" t="str">
        <f t="shared" si="23"/>
        <v>Jan</v>
      </c>
      <c r="H100" s="45"/>
      <c r="I100" s="44">
        <v>43887</v>
      </c>
      <c r="J100" s="120" t="str">
        <f t="shared" si="22"/>
        <v>Yes</v>
      </c>
      <c r="K100" s="20"/>
      <c r="L100" s="118"/>
      <c r="M100" s="46" t="s">
        <v>77</v>
      </c>
      <c r="N100" s="20"/>
      <c r="O100" s="21" t="s">
        <v>8</v>
      </c>
      <c r="P100" s="124"/>
      <c r="Q100" s="62"/>
      <c r="R100" s="38"/>
      <c r="S100" s="19"/>
      <c r="Z100" s="30"/>
      <c r="AA100" s="30"/>
      <c r="AD100" s="30"/>
    </row>
    <row r="101" spans="1:30" s="23" customFormat="1" ht="30" customHeight="1" x14ac:dyDescent="0.2">
      <c r="A101" s="21" t="s">
        <v>324</v>
      </c>
      <c r="B101" s="37" t="s">
        <v>253</v>
      </c>
      <c r="C101" s="44">
        <v>43860</v>
      </c>
      <c r="D101" s="44">
        <f t="shared" si="19"/>
        <v>43861</v>
      </c>
      <c r="E101" s="44">
        <f t="shared" si="20"/>
        <v>43874</v>
      </c>
      <c r="F101" s="44">
        <f t="shared" si="21"/>
        <v>43888</v>
      </c>
      <c r="G101" s="44" t="str">
        <f t="shared" si="23"/>
        <v>Jan</v>
      </c>
      <c r="H101" s="45"/>
      <c r="I101" s="44">
        <v>43861</v>
      </c>
      <c r="J101" s="120" t="str">
        <f t="shared" si="22"/>
        <v>Yes</v>
      </c>
      <c r="K101" s="20"/>
      <c r="L101" s="118"/>
      <c r="M101" s="46" t="s">
        <v>77</v>
      </c>
      <c r="N101" s="20"/>
      <c r="O101" s="21" t="s">
        <v>11</v>
      </c>
      <c r="P101" s="124"/>
      <c r="Q101" s="62" t="s">
        <v>15</v>
      </c>
      <c r="R101" s="37"/>
      <c r="S101" s="19"/>
      <c r="Z101" s="30"/>
      <c r="AA101" s="30"/>
      <c r="AD101" s="30"/>
    </row>
    <row r="102" spans="1:30" s="23" customFormat="1" ht="30" customHeight="1" x14ac:dyDescent="0.2">
      <c r="A102" s="21" t="s">
        <v>325</v>
      </c>
      <c r="B102" s="37" t="s">
        <v>254</v>
      </c>
      <c r="C102" s="44">
        <v>43860</v>
      </c>
      <c r="D102" s="44">
        <f t="shared" si="19"/>
        <v>43861</v>
      </c>
      <c r="E102" s="44">
        <f t="shared" si="20"/>
        <v>43874</v>
      </c>
      <c r="F102" s="44">
        <f t="shared" si="21"/>
        <v>43888</v>
      </c>
      <c r="G102" s="44" t="str">
        <f t="shared" si="23"/>
        <v>Jan</v>
      </c>
      <c r="H102" s="45"/>
      <c r="I102" s="44">
        <v>43888</v>
      </c>
      <c r="J102" s="120" t="str">
        <f t="shared" si="22"/>
        <v>Yes</v>
      </c>
      <c r="K102" s="20"/>
      <c r="L102" s="118"/>
      <c r="M102" s="46" t="s">
        <v>77</v>
      </c>
      <c r="N102" s="20"/>
      <c r="O102" s="21" t="s">
        <v>8</v>
      </c>
      <c r="P102" s="124"/>
      <c r="Q102" s="62"/>
      <c r="R102" s="38"/>
      <c r="S102" s="19"/>
      <c r="Z102" s="30"/>
      <c r="AA102" s="30"/>
      <c r="AD102" s="30"/>
    </row>
    <row r="103" spans="1:30" s="23" customFormat="1" ht="30" customHeight="1" x14ac:dyDescent="0.2">
      <c r="A103" s="21" t="s">
        <v>326</v>
      </c>
      <c r="B103" s="37" t="s">
        <v>255</v>
      </c>
      <c r="C103" s="44">
        <v>43861</v>
      </c>
      <c r="D103" s="44">
        <f t="shared" si="19"/>
        <v>43864</v>
      </c>
      <c r="E103" s="44">
        <f t="shared" si="20"/>
        <v>43875</v>
      </c>
      <c r="F103" s="44">
        <f t="shared" si="21"/>
        <v>43889</v>
      </c>
      <c r="G103" s="44" t="str">
        <f t="shared" si="23"/>
        <v>Jan</v>
      </c>
      <c r="H103" s="45"/>
      <c r="I103" s="44">
        <v>43895</v>
      </c>
      <c r="J103" s="120" t="str">
        <f t="shared" si="22"/>
        <v>No</v>
      </c>
      <c r="K103" s="20"/>
      <c r="L103" s="118"/>
      <c r="M103" s="46" t="s">
        <v>77</v>
      </c>
      <c r="N103" s="20"/>
      <c r="O103" s="21" t="s">
        <v>11</v>
      </c>
      <c r="P103" s="124"/>
      <c r="Q103" s="62" t="s">
        <v>14</v>
      </c>
      <c r="R103" s="38"/>
      <c r="S103" s="19"/>
      <c r="Z103" s="30"/>
      <c r="AA103" s="30"/>
      <c r="AD103" s="30"/>
    </row>
    <row r="104" spans="1:30" s="23" customFormat="1" ht="30" customHeight="1" x14ac:dyDescent="0.2">
      <c r="A104" s="21" t="s">
        <v>327</v>
      </c>
      <c r="B104" s="37" t="s">
        <v>256</v>
      </c>
      <c r="C104" s="44">
        <v>43861</v>
      </c>
      <c r="D104" s="44">
        <f t="shared" si="19"/>
        <v>43864</v>
      </c>
      <c r="E104" s="44">
        <f t="shared" si="20"/>
        <v>43875</v>
      </c>
      <c r="F104" s="44">
        <f t="shared" si="21"/>
        <v>43889</v>
      </c>
      <c r="G104" s="44" t="str">
        <f t="shared" si="23"/>
        <v>Jan</v>
      </c>
      <c r="H104" s="45"/>
      <c r="I104" s="44">
        <v>43886</v>
      </c>
      <c r="J104" s="120" t="str">
        <f t="shared" si="22"/>
        <v>Yes</v>
      </c>
      <c r="K104" s="20"/>
      <c r="L104" s="118"/>
      <c r="M104" s="46" t="s">
        <v>77</v>
      </c>
      <c r="N104" s="20"/>
      <c r="O104" s="21" t="s">
        <v>8</v>
      </c>
      <c r="P104" s="124"/>
      <c r="Q104" s="62"/>
      <c r="R104" s="37"/>
      <c r="S104" s="19"/>
      <c r="Z104" s="30"/>
      <c r="AA104" s="30"/>
      <c r="AD104" s="30"/>
    </row>
    <row r="105" spans="1:30" s="23" customFormat="1" ht="30" customHeight="1" x14ac:dyDescent="0.2">
      <c r="A105" s="21" t="s">
        <v>328</v>
      </c>
      <c r="B105" s="37" t="s">
        <v>257</v>
      </c>
      <c r="C105" s="44">
        <v>43861</v>
      </c>
      <c r="D105" s="44">
        <f t="shared" si="19"/>
        <v>43864</v>
      </c>
      <c r="E105" s="44">
        <f t="shared" si="20"/>
        <v>43875</v>
      </c>
      <c r="F105" s="44">
        <f t="shared" si="21"/>
        <v>43889</v>
      </c>
      <c r="G105" s="44" t="str">
        <f t="shared" si="23"/>
        <v>Jan</v>
      </c>
      <c r="H105" s="45"/>
      <c r="I105" s="44">
        <v>43864</v>
      </c>
      <c r="J105" s="120" t="str">
        <f t="shared" si="22"/>
        <v>Yes</v>
      </c>
      <c r="K105" s="20"/>
      <c r="L105" s="118"/>
      <c r="M105" s="46" t="s">
        <v>77</v>
      </c>
      <c r="N105" s="20"/>
      <c r="O105" s="21" t="s">
        <v>8</v>
      </c>
      <c r="P105" s="124"/>
      <c r="Q105" s="62"/>
      <c r="R105" s="38"/>
      <c r="S105" s="19"/>
      <c r="Z105" s="30"/>
      <c r="AA105" s="30"/>
      <c r="AD105" s="30"/>
    </row>
    <row r="106" spans="1:30" s="23" customFormat="1" ht="30" customHeight="1" x14ac:dyDescent="0.2">
      <c r="A106" s="21" t="s">
        <v>329</v>
      </c>
      <c r="B106" s="37" t="s">
        <v>258</v>
      </c>
      <c r="C106" s="44">
        <v>43864</v>
      </c>
      <c r="D106" s="44">
        <f t="shared" si="19"/>
        <v>43865</v>
      </c>
      <c r="E106" s="44">
        <f t="shared" si="20"/>
        <v>43878</v>
      </c>
      <c r="F106" s="44">
        <f t="shared" si="21"/>
        <v>43892</v>
      </c>
      <c r="G106" s="44" t="str">
        <f t="shared" si="23"/>
        <v>Feb</v>
      </c>
      <c r="H106" s="45"/>
      <c r="I106" s="44">
        <v>43864</v>
      </c>
      <c r="J106" s="120" t="str">
        <f t="shared" si="22"/>
        <v>Yes</v>
      </c>
      <c r="K106" s="20"/>
      <c r="L106" s="118"/>
      <c r="M106" s="46" t="s">
        <v>77</v>
      </c>
      <c r="N106" s="20"/>
      <c r="O106" s="21" t="s">
        <v>17</v>
      </c>
      <c r="P106" s="124"/>
      <c r="Q106" s="62"/>
      <c r="R106" s="38"/>
      <c r="S106" s="19"/>
      <c r="Z106" s="30"/>
      <c r="AA106" s="30"/>
      <c r="AD106" s="30"/>
    </row>
    <row r="107" spans="1:30" s="23" customFormat="1" ht="30" customHeight="1" x14ac:dyDescent="0.2">
      <c r="A107" s="21" t="s">
        <v>330</v>
      </c>
      <c r="B107" s="37" t="s">
        <v>259</v>
      </c>
      <c r="C107" s="44">
        <v>43864</v>
      </c>
      <c r="D107" s="44">
        <f t="shared" si="19"/>
        <v>43865</v>
      </c>
      <c r="E107" s="44">
        <f t="shared" si="20"/>
        <v>43878</v>
      </c>
      <c r="F107" s="44">
        <f t="shared" si="21"/>
        <v>43892</v>
      </c>
      <c r="G107" s="44" t="str">
        <f t="shared" si="23"/>
        <v>Feb</v>
      </c>
      <c r="H107" s="45"/>
      <c r="I107" s="44">
        <v>43902</v>
      </c>
      <c r="J107" s="120" t="str">
        <f t="shared" si="22"/>
        <v>No</v>
      </c>
      <c r="K107" s="20"/>
      <c r="L107" s="118"/>
      <c r="M107" s="46" t="s">
        <v>77</v>
      </c>
      <c r="N107" s="20"/>
      <c r="O107" s="21" t="s">
        <v>8</v>
      </c>
      <c r="P107" s="124"/>
      <c r="Q107" s="62"/>
      <c r="R107" s="37"/>
      <c r="S107" s="19"/>
      <c r="Z107" s="30"/>
      <c r="AA107" s="30"/>
      <c r="AD107" s="30"/>
    </row>
    <row r="108" spans="1:30" s="23" customFormat="1" ht="30" customHeight="1" x14ac:dyDescent="0.2">
      <c r="A108" s="21" t="s">
        <v>331</v>
      </c>
      <c r="B108" s="37" t="s">
        <v>260</v>
      </c>
      <c r="C108" s="44">
        <v>43864</v>
      </c>
      <c r="D108" s="44">
        <f t="shared" si="19"/>
        <v>43865</v>
      </c>
      <c r="E108" s="44">
        <f t="shared" si="20"/>
        <v>43878</v>
      </c>
      <c r="F108" s="44">
        <f t="shared" si="21"/>
        <v>43892</v>
      </c>
      <c r="G108" s="44" t="str">
        <f t="shared" si="23"/>
        <v>Feb</v>
      </c>
      <c r="H108" s="45"/>
      <c r="I108" s="44">
        <v>43896</v>
      </c>
      <c r="J108" s="120" t="str">
        <f t="shared" si="22"/>
        <v>No</v>
      </c>
      <c r="K108" s="20"/>
      <c r="L108" s="118"/>
      <c r="M108" s="46" t="s">
        <v>77</v>
      </c>
      <c r="N108" s="20"/>
      <c r="O108" s="21" t="s">
        <v>8</v>
      </c>
      <c r="P108" s="124"/>
      <c r="Q108" s="62"/>
      <c r="R108" s="38"/>
      <c r="S108" s="19"/>
      <c r="Z108" s="30"/>
      <c r="AA108" s="30"/>
      <c r="AD108" s="30"/>
    </row>
    <row r="109" spans="1:30" s="23" customFormat="1" ht="30" customHeight="1" x14ac:dyDescent="0.2">
      <c r="A109" s="21" t="s">
        <v>332</v>
      </c>
      <c r="B109" s="37" t="s">
        <v>538</v>
      </c>
      <c r="C109" s="44">
        <v>43860</v>
      </c>
      <c r="D109" s="44">
        <f t="shared" si="19"/>
        <v>43861</v>
      </c>
      <c r="E109" s="44">
        <f t="shared" si="20"/>
        <v>43874</v>
      </c>
      <c r="F109" s="44">
        <f t="shared" si="21"/>
        <v>43888</v>
      </c>
      <c r="G109" s="44" t="str">
        <f t="shared" si="23"/>
        <v>Jan</v>
      </c>
      <c r="H109" s="45"/>
      <c r="I109" s="44">
        <v>43866</v>
      </c>
      <c r="J109" s="120" t="str">
        <f t="shared" si="22"/>
        <v>Yes</v>
      </c>
      <c r="K109" s="20"/>
      <c r="L109" s="118"/>
      <c r="M109" s="46" t="s">
        <v>77</v>
      </c>
      <c r="N109" s="20"/>
      <c r="O109" s="21" t="s">
        <v>8</v>
      </c>
      <c r="P109" s="124"/>
      <c r="Q109" s="62"/>
      <c r="R109" s="38"/>
      <c r="S109" s="19"/>
      <c r="Z109" s="30"/>
      <c r="AA109" s="30"/>
      <c r="AD109" s="30"/>
    </row>
    <row r="110" spans="1:30" s="23" customFormat="1" ht="30" customHeight="1" x14ac:dyDescent="0.2">
      <c r="A110" s="21" t="s">
        <v>333</v>
      </c>
      <c r="B110" s="37" t="s">
        <v>539</v>
      </c>
      <c r="C110" s="44">
        <v>43864</v>
      </c>
      <c r="D110" s="44">
        <f t="shared" si="19"/>
        <v>43865</v>
      </c>
      <c r="E110" s="44">
        <f t="shared" si="20"/>
        <v>43878</v>
      </c>
      <c r="F110" s="44">
        <f t="shared" si="21"/>
        <v>43892</v>
      </c>
      <c r="G110" s="44" t="str">
        <f t="shared" si="23"/>
        <v>Feb</v>
      </c>
      <c r="H110" s="45"/>
      <c r="I110" s="44">
        <v>43887</v>
      </c>
      <c r="J110" s="120" t="str">
        <f t="shared" si="22"/>
        <v>Yes</v>
      </c>
      <c r="K110" s="20"/>
      <c r="L110" s="118"/>
      <c r="M110" s="46" t="s">
        <v>77</v>
      </c>
      <c r="N110" s="20"/>
      <c r="O110" s="21" t="s">
        <v>8</v>
      </c>
      <c r="P110" s="124"/>
      <c r="Q110" s="62"/>
      <c r="R110" s="37"/>
      <c r="S110" s="19"/>
      <c r="Z110" s="30"/>
      <c r="AA110" s="30"/>
      <c r="AD110" s="30"/>
    </row>
    <row r="111" spans="1:30" s="23" customFormat="1" ht="30" customHeight="1" x14ac:dyDescent="0.2">
      <c r="A111" s="21" t="s">
        <v>334</v>
      </c>
      <c r="B111" s="37" t="s">
        <v>540</v>
      </c>
      <c r="C111" s="44">
        <v>43864</v>
      </c>
      <c r="D111" s="44">
        <f t="shared" ref="D111:D118" si="24">IF(C111="","",WORKDAY(C111,1))</f>
        <v>43865</v>
      </c>
      <c r="E111" s="44">
        <f t="shared" ref="E111:E118" si="25">IF(C111="","",WORKDAY(C111,10))</f>
        <v>43878</v>
      </c>
      <c r="F111" s="44">
        <f t="shared" ref="F111:F118" si="26">IF(C111="","",WORKDAY(C111,20))</f>
        <v>43892</v>
      </c>
      <c r="G111" s="44" t="str">
        <f t="shared" si="23"/>
        <v>Feb</v>
      </c>
      <c r="H111" s="45"/>
      <c r="I111" s="44">
        <v>43866</v>
      </c>
      <c r="J111" s="120" t="str">
        <f t="shared" si="22"/>
        <v>Yes</v>
      </c>
      <c r="K111" s="20"/>
      <c r="L111" s="118"/>
      <c r="M111" s="46" t="s">
        <v>77</v>
      </c>
      <c r="N111" s="20"/>
      <c r="O111" s="21" t="s">
        <v>8</v>
      </c>
      <c r="P111" s="124"/>
      <c r="Q111" s="62"/>
      <c r="R111" s="38"/>
      <c r="S111" s="19"/>
      <c r="Z111" s="30"/>
      <c r="AA111" s="30"/>
      <c r="AD111" s="30"/>
    </row>
    <row r="112" spans="1:30" s="23" customFormat="1" ht="30" customHeight="1" x14ac:dyDescent="0.2">
      <c r="A112" s="21" t="s">
        <v>335</v>
      </c>
      <c r="B112" s="37" t="s">
        <v>211</v>
      </c>
      <c r="C112" s="44">
        <v>43865</v>
      </c>
      <c r="D112" s="44">
        <f t="shared" si="24"/>
        <v>43866</v>
      </c>
      <c r="E112" s="44">
        <f t="shared" si="25"/>
        <v>43879</v>
      </c>
      <c r="F112" s="44">
        <f t="shared" si="26"/>
        <v>43893</v>
      </c>
      <c r="G112" s="44" t="str">
        <f t="shared" si="23"/>
        <v>Feb</v>
      </c>
      <c r="H112" s="45"/>
      <c r="I112" s="44">
        <v>43865</v>
      </c>
      <c r="J112" s="120" t="str">
        <f t="shared" si="22"/>
        <v>Yes</v>
      </c>
      <c r="K112" s="20"/>
      <c r="L112" s="118"/>
      <c r="M112" s="46" t="s">
        <v>77</v>
      </c>
      <c r="N112" s="20"/>
      <c r="O112" s="21" t="s">
        <v>17</v>
      </c>
      <c r="P112" s="124"/>
      <c r="Q112" s="62"/>
      <c r="R112" s="38"/>
      <c r="S112" s="19"/>
      <c r="Z112" s="30"/>
      <c r="AA112" s="30"/>
      <c r="AD112" s="30"/>
    </row>
    <row r="113" spans="1:30" s="23" customFormat="1" ht="30" customHeight="1" x14ac:dyDescent="0.2">
      <c r="A113" s="21" t="s">
        <v>352</v>
      </c>
      <c r="B113" s="92" t="s">
        <v>558</v>
      </c>
      <c r="C113" s="94">
        <v>43888</v>
      </c>
      <c r="D113" s="94">
        <f t="shared" si="24"/>
        <v>43889</v>
      </c>
      <c r="E113" s="94">
        <f t="shared" si="25"/>
        <v>43902</v>
      </c>
      <c r="F113" s="94">
        <f t="shared" si="26"/>
        <v>43916</v>
      </c>
      <c r="G113" s="44" t="str">
        <f t="shared" si="23"/>
        <v>Feb</v>
      </c>
      <c r="H113" s="45"/>
      <c r="I113" s="94">
        <v>43900</v>
      </c>
      <c r="J113" s="120" t="str">
        <f t="shared" si="22"/>
        <v>Yes</v>
      </c>
      <c r="K113" s="20"/>
      <c r="L113" s="118"/>
      <c r="M113" s="97" t="s">
        <v>77</v>
      </c>
      <c r="N113" s="98"/>
      <c r="O113" s="91" t="s">
        <v>11</v>
      </c>
      <c r="P113" s="125"/>
      <c r="Q113" s="62" t="s">
        <v>14</v>
      </c>
      <c r="R113" s="92"/>
      <c r="S113" s="19"/>
      <c r="Z113" s="30"/>
      <c r="AA113" s="30"/>
      <c r="AD113" s="30"/>
    </row>
    <row r="114" spans="1:30" s="23" customFormat="1" ht="30" customHeight="1" x14ac:dyDescent="0.2">
      <c r="A114" s="21" t="s">
        <v>337</v>
      </c>
      <c r="B114" s="37" t="s">
        <v>542</v>
      </c>
      <c r="C114" s="44">
        <v>43865</v>
      </c>
      <c r="D114" s="44">
        <f t="shared" si="24"/>
        <v>43866</v>
      </c>
      <c r="E114" s="44">
        <f t="shared" si="25"/>
        <v>43879</v>
      </c>
      <c r="F114" s="44">
        <f t="shared" si="26"/>
        <v>43893</v>
      </c>
      <c r="G114" s="44" t="str">
        <f t="shared" si="23"/>
        <v>Feb</v>
      </c>
      <c r="H114" s="45"/>
      <c r="I114" s="44">
        <v>43887</v>
      </c>
      <c r="J114" s="120" t="str">
        <f t="shared" si="22"/>
        <v>Yes</v>
      </c>
      <c r="K114" s="20"/>
      <c r="L114" s="118">
        <v>43934</v>
      </c>
      <c r="M114" s="46" t="s">
        <v>77</v>
      </c>
      <c r="N114" s="20"/>
      <c r="O114" s="21" t="s">
        <v>17</v>
      </c>
      <c r="P114" s="124"/>
      <c r="Q114" s="62"/>
      <c r="R114" s="37"/>
      <c r="S114" s="19"/>
      <c r="Z114" s="30"/>
      <c r="AA114" s="30"/>
      <c r="AD114" s="30"/>
    </row>
    <row r="115" spans="1:30" s="23" customFormat="1" ht="30" customHeight="1" x14ac:dyDescent="0.2">
      <c r="A115" s="21" t="s">
        <v>338</v>
      </c>
      <c r="B115" s="37" t="s">
        <v>543</v>
      </c>
      <c r="C115" s="44">
        <v>43865</v>
      </c>
      <c r="D115" s="44">
        <f t="shared" si="24"/>
        <v>43866</v>
      </c>
      <c r="E115" s="44">
        <f t="shared" si="25"/>
        <v>43879</v>
      </c>
      <c r="F115" s="44">
        <f t="shared" si="26"/>
        <v>43893</v>
      </c>
      <c r="G115" s="44" t="str">
        <f t="shared" si="23"/>
        <v>Feb</v>
      </c>
      <c r="H115" s="45"/>
      <c r="I115" s="44">
        <v>43900</v>
      </c>
      <c r="J115" s="120" t="str">
        <f t="shared" si="22"/>
        <v>No</v>
      </c>
      <c r="K115" s="20"/>
      <c r="L115" s="118">
        <v>43959</v>
      </c>
      <c r="M115" s="46" t="s">
        <v>77</v>
      </c>
      <c r="N115" s="20"/>
      <c r="O115" s="21" t="s">
        <v>9</v>
      </c>
      <c r="P115" s="124"/>
      <c r="Q115" s="62" t="s">
        <v>14</v>
      </c>
      <c r="R115" s="37"/>
      <c r="S115" s="19"/>
      <c r="Z115" s="30"/>
      <c r="AA115" s="30"/>
      <c r="AD115" s="30"/>
    </row>
    <row r="116" spans="1:30" s="23" customFormat="1" ht="30" customHeight="1" x14ac:dyDescent="0.2">
      <c r="A116" s="21" t="s">
        <v>336</v>
      </c>
      <c r="B116" s="37" t="s">
        <v>541</v>
      </c>
      <c r="C116" s="44">
        <v>43865</v>
      </c>
      <c r="D116" s="44">
        <f t="shared" si="24"/>
        <v>43866</v>
      </c>
      <c r="E116" s="44">
        <f t="shared" si="25"/>
        <v>43879</v>
      </c>
      <c r="F116" s="44">
        <f t="shared" si="26"/>
        <v>43893</v>
      </c>
      <c r="G116" s="44" t="str">
        <f t="shared" si="23"/>
        <v>Feb</v>
      </c>
      <c r="H116" s="45"/>
      <c r="I116" s="44">
        <v>43903</v>
      </c>
      <c r="J116" s="120" t="str">
        <f t="shared" si="22"/>
        <v>No</v>
      </c>
      <c r="K116" s="20"/>
      <c r="L116" s="118">
        <v>43931</v>
      </c>
      <c r="M116" s="46" t="s">
        <v>77</v>
      </c>
      <c r="N116" s="20"/>
      <c r="O116" s="21" t="s">
        <v>11</v>
      </c>
      <c r="P116" s="124"/>
      <c r="Q116" s="62" t="s">
        <v>14</v>
      </c>
      <c r="R116" s="37"/>
      <c r="S116" s="19"/>
      <c r="Z116" s="30"/>
      <c r="AA116" s="30"/>
      <c r="AD116" s="30"/>
    </row>
    <row r="117" spans="1:30" s="23" customFormat="1" ht="30" customHeight="1" x14ac:dyDescent="0.2">
      <c r="A117" s="21" t="s">
        <v>340</v>
      </c>
      <c r="B117" s="37" t="s">
        <v>549</v>
      </c>
      <c r="C117" s="44">
        <v>43865</v>
      </c>
      <c r="D117" s="44">
        <f t="shared" si="24"/>
        <v>43866</v>
      </c>
      <c r="E117" s="44">
        <f t="shared" si="25"/>
        <v>43879</v>
      </c>
      <c r="F117" s="44">
        <f t="shared" si="26"/>
        <v>43893</v>
      </c>
      <c r="G117" s="44" t="str">
        <f t="shared" si="23"/>
        <v>Feb</v>
      </c>
      <c r="H117" s="45"/>
      <c r="I117" s="44">
        <v>43885</v>
      </c>
      <c r="J117" s="120" t="str">
        <f t="shared" si="22"/>
        <v>Yes</v>
      </c>
      <c r="K117" s="20"/>
      <c r="L117" s="118">
        <v>44074</v>
      </c>
      <c r="M117" s="46" t="s">
        <v>77</v>
      </c>
      <c r="N117" s="20"/>
      <c r="O117" s="21" t="s">
        <v>8</v>
      </c>
      <c r="P117" s="124"/>
      <c r="Q117" s="62"/>
      <c r="R117" s="37"/>
      <c r="S117" s="19"/>
      <c r="Z117" s="30"/>
      <c r="AA117" s="30"/>
      <c r="AD117" s="30"/>
    </row>
    <row r="118" spans="1:30" s="23" customFormat="1" ht="30" customHeight="1" x14ac:dyDescent="0.2">
      <c r="A118" s="21" t="s">
        <v>341</v>
      </c>
      <c r="B118" s="37" t="s">
        <v>550</v>
      </c>
      <c r="C118" s="44">
        <v>43865</v>
      </c>
      <c r="D118" s="44">
        <f t="shared" si="24"/>
        <v>43866</v>
      </c>
      <c r="E118" s="44">
        <f t="shared" si="25"/>
        <v>43879</v>
      </c>
      <c r="F118" s="44">
        <f t="shared" si="26"/>
        <v>43893</v>
      </c>
      <c r="G118" s="44" t="str">
        <f t="shared" si="23"/>
        <v>Feb</v>
      </c>
      <c r="H118" s="45"/>
      <c r="I118" s="44">
        <v>43903</v>
      </c>
      <c r="J118" s="120" t="str">
        <f t="shared" si="22"/>
        <v>No</v>
      </c>
      <c r="K118" s="20"/>
      <c r="L118" s="118">
        <v>44190</v>
      </c>
      <c r="M118" s="46" t="s">
        <v>77</v>
      </c>
      <c r="N118" s="20"/>
      <c r="O118" s="21" t="s">
        <v>8</v>
      </c>
      <c r="P118" s="124"/>
      <c r="Q118" s="62"/>
      <c r="R118" s="37"/>
      <c r="S118" s="19"/>
      <c r="Z118" s="30"/>
      <c r="AA118" s="30"/>
      <c r="AD118" s="30"/>
    </row>
    <row r="119" spans="1:30" s="23" customFormat="1" ht="30" customHeight="1" x14ac:dyDescent="0.2">
      <c r="A119" s="21" t="s">
        <v>342</v>
      </c>
      <c r="B119" s="37" t="s">
        <v>551</v>
      </c>
      <c r="C119" s="44">
        <v>43865</v>
      </c>
      <c r="D119" s="44">
        <f t="shared" ref="D119:D126" si="27">IF(C119="","",WORKDAY(C119,1,$L$113:$L$119))</f>
        <v>43866</v>
      </c>
      <c r="E119" s="44">
        <f t="shared" ref="E119:E126" si="28">IF(C119="","",WORKDAY(C119,10,$L$113:$L$119))</f>
        <v>43879</v>
      </c>
      <c r="F119" s="44">
        <f t="shared" ref="F119:F126" si="29">IF(C119="","",WORKDAY(C119,20,$L$113:$L$119))</f>
        <v>43893</v>
      </c>
      <c r="G119" s="44" t="str">
        <f t="shared" si="23"/>
        <v>Feb</v>
      </c>
      <c r="H119" s="45"/>
      <c r="I119" s="44">
        <v>43868</v>
      </c>
      <c r="J119" s="120" t="str">
        <f t="shared" si="22"/>
        <v>Yes</v>
      </c>
      <c r="K119" s="20"/>
      <c r="L119" s="118">
        <v>44193</v>
      </c>
      <c r="M119" s="46" t="s">
        <v>77</v>
      </c>
      <c r="N119" s="20"/>
      <c r="O119" s="21" t="s">
        <v>8</v>
      </c>
      <c r="P119" s="124"/>
      <c r="Q119" s="62"/>
      <c r="R119" s="37"/>
      <c r="S119" s="19"/>
      <c r="Z119" s="30"/>
      <c r="AA119" s="30"/>
      <c r="AD119" s="30"/>
    </row>
    <row r="120" spans="1:30" s="23" customFormat="1" ht="30" customHeight="1" x14ac:dyDescent="0.2">
      <c r="A120" s="21" t="s">
        <v>343</v>
      </c>
      <c r="B120" s="37" t="s">
        <v>552</v>
      </c>
      <c r="C120" s="44">
        <v>43866</v>
      </c>
      <c r="D120" s="44">
        <f t="shared" si="27"/>
        <v>43867</v>
      </c>
      <c r="E120" s="44">
        <f t="shared" si="28"/>
        <v>43880</v>
      </c>
      <c r="F120" s="44">
        <f t="shared" si="29"/>
        <v>43894</v>
      </c>
      <c r="G120" s="44" t="str">
        <f t="shared" si="23"/>
        <v>Feb</v>
      </c>
      <c r="H120" s="45"/>
      <c r="I120" s="44">
        <v>43886</v>
      </c>
      <c r="J120" s="120" t="str">
        <f t="shared" si="22"/>
        <v>Yes</v>
      </c>
      <c r="K120" s="20"/>
      <c r="L120" s="118"/>
      <c r="M120" s="46" t="s">
        <v>77</v>
      </c>
      <c r="N120" s="20"/>
      <c r="O120" s="21" t="s">
        <v>17</v>
      </c>
      <c r="P120" s="124"/>
      <c r="Q120" s="62"/>
      <c r="R120" s="37"/>
      <c r="S120" s="19"/>
      <c r="Z120" s="30"/>
      <c r="AA120" s="30"/>
      <c r="AD120" s="30"/>
    </row>
    <row r="121" spans="1:30" s="23" customFormat="1" ht="30" customHeight="1" x14ac:dyDescent="0.2">
      <c r="A121" s="21" t="s">
        <v>344</v>
      </c>
      <c r="B121" s="37" t="s">
        <v>553</v>
      </c>
      <c r="C121" s="44">
        <v>43866</v>
      </c>
      <c r="D121" s="44">
        <f t="shared" si="27"/>
        <v>43867</v>
      </c>
      <c r="E121" s="44">
        <f t="shared" si="28"/>
        <v>43880</v>
      </c>
      <c r="F121" s="44">
        <f t="shared" si="29"/>
        <v>43894</v>
      </c>
      <c r="G121" s="44" t="str">
        <f t="shared" si="23"/>
        <v>Feb</v>
      </c>
      <c r="H121" s="45"/>
      <c r="I121" s="44">
        <v>43900</v>
      </c>
      <c r="J121" s="120" t="str">
        <f t="shared" si="22"/>
        <v>No</v>
      </c>
      <c r="K121" s="20"/>
      <c r="L121" s="118"/>
      <c r="M121" s="46" t="s">
        <v>77</v>
      </c>
      <c r="N121" s="20"/>
      <c r="O121" s="21" t="s">
        <v>9</v>
      </c>
      <c r="P121" s="124"/>
      <c r="Q121" s="62" t="s">
        <v>14</v>
      </c>
      <c r="R121" s="37"/>
      <c r="S121" s="19"/>
      <c r="Z121" s="30"/>
      <c r="AA121" s="30"/>
      <c r="AD121" s="30"/>
    </row>
    <row r="122" spans="1:30" s="23" customFormat="1" ht="30" customHeight="1" x14ac:dyDescent="0.2">
      <c r="A122" s="21" t="s">
        <v>345</v>
      </c>
      <c r="B122" s="37" t="s">
        <v>180</v>
      </c>
      <c r="C122" s="44">
        <v>43866</v>
      </c>
      <c r="D122" s="44">
        <f t="shared" si="27"/>
        <v>43867</v>
      </c>
      <c r="E122" s="44">
        <f t="shared" si="28"/>
        <v>43880</v>
      </c>
      <c r="F122" s="44">
        <f t="shared" si="29"/>
        <v>43894</v>
      </c>
      <c r="G122" s="44" t="str">
        <f t="shared" si="23"/>
        <v>Feb</v>
      </c>
      <c r="H122" s="45"/>
      <c r="I122" s="44">
        <v>43866</v>
      </c>
      <c r="J122" s="120" t="str">
        <f t="shared" si="22"/>
        <v>Yes</v>
      </c>
      <c r="K122" s="20"/>
      <c r="L122" s="118"/>
      <c r="M122" s="46" t="s">
        <v>77</v>
      </c>
      <c r="N122" s="20"/>
      <c r="O122" s="21" t="s">
        <v>11</v>
      </c>
      <c r="P122" s="124"/>
      <c r="Q122" s="62" t="s">
        <v>15</v>
      </c>
      <c r="R122" s="37"/>
      <c r="S122" s="19"/>
      <c r="Z122" s="30"/>
      <c r="AA122" s="30"/>
      <c r="AD122" s="30"/>
    </row>
    <row r="123" spans="1:30" s="23" customFormat="1" ht="30" customHeight="1" x14ac:dyDescent="0.2">
      <c r="A123" s="21" t="s">
        <v>346</v>
      </c>
      <c r="B123" s="37" t="s">
        <v>555</v>
      </c>
      <c r="C123" s="44">
        <v>43866</v>
      </c>
      <c r="D123" s="44">
        <f t="shared" si="27"/>
        <v>43867</v>
      </c>
      <c r="E123" s="44">
        <f t="shared" si="28"/>
        <v>43880</v>
      </c>
      <c r="F123" s="44">
        <f t="shared" si="29"/>
        <v>43894</v>
      </c>
      <c r="G123" s="44" t="str">
        <f t="shared" si="23"/>
        <v>Feb</v>
      </c>
      <c r="H123" s="45"/>
      <c r="I123" s="44">
        <v>43895</v>
      </c>
      <c r="J123" s="120" t="str">
        <f t="shared" si="22"/>
        <v>No</v>
      </c>
      <c r="K123" s="20"/>
      <c r="L123" s="118"/>
      <c r="M123" s="46" t="s">
        <v>77</v>
      </c>
      <c r="N123" s="20"/>
      <c r="O123" s="21" t="s">
        <v>11</v>
      </c>
      <c r="P123" s="124"/>
      <c r="Q123" s="62" t="s">
        <v>14</v>
      </c>
      <c r="R123" s="37"/>
      <c r="S123" s="19"/>
      <c r="Z123" s="30"/>
      <c r="AA123" s="30"/>
      <c r="AD123" s="30"/>
    </row>
    <row r="124" spans="1:30" s="23" customFormat="1" ht="30" customHeight="1" x14ac:dyDescent="0.2">
      <c r="A124" s="21" t="s">
        <v>347</v>
      </c>
      <c r="B124" s="37" t="s">
        <v>175</v>
      </c>
      <c r="C124" s="44">
        <v>43866</v>
      </c>
      <c r="D124" s="44">
        <f t="shared" si="27"/>
        <v>43867</v>
      </c>
      <c r="E124" s="44">
        <f t="shared" si="28"/>
        <v>43880</v>
      </c>
      <c r="F124" s="44">
        <f t="shared" si="29"/>
        <v>43894</v>
      </c>
      <c r="G124" s="44" t="str">
        <f t="shared" si="23"/>
        <v>Feb</v>
      </c>
      <c r="H124" s="45"/>
      <c r="I124" s="44">
        <v>43867</v>
      </c>
      <c r="J124" s="120" t="str">
        <f t="shared" si="22"/>
        <v>Yes</v>
      </c>
      <c r="K124" s="20"/>
      <c r="L124" s="118"/>
      <c r="M124" s="46" t="s">
        <v>77</v>
      </c>
      <c r="N124" s="20"/>
      <c r="O124" s="21" t="s">
        <v>11</v>
      </c>
      <c r="P124" s="124"/>
      <c r="Q124" s="62" t="s">
        <v>69</v>
      </c>
      <c r="R124" s="37"/>
      <c r="S124" s="19"/>
      <c r="Z124" s="30"/>
      <c r="AA124" s="30"/>
      <c r="AD124" s="30"/>
    </row>
    <row r="125" spans="1:30" s="23" customFormat="1" ht="30" customHeight="1" x14ac:dyDescent="0.2">
      <c r="A125" s="21" t="s">
        <v>348</v>
      </c>
      <c r="B125" s="37" t="s">
        <v>175</v>
      </c>
      <c r="C125" s="44">
        <v>43866</v>
      </c>
      <c r="D125" s="44">
        <f t="shared" si="27"/>
        <v>43867</v>
      </c>
      <c r="E125" s="44">
        <f t="shared" si="28"/>
        <v>43880</v>
      </c>
      <c r="F125" s="44">
        <f t="shared" si="29"/>
        <v>43894</v>
      </c>
      <c r="G125" s="44" t="str">
        <f t="shared" si="23"/>
        <v>Feb</v>
      </c>
      <c r="H125" s="45"/>
      <c r="I125" s="44">
        <v>43867</v>
      </c>
      <c r="J125" s="120" t="str">
        <f t="shared" si="22"/>
        <v>Yes</v>
      </c>
      <c r="K125" s="20"/>
      <c r="L125" s="118"/>
      <c r="M125" s="46" t="s">
        <v>77</v>
      </c>
      <c r="N125" s="20"/>
      <c r="O125" s="21" t="s">
        <v>11</v>
      </c>
      <c r="P125" s="124"/>
      <c r="Q125" s="62" t="s">
        <v>69</v>
      </c>
      <c r="R125" s="37"/>
      <c r="S125" s="19"/>
      <c r="Z125" s="30"/>
      <c r="AA125" s="30"/>
      <c r="AD125" s="30"/>
    </row>
    <row r="126" spans="1:30" s="23" customFormat="1" ht="30" customHeight="1" x14ac:dyDescent="0.2">
      <c r="A126" s="21" t="s">
        <v>349</v>
      </c>
      <c r="B126" s="37" t="s">
        <v>731</v>
      </c>
      <c r="C126" s="44">
        <v>43859</v>
      </c>
      <c r="D126" s="44">
        <f t="shared" si="27"/>
        <v>43860</v>
      </c>
      <c r="E126" s="44">
        <f t="shared" si="28"/>
        <v>43873</v>
      </c>
      <c r="F126" s="44">
        <f t="shared" si="29"/>
        <v>43887</v>
      </c>
      <c r="G126" s="44" t="str">
        <f t="shared" si="23"/>
        <v>Jan</v>
      </c>
      <c r="H126" s="45"/>
      <c r="I126" s="44">
        <v>43895</v>
      </c>
      <c r="J126" s="120" t="str">
        <f t="shared" ref="J126:J142" si="30">IF(ISBLANK(I126),"",IF(I126&gt;F126,"No","Yes"))</f>
        <v>No</v>
      </c>
      <c r="K126" s="20"/>
      <c r="L126" s="118"/>
      <c r="M126" s="46" t="s">
        <v>77</v>
      </c>
      <c r="N126" s="20"/>
      <c r="O126" s="21" t="s">
        <v>8</v>
      </c>
      <c r="P126" s="124"/>
      <c r="Q126" s="62"/>
      <c r="R126" s="37"/>
      <c r="S126" s="19"/>
      <c r="Z126" s="30"/>
      <c r="AA126" s="30"/>
      <c r="AD126" s="30"/>
    </row>
    <row r="127" spans="1:30" s="23" customFormat="1" ht="30" customHeight="1" x14ac:dyDescent="0.2">
      <c r="A127" s="21" t="s">
        <v>350</v>
      </c>
      <c r="B127" s="37" t="s">
        <v>556</v>
      </c>
      <c r="C127" s="44">
        <v>43867</v>
      </c>
      <c r="D127" s="44">
        <f t="shared" ref="D127:D148" si="31">IF(C127="","",WORKDAY(C127,1))</f>
        <v>43868</v>
      </c>
      <c r="E127" s="44">
        <f t="shared" ref="E127:E148" si="32">IF(C127="","",WORKDAY(C127,10))</f>
        <v>43881</v>
      </c>
      <c r="F127" s="44">
        <f t="shared" ref="F127:F148" si="33">IF(C127="","",WORKDAY(C127,20))</f>
        <v>43895</v>
      </c>
      <c r="G127" s="44" t="s">
        <v>726</v>
      </c>
      <c r="H127" s="45"/>
      <c r="I127" s="44">
        <v>43868</v>
      </c>
      <c r="J127" s="120" t="str">
        <f t="shared" si="30"/>
        <v>Yes</v>
      </c>
      <c r="K127" s="20"/>
      <c r="L127" s="118"/>
      <c r="M127" s="46" t="s">
        <v>77</v>
      </c>
      <c r="N127" s="20"/>
      <c r="O127" s="21" t="s">
        <v>17</v>
      </c>
      <c r="P127" s="124"/>
      <c r="Q127" s="62"/>
      <c r="R127" s="37"/>
      <c r="S127" s="19"/>
      <c r="Z127" s="30"/>
      <c r="AA127" s="30"/>
      <c r="AD127" s="30"/>
    </row>
    <row r="128" spans="1:30" s="23" customFormat="1" ht="30" customHeight="1" x14ac:dyDescent="0.2">
      <c r="A128" s="21" t="s">
        <v>351</v>
      </c>
      <c r="B128" s="92" t="s">
        <v>557</v>
      </c>
      <c r="C128" s="94">
        <v>43867</v>
      </c>
      <c r="D128" s="94">
        <f t="shared" si="31"/>
        <v>43868</v>
      </c>
      <c r="E128" s="94">
        <f t="shared" si="32"/>
        <v>43881</v>
      </c>
      <c r="F128" s="94">
        <f t="shared" si="33"/>
        <v>43895</v>
      </c>
      <c r="G128" s="44" t="str">
        <f t="shared" ref="G128:G148" si="34">IF(ISBLANK(C128),"",TEXT(C128,"mmm"))</f>
        <v>Feb</v>
      </c>
      <c r="H128" s="45"/>
      <c r="I128" s="94">
        <v>43893</v>
      </c>
      <c r="J128" s="120" t="str">
        <f t="shared" si="30"/>
        <v>Yes</v>
      </c>
      <c r="K128" s="20"/>
      <c r="L128" s="118"/>
      <c r="M128" s="97" t="s">
        <v>77</v>
      </c>
      <c r="N128" s="126"/>
      <c r="O128" s="91" t="s">
        <v>11</v>
      </c>
      <c r="P128" s="127"/>
      <c r="Q128" s="62" t="s">
        <v>69</v>
      </c>
      <c r="R128" s="92"/>
      <c r="S128" s="19"/>
      <c r="Z128" s="30"/>
      <c r="AA128" s="30"/>
      <c r="AD128" s="30"/>
    </row>
    <row r="129" spans="1:30" s="23" customFormat="1" ht="30" customHeight="1" x14ac:dyDescent="0.2">
      <c r="A129" s="21" t="s">
        <v>339</v>
      </c>
      <c r="B129" s="37" t="s">
        <v>554</v>
      </c>
      <c r="C129" s="44">
        <v>43865</v>
      </c>
      <c r="D129" s="44">
        <f t="shared" si="31"/>
        <v>43866</v>
      </c>
      <c r="E129" s="44">
        <f t="shared" si="32"/>
        <v>43879</v>
      </c>
      <c r="F129" s="44">
        <f t="shared" si="33"/>
        <v>43893</v>
      </c>
      <c r="G129" s="44" t="str">
        <f t="shared" si="34"/>
        <v>Feb</v>
      </c>
      <c r="H129" s="45"/>
      <c r="I129" s="44">
        <v>43908</v>
      </c>
      <c r="J129" s="120" t="str">
        <f t="shared" si="30"/>
        <v>No</v>
      </c>
      <c r="K129" s="20"/>
      <c r="L129" s="118">
        <v>43976</v>
      </c>
      <c r="M129" s="46" t="s">
        <v>77</v>
      </c>
      <c r="N129" s="20"/>
      <c r="O129" s="21" t="s">
        <v>11</v>
      </c>
      <c r="P129" s="124"/>
      <c r="Q129" s="62" t="s">
        <v>14</v>
      </c>
      <c r="R129" s="37"/>
      <c r="S129" s="19"/>
      <c r="Z129" s="30"/>
      <c r="AA129" s="30"/>
      <c r="AD129" s="30"/>
    </row>
    <row r="130" spans="1:30" s="23" customFormat="1" ht="30" customHeight="1" x14ac:dyDescent="0.2">
      <c r="A130" s="21" t="s">
        <v>353</v>
      </c>
      <c r="B130" s="37" t="s">
        <v>559</v>
      </c>
      <c r="C130" s="44">
        <v>43868</v>
      </c>
      <c r="D130" s="44">
        <f t="shared" si="31"/>
        <v>43871</v>
      </c>
      <c r="E130" s="44">
        <f t="shared" si="32"/>
        <v>43882</v>
      </c>
      <c r="F130" s="44">
        <f t="shared" si="33"/>
        <v>43896</v>
      </c>
      <c r="G130" s="44" t="str">
        <f t="shared" si="34"/>
        <v>Feb</v>
      </c>
      <c r="H130" s="45"/>
      <c r="I130" s="44">
        <v>43895</v>
      </c>
      <c r="J130" s="120" t="str">
        <f t="shared" si="30"/>
        <v>Yes</v>
      </c>
      <c r="K130" s="20"/>
      <c r="L130" s="118"/>
      <c r="M130" s="46" t="s">
        <v>77</v>
      </c>
      <c r="N130" s="20"/>
      <c r="O130" s="21" t="s">
        <v>11</v>
      </c>
      <c r="P130" s="124"/>
      <c r="Q130" s="62" t="s">
        <v>14</v>
      </c>
      <c r="R130" s="37"/>
      <c r="S130" s="19"/>
      <c r="Z130" s="30"/>
      <c r="AA130" s="30"/>
      <c r="AD130" s="30"/>
    </row>
    <row r="131" spans="1:30" s="23" customFormat="1" ht="30" customHeight="1" x14ac:dyDescent="0.2">
      <c r="A131" s="21" t="s">
        <v>354</v>
      </c>
      <c r="B131" s="37" t="s">
        <v>560</v>
      </c>
      <c r="C131" s="44">
        <v>43868</v>
      </c>
      <c r="D131" s="44">
        <f t="shared" si="31"/>
        <v>43871</v>
      </c>
      <c r="E131" s="44">
        <f t="shared" si="32"/>
        <v>43882</v>
      </c>
      <c r="F131" s="44">
        <f t="shared" si="33"/>
        <v>43896</v>
      </c>
      <c r="G131" s="44" t="str">
        <f t="shared" si="34"/>
        <v>Feb</v>
      </c>
      <c r="H131" s="45"/>
      <c r="I131" s="44">
        <v>43868</v>
      </c>
      <c r="J131" s="120" t="str">
        <f t="shared" si="30"/>
        <v>Yes</v>
      </c>
      <c r="K131" s="20"/>
      <c r="L131" s="118"/>
      <c r="M131" s="46" t="s">
        <v>77</v>
      </c>
      <c r="N131" s="20"/>
      <c r="O131" s="21" t="s">
        <v>17</v>
      </c>
      <c r="P131" s="124"/>
      <c r="Q131" s="62"/>
      <c r="R131" s="37"/>
      <c r="S131" s="19"/>
      <c r="Z131" s="30"/>
      <c r="AA131" s="30"/>
      <c r="AD131" s="30"/>
    </row>
    <row r="132" spans="1:30" s="23" customFormat="1" ht="30" customHeight="1" x14ac:dyDescent="0.2">
      <c r="A132" s="21" t="s">
        <v>355</v>
      </c>
      <c r="B132" s="37" t="s">
        <v>561</v>
      </c>
      <c r="C132" s="44">
        <v>43868</v>
      </c>
      <c r="D132" s="44">
        <f t="shared" si="31"/>
        <v>43871</v>
      </c>
      <c r="E132" s="44">
        <f t="shared" si="32"/>
        <v>43882</v>
      </c>
      <c r="F132" s="44">
        <f t="shared" si="33"/>
        <v>43896</v>
      </c>
      <c r="G132" s="44" t="str">
        <f t="shared" si="34"/>
        <v>Feb</v>
      </c>
      <c r="H132" s="45"/>
      <c r="I132" s="44">
        <v>43903</v>
      </c>
      <c r="J132" s="120" t="str">
        <f t="shared" si="30"/>
        <v>No</v>
      </c>
      <c r="K132" s="20"/>
      <c r="L132" s="118"/>
      <c r="M132" s="46" t="s">
        <v>77</v>
      </c>
      <c r="N132" s="20"/>
      <c r="O132" s="21" t="s">
        <v>11</v>
      </c>
      <c r="P132" s="124"/>
      <c r="Q132" s="62" t="s">
        <v>14</v>
      </c>
      <c r="R132" s="37"/>
      <c r="S132" s="19"/>
      <c r="Z132" s="30"/>
      <c r="AA132" s="30"/>
      <c r="AD132" s="30"/>
    </row>
    <row r="133" spans="1:30" s="23" customFormat="1" ht="30" customHeight="1" x14ac:dyDescent="0.2">
      <c r="A133" s="21" t="s">
        <v>356</v>
      </c>
      <c r="B133" s="37" t="s">
        <v>562</v>
      </c>
      <c r="C133" s="44">
        <v>43868</v>
      </c>
      <c r="D133" s="44">
        <f t="shared" si="31"/>
        <v>43871</v>
      </c>
      <c r="E133" s="44">
        <f t="shared" si="32"/>
        <v>43882</v>
      </c>
      <c r="F133" s="44">
        <f t="shared" si="33"/>
        <v>43896</v>
      </c>
      <c r="G133" s="44" t="str">
        <f t="shared" si="34"/>
        <v>Feb</v>
      </c>
      <c r="H133" s="45"/>
      <c r="I133" s="44">
        <v>43908</v>
      </c>
      <c r="J133" s="120" t="str">
        <f t="shared" si="30"/>
        <v>No</v>
      </c>
      <c r="K133" s="20"/>
      <c r="L133" s="118"/>
      <c r="M133" s="46" t="s">
        <v>77</v>
      </c>
      <c r="N133" s="20"/>
      <c r="O133" s="21" t="s">
        <v>11</v>
      </c>
      <c r="P133" s="124"/>
      <c r="Q133" s="62" t="s">
        <v>14</v>
      </c>
      <c r="R133" s="37"/>
      <c r="S133" s="19"/>
      <c r="Z133" s="30"/>
      <c r="AA133" s="30"/>
      <c r="AD133" s="30"/>
    </row>
    <row r="134" spans="1:30" s="23" customFormat="1" ht="30" customHeight="1" x14ac:dyDescent="0.2">
      <c r="A134" s="21" t="s">
        <v>357</v>
      </c>
      <c r="B134" s="37" t="s">
        <v>563</v>
      </c>
      <c r="C134" s="44">
        <v>43868</v>
      </c>
      <c r="D134" s="44">
        <f t="shared" si="31"/>
        <v>43871</v>
      </c>
      <c r="E134" s="44">
        <f t="shared" si="32"/>
        <v>43882</v>
      </c>
      <c r="F134" s="44">
        <f t="shared" si="33"/>
        <v>43896</v>
      </c>
      <c r="G134" s="44" t="str">
        <f t="shared" si="34"/>
        <v>Feb</v>
      </c>
      <c r="H134" s="45"/>
      <c r="I134" s="44">
        <v>43903</v>
      </c>
      <c r="J134" s="120" t="str">
        <f t="shared" si="30"/>
        <v>No</v>
      </c>
      <c r="K134" s="20"/>
      <c r="L134" s="118"/>
      <c r="M134" s="46" t="s">
        <v>77</v>
      </c>
      <c r="N134" s="20"/>
      <c r="O134" s="21" t="s">
        <v>11</v>
      </c>
      <c r="P134" s="124"/>
      <c r="Q134" s="62" t="s">
        <v>14</v>
      </c>
      <c r="R134" s="37"/>
      <c r="S134" s="19"/>
      <c r="Z134" s="30"/>
      <c r="AA134" s="30"/>
      <c r="AD134" s="30"/>
    </row>
    <row r="135" spans="1:30" s="23" customFormat="1" ht="30" customHeight="1" x14ac:dyDescent="0.2">
      <c r="A135" s="21" t="s">
        <v>358</v>
      </c>
      <c r="B135" s="37" t="s">
        <v>564</v>
      </c>
      <c r="C135" s="44">
        <v>43881</v>
      </c>
      <c r="D135" s="44">
        <f t="shared" si="31"/>
        <v>43882</v>
      </c>
      <c r="E135" s="44">
        <f t="shared" si="32"/>
        <v>43895</v>
      </c>
      <c r="F135" s="44">
        <f t="shared" si="33"/>
        <v>43909</v>
      </c>
      <c r="G135" s="44" t="str">
        <f t="shared" si="34"/>
        <v>Feb</v>
      </c>
      <c r="H135" s="45"/>
      <c r="I135" s="44">
        <v>43902</v>
      </c>
      <c r="J135" s="120" t="str">
        <f t="shared" si="30"/>
        <v>Yes</v>
      </c>
      <c r="K135" s="20"/>
      <c r="L135" s="118"/>
      <c r="M135" s="46" t="s">
        <v>77</v>
      </c>
      <c r="N135" s="20"/>
      <c r="O135" s="21" t="s">
        <v>11</v>
      </c>
      <c r="P135" s="124"/>
      <c r="Q135" s="62" t="s">
        <v>69</v>
      </c>
      <c r="R135" s="37"/>
      <c r="S135" s="19"/>
      <c r="Z135" s="30"/>
      <c r="AA135" s="30"/>
      <c r="AD135" s="30"/>
    </row>
    <row r="136" spans="1:30" s="23" customFormat="1" ht="30" customHeight="1" x14ac:dyDescent="0.2">
      <c r="A136" s="21" t="s">
        <v>359</v>
      </c>
      <c r="B136" s="37" t="s">
        <v>565</v>
      </c>
      <c r="C136" s="44">
        <v>43885</v>
      </c>
      <c r="D136" s="44">
        <f t="shared" si="31"/>
        <v>43886</v>
      </c>
      <c r="E136" s="44">
        <f t="shared" si="32"/>
        <v>43899</v>
      </c>
      <c r="F136" s="44">
        <f t="shared" si="33"/>
        <v>43913</v>
      </c>
      <c r="G136" s="44" t="str">
        <f t="shared" si="34"/>
        <v>Feb</v>
      </c>
      <c r="H136" s="45"/>
      <c r="I136" s="44">
        <v>43892</v>
      </c>
      <c r="J136" s="120" t="str">
        <f t="shared" si="30"/>
        <v>Yes</v>
      </c>
      <c r="K136" s="20"/>
      <c r="L136" s="118"/>
      <c r="M136" s="46" t="s">
        <v>77</v>
      </c>
      <c r="N136" s="20"/>
      <c r="O136" s="21" t="s">
        <v>8</v>
      </c>
      <c r="P136" s="124"/>
      <c r="Q136" s="62"/>
      <c r="R136" s="37"/>
      <c r="S136" s="19"/>
      <c r="Z136" s="30"/>
      <c r="AA136" s="30"/>
      <c r="AD136" s="30"/>
    </row>
    <row r="137" spans="1:30" s="23" customFormat="1" ht="30" customHeight="1" x14ac:dyDescent="0.2">
      <c r="A137" s="21" t="s">
        <v>360</v>
      </c>
      <c r="B137" s="37" t="s">
        <v>566</v>
      </c>
      <c r="C137" s="44">
        <v>43885</v>
      </c>
      <c r="D137" s="44">
        <f t="shared" si="31"/>
        <v>43886</v>
      </c>
      <c r="E137" s="44">
        <f t="shared" si="32"/>
        <v>43899</v>
      </c>
      <c r="F137" s="44">
        <f t="shared" si="33"/>
        <v>43913</v>
      </c>
      <c r="G137" s="44" t="str">
        <f t="shared" si="34"/>
        <v>Feb</v>
      </c>
      <c r="H137" s="45"/>
      <c r="I137" s="44">
        <v>43913</v>
      </c>
      <c r="J137" s="120" t="str">
        <f t="shared" si="30"/>
        <v>Yes</v>
      </c>
      <c r="K137" s="20"/>
      <c r="L137" s="118"/>
      <c r="M137" s="46" t="s">
        <v>77</v>
      </c>
      <c r="N137" s="20"/>
      <c r="O137" s="21" t="s">
        <v>11</v>
      </c>
      <c r="P137" s="124"/>
      <c r="Q137" s="62" t="s">
        <v>14</v>
      </c>
      <c r="R137" s="37"/>
      <c r="S137" s="19"/>
      <c r="Z137" s="30"/>
      <c r="AA137" s="30"/>
      <c r="AD137" s="30"/>
    </row>
    <row r="138" spans="1:30" s="23" customFormat="1" ht="30" customHeight="1" x14ac:dyDescent="0.2">
      <c r="A138" s="21" t="s">
        <v>361</v>
      </c>
      <c r="B138" s="37" t="s">
        <v>567</v>
      </c>
      <c r="C138" s="44">
        <v>43885</v>
      </c>
      <c r="D138" s="44">
        <f t="shared" si="31"/>
        <v>43886</v>
      </c>
      <c r="E138" s="44">
        <f t="shared" si="32"/>
        <v>43899</v>
      </c>
      <c r="F138" s="44">
        <f t="shared" si="33"/>
        <v>43913</v>
      </c>
      <c r="G138" s="44" t="str">
        <f t="shared" si="34"/>
        <v>Feb</v>
      </c>
      <c r="H138" s="45"/>
      <c r="I138" s="44">
        <v>43892</v>
      </c>
      <c r="J138" s="120" t="str">
        <f t="shared" si="30"/>
        <v>Yes</v>
      </c>
      <c r="K138" s="20"/>
      <c r="L138" s="118"/>
      <c r="M138" s="46" t="s">
        <v>77</v>
      </c>
      <c r="N138" s="20"/>
      <c r="O138" s="21" t="s">
        <v>17</v>
      </c>
      <c r="P138" s="124"/>
      <c r="Q138" s="62"/>
      <c r="R138" s="37"/>
      <c r="S138" s="19"/>
      <c r="Z138" s="30"/>
      <c r="AA138" s="30"/>
      <c r="AD138" s="30"/>
    </row>
    <row r="139" spans="1:30" s="23" customFormat="1" ht="30" customHeight="1" x14ac:dyDescent="0.2">
      <c r="A139" s="21" t="s">
        <v>362</v>
      </c>
      <c r="B139" s="37" t="s">
        <v>568</v>
      </c>
      <c r="C139" s="44">
        <v>43885</v>
      </c>
      <c r="D139" s="44">
        <f t="shared" si="31"/>
        <v>43886</v>
      </c>
      <c r="E139" s="44">
        <f t="shared" si="32"/>
        <v>43899</v>
      </c>
      <c r="F139" s="44">
        <f t="shared" si="33"/>
        <v>43913</v>
      </c>
      <c r="G139" s="44" t="str">
        <f t="shared" si="34"/>
        <v>Feb</v>
      </c>
      <c r="H139" s="45"/>
      <c r="I139" s="44">
        <v>43910</v>
      </c>
      <c r="J139" s="120" t="str">
        <f t="shared" si="30"/>
        <v>Yes</v>
      </c>
      <c r="K139" s="20"/>
      <c r="L139" s="118"/>
      <c r="M139" s="46" t="s">
        <v>77</v>
      </c>
      <c r="N139" s="20"/>
      <c r="O139" s="21" t="s">
        <v>8</v>
      </c>
      <c r="P139" s="124"/>
      <c r="Q139" s="62"/>
      <c r="R139" s="37"/>
      <c r="S139" s="19"/>
      <c r="Z139" s="30"/>
      <c r="AA139" s="30"/>
      <c r="AD139" s="30"/>
    </row>
    <row r="140" spans="1:30" s="23" customFormat="1" ht="30" customHeight="1" x14ac:dyDescent="0.2">
      <c r="A140" s="21" t="s">
        <v>363</v>
      </c>
      <c r="B140" s="37" t="s">
        <v>569</v>
      </c>
      <c r="C140" s="44">
        <v>43885</v>
      </c>
      <c r="D140" s="44">
        <f t="shared" si="31"/>
        <v>43886</v>
      </c>
      <c r="E140" s="44">
        <f t="shared" si="32"/>
        <v>43899</v>
      </c>
      <c r="F140" s="44">
        <f t="shared" si="33"/>
        <v>43913</v>
      </c>
      <c r="G140" s="44" t="str">
        <f t="shared" si="34"/>
        <v>Feb</v>
      </c>
      <c r="H140" s="45"/>
      <c r="I140" s="44">
        <v>43901</v>
      </c>
      <c r="J140" s="120" t="str">
        <f t="shared" si="30"/>
        <v>Yes</v>
      </c>
      <c r="K140" s="20"/>
      <c r="L140" s="118"/>
      <c r="M140" s="46" t="s">
        <v>77</v>
      </c>
      <c r="N140" s="20"/>
      <c r="O140" s="21" t="s">
        <v>11</v>
      </c>
      <c r="P140" s="124"/>
      <c r="Q140" s="62" t="s">
        <v>21</v>
      </c>
      <c r="R140" s="37"/>
      <c r="S140" s="19"/>
      <c r="Z140" s="30"/>
      <c r="AA140" s="30"/>
      <c r="AD140" s="30"/>
    </row>
    <row r="141" spans="1:30" s="23" customFormat="1" ht="30" customHeight="1" x14ac:dyDescent="0.2">
      <c r="A141" s="21" t="s">
        <v>364</v>
      </c>
      <c r="B141" s="37" t="s">
        <v>570</v>
      </c>
      <c r="C141" s="44">
        <v>43885</v>
      </c>
      <c r="D141" s="44">
        <f t="shared" si="31"/>
        <v>43886</v>
      </c>
      <c r="E141" s="44">
        <f t="shared" si="32"/>
        <v>43899</v>
      </c>
      <c r="F141" s="44">
        <f t="shared" si="33"/>
        <v>43913</v>
      </c>
      <c r="G141" s="44" t="str">
        <f t="shared" si="34"/>
        <v>Feb</v>
      </c>
      <c r="H141" s="45"/>
      <c r="I141" s="44">
        <v>43913</v>
      </c>
      <c r="J141" s="120" t="str">
        <f t="shared" si="30"/>
        <v>Yes</v>
      </c>
      <c r="K141" s="20"/>
      <c r="L141" s="118"/>
      <c r="M141" s="46" t="s">
        <v>77</v>
      </c>
      <c r="N141" s="20"/>
      <c r="O141" s="21" t="s">
        <v>8</v>
      </c>
      <c r="P141" s="124"/>
      <c r="Q141" s="62"/>
      <c r="R141" s="37"/>
      <c r="S141" s="19"/>
      <c r="Z141" s="30"/>
      <c r="AA141" s="30"/>
      <c r="AD141" s="30"/>
    </row>
    <row r="142" spans="1:30" s="23" customFormat="1" ht="30" customHeight="1" x14ac:dyDescent="0.2">
      <c r="A142" s="21" t="s">
        <v>365</v>
      </c>
      <c r="B142" s="37" t="s">
        <v>244</v>
      </c>
      <c r="C142" s="44">
        <v>43885</v>
      </c>
      <c r="D142" s="44">
        <f t="shared" si="31"/>
        <v>43886</v>
      </c>
      <c r="E142" s="44">
        <f t="shared" si="32"/>
        <v>43899</v>
      </c>
      <c r="F142" s="44">
        <f t="shared" si="33"/>
        <v>43913</v>
      </c>
      <c r="G142" s="44" t="str">
        <f t="shared" si="34"/>
        <v>Feb</v>
      </c>
      <c r="H142" s="45"/>
      <c r="I142" s="44">
        <v>43908</v>
      </c>
      <c r="J142" s="120" t="str">
        <f t="shared" si="30"/>
        <v>Yes</v>
      </c>
      <c r="K142" s="20"/>
      <c r="L142" s="118"/>
      <c r="M142" s="46" t="s">
        <v>77</v>
      </c>
      <c r="N142" s="20"/>
      <c r="O142" s="21" t="s">
        <v>9</v>
      </c>
      <c r="P142" s="124"/>
      <c r="Q142" s="62" t="s">
        <v>14</v>
      </c>
      <c r="R142" s="37"/>
      <c r="S142" s="19"/>
      <c r="Z142" s="30"/>
      <c r="AA142" s="30"/>
      <c r="AD142" s="30"/>
    </row>
    <row r="143" spans="1:30" s="23" customFormat="1" ht="30" customHeight="1" x14ac:dyDescent="0.2">
      <c r="A143" s="21" t="s">
        <v>366</v>
      </c>
      <c r="B143" s="37" t="s">
        <v>571</v>
      </c>
      <c r="C143" s="44">
        <v>43885</v>
      </c>
      <c r="D143" s="44">
        <f t="shared" si="31"/>
        <v>43886</v>
      </c>
      <c r="E143" s="44">
        <f t="shared" si="32"/>
        <v>43899</v>
      </c>
      <c r="F143" s="44">
        <f t="shared" si="33"/>
        <v>43913</v>
      </c>
      <c r="G143" s="44" t="str">
        <f t="shared" si="34"/>
        <v>Feb</v>
      </c>
      <c r="H143" s="45"/>
      <c r="I143" s="44"/>
      <c r="J143" s="120" t="s">
        <v>23</v>
      </c>
      <c r="K143" s="20"/>
      <c r="L143" s="118"/>
      <c r="M143" s="46" t="s">
        <v>73</v>
      </c>
      <c r="N143" s="20"/>
      <c r="O143" s="21" t="s">
        <v>73</v>
      </c>
      <c r="P143" s="124"/>
      <c r="Q143" s="62"/>
      <c r="R143" s="37"/>
      <c r="S143" s="19"/>
      <c r="Z143" s="30"/>
      <c r="AA143" s="30"/>
      <c r="AD143" s="30"/>
    </row>
    <row r="144" spans="1:30" s="23" customFormat="1" ht="30" customHeight="1" x14ac:dyDescent="0.2">
      <c r="A144" s="21" t="s">
        <v>367</v>
      </c>
      <c r="B144" s="37" t="s">
        <v>572</v>
      </c>
      <c r="C144" s="44">
        <v>43885</v>
      </c>
      <c r="D144" s="44">
        <f t="shared" si="31"/>
        <v>43886</v>
      </c>
      <c r="E144" s="44">
        <f t="shared" si="32"/>
        <v>43899</v>
      </c>
      <c r="F144" s="44">
        <f t="shared" si="33"/>
        <v>43913</v>
      </c>
      <c r="G144" s="44" t="str">
        <f t="shared" si="34"/>
        <v>Feb</v>
      </c>
      <c r="H144" s="45"/>
      <c r="I144" s="44">
        <v>43889</v>
      </c>
      <c r="J144" s="120" t="str">
        <f>IF(ISBLANK(I144),"",IF(I144&gt;F144,"No","Yes"))</f>
        <v>Yes</v>
      </c>
      <c r="K144" s="20"/>
      <c r="L144" s="118"/>
      <c r="M144" s="46" t="s">
        <v>77</v>
      </c>
      <c r="N144" s="20"/>
      <c r="O144" s="21" t="s">
        <v>8</v>
      </c>
      <c r="P144" s="124"/>
      <c r="Q144" s="62"/>
      <c r="R144" s="37"/>
      <c r="S144" s="19"/>
      <c r="Z144" s="30"/>
      <c r="AA144" s="30"/>
      <c r="AD144" s="30"/>
    </row>
    <row r="145" spans="1:30" s="23" customFormat="1" ht="30" customHeight="1" x14ac:dyDescent="0.2">
      <c r="A145" s="21" t="s">
        <v>368</v>
      </c>
      <c r="B145" s="37" t="s">
        <v>573</v>
      </c>
      <c r="C145" s="44">
        <v>43885</v>
      </c>
      <c r="D145" s="44">
        <f t="shared" si="31"/>
        <v>43886</v>
      </c>
      <c r="E145" s="44">
        <f t="shared" si="32"/>
        <v>43899</v>
      </c>
      <c r="F145" s="44">
        <f t="shared" si="33"/>
        <v>43913</v>
      </c>
      <c r="G145" s="44" t="str">
        <f t="shared" si="34"/>
        <v>Feb</v>
      </c>
      <c r="H145" s="45"/>
      <c r="I145" s="44">
        <v>43913</v>
      </c>
      <c r="J145" s="120" t="str">
        <f>IF(ISBLANK(I145),"",IF(I145&gt;F145,"No","Yes"))</f>
        <v>Yes</v>
      </c>
      <c r="K145" s="20"/>
      <c r="L145" s="118"/>
      <c r="M145" s="46" t="s">
        <v>77</v>
      </c>
      <c r="N145" s="20"/>
      <c r="O145" s="21" t="s">
        <v>11</v>
      </c>
      <c r="P145" s="124"/>
      <c r="Q145" s="62" t="s">
        <v>14</v>
      </c>
      <c r="R145" s="37"/>
      <c r="S145" s="19"/>
      <c r="Z145" s="30"/>
      <c r="AA145" s="30"/>
      <c r="AD145" s="30"/>
    </row>
    <row r="146" spans="1:30" s="23" customFormat="1" ht="30" customHeight="1" x14ac:dyDescent="0.2">
      <c r="A146" s="21" t="s">
        <v>369</v>
      </c>
      <c r="B146" s="92" t="s">
        <v>574</v>
      </c>
      <c r="C146" s="94">
        <v>43885</v>
      </c>
      <c r="D146" s="94">
        <f t="shared" si="31"/>
        <v>43886</v>
      </c>
      <c r="E146" s="94">
        <f t="shared" si="32"/>
        <v>43899</v>
      </c>
      <c r="F146" s="94">
        <f t="shared" si="33"/>
        <v>43913</v>
      </c>
      <c r="G146" s="44" t="str">
        <f t="shared" si="34"/>
        <v>Feb</v>
      </c>
      <c r="H146" s="45"/>
      <c r="I146" s="94">
        <v>43913</v>
      </c>
      <c r="J146" s="120" t="str">
        <f>IF(ISBLANK(I146),"",IF(I146&gt;F146,"No","Yes"))</f>
        <v>Yes</v>
      </c>
      <c r="K146" s="20"/>
      <c r="L146" s="118"/>
      <c r="M146" s="97" t="s">
        <v>77</v>
      </c>
      <c r="N146" s="128"/>
      <c r="O146" s="91" t="s">
        <v>17</v>
      </c>
      <c r="P146" s="129"/>
      <c r="Q146" s="62"/>
      <c r="R146" s="92"/>
      <c r="S146" s="19"/>
      <c r="Z146" s="30"/>
      <c r="AA146" s="30"/>
      <c r="AD146" s="30"/>
    </row>
    <row r="147" spans="1:30" s="23" customFormat="1" ht="30" customHeight="1" x14ac:dyDescent="0.2">
      <c r="A147" s="21" t="s">
        <v>370</v>
      </c>
      <c r="B147" s="92" t="s">
        <v>575</v>
      </c>
      <c r="C147" s="94">
        <v>43885</v>
      </c>
      <c r="D147" s="94">
        <f t="shared" si="31"/>
        <v>43886</v>
      </c>
      <c r="E147" s="94">
        <f t="shared" si="32"/>
        <v>43899</v>
      </c>
      <c r="F147" s="94">
        <f t="shared" si="33"/>
        <v>43913</v>
      </c>
      <c r="G147" s="44" t="str">
        <f t="shared" si="34"/>
        <v>Feb</v>
      </c>
      <c r="H147" s="45"/>
      <c r="I147" s="94">
        <v>43913</v>
      </c>
      <c r="J147" s="120" t="str">
        <f>IF(ISBLANK(I147),"",IF(I147&gt;F147,"No","Yes"))</f>
        <v>Yes</v>
      </c>
      <c r="K147" s="20"/>
      <c r="L147" s="118"/>
      <c r="M147" s="97" t="s">
        <v>77</v>
      </c>
      <c r="N147" s="128"/>
      <c r="O147" s="91" t="s">
        <v>17</v>
      </c>
      <c r="P147" s="129"/>
      <c r="Q147" s="62"/>
      <c r="R147" s="92"/>
      <c r="S147" s="19"/>
      <c r="Z147" s="30"/>
      <c r="AA147" s="30"/>
      <c r="AD147" s="30"/>
    </row>
    <row r="148" spans="1:30" s="23" customFormat="1" ht="30" customHeight="1" x14ac:dyDescent="0.2">
      <c r="A148" s="21" t="s">
        <v>371</v>
      </c>
      <c r="B148" s="37" t="s">
        <v>576</v>
      </c>
      <c r="C148" s="44">
        <v>43885</v>
      </c>
      <c r="D148" s="44">
        <f t="shared" si="31"/>
        <v>43886</v>
      </c>
      <c r="E148" s="44">
        <f t="shared" si="32"/>
        <v>43899</v>
      </c>
      <c r="F148" s="44">
        <f t="shared" si="33"/>
        <v>43913</v>
      </c>
      <c r="G148" s="44" t="str">
        <f t="shared" si="34"/>
        <v>Feb</v>
      </c>
      <c r="H148" s="45"/>
      <c r="I148" s="44">
        <v>43915</v>
      </c>
      <c r="J148" s="120" t="str">
        <f>IF(ISBLANK(I148),"",IF(I148&gt;F148,"No","Yes"))</f>
        <v>No</v>
      </c>
      <c r="K148" s="20"/>
      <c r="L148" s="118"/>
      <c r="M148" s="46" t="s">
        <v>77</v>
      </c>
      <c r="N148" s="20"/>
      <c r="O148" s="21" t="s">
        <v>8</v>
      </c>
      <c r="P148" s="124"/>
      <c r="Q148" s="62"/>
      <c r="R148" s="37"/>
      <c r="S148" s="19"/>
      <c r="Z148" s="30"/>
      <c r="AA148" s="30"/>
      <c r="AD148" s="30"/>
    </row>
    <row r="149" spans="1:30" s="23" customFormat="1" ht="30" customHeight="1" x14ac:dyDescent="0.2">
      <c r="A149" s="21" t="s">
        <v>372</v>
      </c>
      <c r="B149" s="92" t="s">
        <v>577</v>
      </c>
      <c r="C149" s="44" t="s">
        <v>23</v>
      </c>
      <c r="D149" s="44" t="s">
        <v>23</v>
      </c>
      <c r="E149" s="44" t="s">
        <v>23</v>
      </c>
      <c r="F149" s="44" t="s">
        <v>23</v>
      </c>
      <c r="G149" s="44" t="s">
        <v>726</v>
      </c>
      <c r="H149" s="45"/>
      <c r="I149" s="94"/>
      <c r="J149" s="120" t="s">
        <v>23</v>
      </c>
      <c r="K149" s="20"/>
      <c r="L149" s="118"/>
      <c r="M149" s="97" t="s">
        <v>78</v>
      </c>
      <c r="N149" s="20"/>
      <c r="O149" s="91" t="s">
        <v>23</v>
      </c>
      <c r="P149" s="124"/>
      <c r="Q149" s="43"/>
      <c r="R149" s="92"/>
      <c r="S149" s="19"/>
      <c r="Z149" s="30"/>
      <c r="AA149" s="30"/>
      <c r="AD149" s="30"/>
    </row>
    <row r="150" spans="1:30" s="23" customFormat="1" ht="30" customHeight="1" x14ac:dyDescent="0.2">
      <c r="A150" s="21" t="s">
        <v>373</v>
      </c>
      <c r="B150" s="37" t="s">
        <v>578</v>
      </c>
      <c r="C150" s="44">
        <v>43885</v>
      </c>
      <c r="D150" s="44">
        <f t="shared" ref="D150:D193" si="35">IF(C150="","",WORKDAY(C150,1))</f>
        <v>43886</v>
      </c>
      <c r="E150" s="44">
        <f t="shared" ref="E150:E193" si="36">IF(C150="","",WORKDAY(C150,10))</f>
        <v>43899</v>
      </c>
      <c r="F150" s="44">
        <f t="shared" ref="F150:F193" si="37">IF(C150="","",WORKDAY(C150,20))</f>
        <v>43913</v>
      </c>
      <c r="G150" s="44" t="str">
        <f t="shared" ref="G150:G193" si="38">IF(ISBLANK(C150),"",TEXT(C150,"mmm"))</f>
        <v>Feb</v>
      </c>
      <c r="H150" s="45"/>
      <c r="I150" s="44">
        <v>43900</v>
      </c>
      <c r="J150" s="120" t="str">
        <f t="shared" ref="J150:J177" si="39">IF(ISBLANK(I150),"",IF(I150&gt;F150,"No","Yes"))</f>
        <v>Yes</v>
      </c>
      <c r="K150" s="20"/>
      <c r="L150" s="118"/>
      <c r="M150" s="46" t="s">
        <v>77</v>
      </c>
      <c r="N150" s="20"/>
      <c r="O150" s="21" t="s">
        <v>11</v>
      </c>
      <c r="P150" s="124"/>
      <c r="Q150" s="62" t="s">
        <v>14</v>
      </c>
      <c r="R150" s="37"/>
      <c r="S150" s="19"/>
      <c r="Z150" s="30"/>
      <c r="AA150" s="30"/>
      <c r="AD150" s="30"/>
    </row>
    <row r="151" spans="1:30" s="23" customFormat="1" ht="30" customHeight="1" x14ac:dyDescent="0.2">
      <c r="A151" s="21" t="s">
        <v>374</v>
      </c>
      <c r="B151" s="37" t="s">
        <v>579</v>
      </c>
      <c r="C151" s="44">
        <v>43885</v>
      </c>
      <c r="D151" s="44">
        <f t="shared" si="35"/>
        <v>43886</v>
      </c>
      <c r="E151" s="44">
        <f t="shared" si="36"/>
        <v>43899</v>
      </c>
      <c r="F151" s="44">
        <f t="shared" si="37"/>
        <v>43913</v>
      </c>
      <c r="G151" s="44" t="str">
        <f t="shared" si="38"/>
        <v>Feb</v>
      </c>
      <c r="H151" s="45"/>
      <c r="I151" s="44">
        <v>43944</v>
      </c>
      <c r="J151" s="120" t="str">
        <f t="shared" si="39"/>
        <v>No</v>
      </c>
      <c r="K151" s="20"/>
      <c r="L151" s="118"/>
      <c r="M151" s="46" t="s">
        <v>77</v>
      </c>
      <c r="N151" s="20"/>
      <c r="O151" s="21" t="s">
        <v>9</v>
      </c>
      <c r="P151" s="124"/>
      <c r="Q151" s="62" t="s">
        <v>14</v>
      </c>
      <c r="R151" s="37"/>
      <c r="S151" s="19"/>
      <c r="Z151" s="30"/>
      <c r="AA151" s="30"/>
      <c r="AD151" s="30"/>
    </row>
    <row r="152" spans="1:30" s="23" customFormat="1" ht="30" customHeight="1" x14ac:dyDescent="0.2">
      <c r="A152" s="21" t="s">
        <v>375</v>
      </c>
      <c r="B152" s="37" t="s">
        <v>580</v>
      </c>
      <c r="C152" s="44">
        <v>43885</v>
      </c>
      <c r="D152" s="44">
        <f t="shared" si="35"/>
        <v>43886</v>
      </c>
      <c r="E152" s="44">
        <f t="shared" si="36"/>
        <v>43899</v>
      </c>
      <c r="F152" s="44">
        <f t="shared" si="37"/>
        <v>43913</v>
      </c>
      <c r="G152" s="44" t="str">
        <f t="shared" si="38"/>
        <v>Feb</v>
      </c>
      <c r="H152" s="45"/>
      <c r="I152" s="44">
        <v>43910</v>
      </c>
      <c r="J152" s="120" t="str">
        <f t="shared" si="39"/>
        <v>Yes</v>
      </c>
      <c r="K152" s="20"/>
      <c r="L152" s="118"/>
      <c r="M152" s="46" t="s">
        <v>77</v>
      </c>
      <c r="N152" s="20"/>
      <c r="O152" s="21" t="s">
        <v>8</v>
      </c>
      <c r="P152" s="124"/>
      <c r="Q152" s="62"/>
      <c r="R152" s="37"/>
      <c r="S152" s="19"/>
      <c r="Z152" s="30"/>
      <c r="AA152" s="30"/>
      <c r="AD152" s="30"/>
    </row>
    <row r="153" spans="1:30" s="23" customFormat="1" ht="30" customHeight="1" x14ac:dyDescent="0.2">
      <c r="A153" s="21" t="s">
        <v>376</v>
      </c>
      <c r="B153" s="37" t="s">
        <v>581</v>
      </c>
      <c r="C153" s="44">
        <v>43885</v>
      </c>
      <c r="D153" s="44">
        <f t="shared" si="35"/>
        <v>43886</v>
      </c>
      <c r="E153" s="44">
        <f t="shared" si="36"/>
        <v>43899</v>
      </c>
      <c r="F153" s="44">
        <f t="shared" si="37"/>
        <v>43913</v>
      </c>
      <c r="G153" s="44" t="str">
        <f t="shared" si="38"/>
        <v>Feb</v>
      </c>
      <c r="H153" s="45"/>
      <c r="I153" s="44">
        <v>43901</v>
      </c>
      <c r="J153" s="120" t="str">
        <f t="shared" si="39"/>
        <v>Yes</v>
      </c>
      <c r="K153" s="20"/>
      <c r="L153" s="118"/>
      <c r="M153" s="46" t="s">
        <v>77</v>
      </c>
      <c r="N153" s="20"/>
      <c r="O153" s="21" t="s">
        <v>8</v>
      </c>
      <c r="P153" s="124"/>
      <c r="Q153" s="62"/>
      <c r="R153" s="37"/>
      <c r="S153" s="19"/>
      <c r="Z153" s="30"/>
      <c r="AA153" s="30"/>
      <c r="AD153" s="30"/>
    </row>
    <row r="154" spans="1:30" s="23" customFormat="1" ht="30" customHeight="1" x14ac:dyDescent="0.2">
      <c r="A154" s="21" t="s">
        <v>377</v>
      </c>
      <c r="B154" s="37" t="s">
        <v>582</v>
      </c>
      <c r="C154" s="44">
        <v>43885</v>
      </c>
      <c r="D154" s="44">
        <f t="shared" si="35"/>
        <v>43886</v>
      </c>
      <c r="E154" s="44">
        <f t="shared" si="36"/>
        <v>43899</v>
      </c>
      <c r="F154" s="44">
        <f t="shared" si="37"/>
        <v>43913</v>
      </c>
      <c r="G154" s="44" t="str">
        <f t="shared" si="38"/>
        <v>Feb</v>
      </c>
      <c r="H154" s="45"/>
      <c r="I154" s="44">
        <v>43888</v>
      </c>
      <c r="J154" s="120" t="str">
        <f t="shared" si="39"/>
        <v>Yes</v>
      </c>
      <c r="K154" s="20"/>
      <c r="L154" s="118"/>
      <c r="M154" s="46" t="s">
        <v>77</v>
      </c>
      <c r="N154" s="20"/>
      <c r="O154" s="21" t="s">
        <v>8</v>
      </c>
      <c r="P154" s="124"/>
      <c r="Q154" s="62"/>
      <c r="R154" s="37"/>
      <c r="S154" s="19"/>
      <c r="Z154" s="30"/>
      <c r="AA154" s="30"/>
      <c r="AD154" s="30"/>
    </row>
    <row r="155" spans="1:30" s="23" customFormat="1" ht="30" customHeight="1" x14ac:dyDescent="0.2">
      <c r="A155" s="21" t="s">
        <v>378</v>
      </c>
      <c r="B155" s="37" t="s">
        <v>583</v>
      </c>
      <c r="C155" s="44">
        <v>43885</v>
      </c>
      <c r="D155" s="44">
        <f t="shared" si="35"/>
        <v>43886</v>
      </c>
      <c r="E155" s="44">
        <f t="shared" si="36"/>
        <v>43899</v>
      </c>
      <c r="F155" s="44">
        <f t="shared" si="37"/>
        <v>43913</v>
      </c>
      <c r="G155" s="44" t="str">
        <f t="shared" si="38"/>
        <v>Feb</v>
      </c>
      <c r="H155" s="45"/>
      <c r="I155" s="44">
        <v>43908</v>
      </c>
      <c r="J155" s="120" t="str">
        <f t="shared" si="39"/>
        <v>Yes</v>
      </c>
      <c r="K155" s="20"/>
      <c r="L155" s="118"/>
      <c r="M155" s="46" t="s">
        <v>77</v>
      </c>
      <c r="N155" s="20"/>
      <c r="O155" s="21" t="s">
        <v>11</v>
      </c>
      <c r="P155" s="124"/>
      <c r="Q155" s="62" t="s">
        <v>14</v>
      </c>
      <c r="R155" s="37"/>
      <c r="S155" s="19"/>
      <c r="Z155" s="30"/>
      <c r="AA155" s="30"/>
      <c r="AD155" s="30"/>
    </row>
    <row r="156" spans="1:30" s="23" customFormat="1" ht="30" customHeight="1" x14ac:dyDescent="0.2">
      <c r="A156" s="21" t="s">
        <v>379</v>
      </c>
      <c r="B156" s="37" t="s">
        <v>584</v>
      </c>
      <c r="C156" s="44">
        <v>43885</v>
      </c>
      <c r="D156" s="44">
        <f t="shared" si="35"/>
        <v>43886</v>
      </c>
      <c r="E156" s="44">
        <f t="shared" si="36"/>
        <v>43899</v>
      </c>
      <c r="F156" s="44">
        <f t="shared" si="37"/>
        <v>43913</v>
      </c>
      <c r="G156" s="44" t="str">
        <f t="shared" si="38"/>
        <v>Feb</v>
      </c>
      <c r="H156" s="45"/>
      <c r="I156" s="44">
        <v>43894</v>
      </c>
      <c r="J156" s="120" t="str">
        <f t="shared" si="39"/>
        <v>Yes</v>
      </c>
      <c r="K156" s="20"/>
      <c r="L156" s="118"/>
      <c r="M156" s="46" t="s">
        <v>77</v>
      </c>
      <c r="N156" s="20"/>
      <c r="O156" s="21" t="s">
        <v>17</v>
      </c>
      <c r="P156" s="124"/>
      <c r="Q156" s="62"/>
      <c r="R156" s="37"/>
      <c r="S156" s="19"/>
      <c r="Z156" s="30"/>
      <c r="AA156" s="30"/>
      <c r="AD156" s="30"/>
    </row>
    <row r="157" spans="1:30" s="23" customFormat="1" ht="30" customHeight="1" x14ac:dyDescent="0.2">
      <c r="A157" s="21" t="s">
        <v>380</v>
      </c>
      <c r="B157" s="37" t="s">
        <v>585</v>
      </c>
      <c r="C157" s="44">
        <v>43885</v>
      </c>
      <c r="D157" s="44">
        <f t="shared" si="35"/>
        <v>43886</v>
      </c>
      <c r="E157" s="44">
        <f t="shared" si="36"/>
        <v>43899</v>
      </c>
      <c r="F157" s="44">
        <f t="shared" si="37"/>
        <v>43913</v>
      </c>
      <c r="G157" s="44" t="str">
        <f t="shared" si="38"/>
        <v>Feb</v>
      </c>
      <c r="H157" s="45"/>
      <c r="I157" s="44">
        <v>43888</v>
      </c>
      <c r="J157" s="120" t="str">
        <f t="shared" si="39"/>
        <v>Yes</v>
      </c>
      <c r="K157" s="20"/>
      <c r="L157" s="118"/>
      <c r="M157" s="46" t="s">
        <v>77</v>
      </c>
      <c r="N157" s="20"/>
      <c r="O157" s="21" t="s">
        <v>8</v>
      </c>
      <c r="P157" s="124"/>
      <c r="Q157" s="62"/>
      <c r="R157" s="37"/>
      <c r="S157" s="19"/>
      <c r="Z157" s="30"/>
      <c r="AA157" s="30"/>
      <c r="AD157" s="30"/>
    </row>
    <row r="158" spans="1:30" s="23" customFormat="1" ht="30" customHeight="1" x14ac:dyDescent="0.2">
      <c r="A158" s="21" t="s">
        <v>381</v>
      </c>
      <c r="B158" s="37" t="s">
        <v>586</v>
      </c>
      <c r="C158" s="44">
        <v>43885</v>
      </c>
      <c r="D158" s="44">
        <f t="shared" si="35"/>
        <v>43886</v>
      </c>
      <c r="E158" s="44">
        <f t="shared" si="36"/>
        <v>43899</v>
      </c>
      <c r="F158" s="44">
        <f t="shared" si="37"/>
        <v>43913</v>
      </c>
      <c r="G158" s="44" t="str">
        <f t="shared" si="38"/>
        <v>Feb</v>
      </c>
      <c r="H158" s="45"/>
      <c r="I158" s="44">
        <v>43888</v>
      </c>
      <c r="J158" s="120" t="str">
        <f t="shared" si="39"/>
        <v>Yes</v>
      </c>
      <c r="K158" s="20"/>
      <c r="L158" s="118"/>
      <c r="M158" s="46" t="s">
        <v>77</v>
      </c>
      <c r="N158" s="20"/>
      <c r="O158" s="21" t="s">
        <v>8</v>
      </c>
      <c r="P158" s="124"/>
      <c r="Q158" s="62"/>
      <c r="R158" s="37"/>
      <c r="S158" s="19"/>
      <c r="Z158" s="30"/>
      <c r="AA158" s="30"/>
      <c r="AD158" s="30"/>
    </row>
    <row r="159" spans="1:30" s="23" customFormat="1" ht="30" customHeight="1" x14ac:dyDescent="0.2">
      <c r="A159" s="21" t="s">
        <v>382</v>
      </c>
      <c r="B159" s="37" t="s">
        <v>175</v>
      </c>
      <c r="C159" s="44">
        <v>43885</v>
      </c>
      <c r="D159" s="44">
        <f t="shared" si="35"/>
        <v>43886</v>
      </c>
      <c r="E159" s="44">
        <f t="shared" si="36"/>
        <v>43899</v>
      </c>
      <c r="F159" s="44">
        <f t="shared" si="37"/>
        <v>43913</v>
      </c>
      <c r="G159" s="44" t="str">
        <f t="shared" si="38"/>
        <v>Feb</v>
      </c>
      <c r="H159" s="45"/>
      <c r="I159" s="44">
        <v>43892</v>
      </c>
      <c r="J159" s="120" t="str">
        <f t="shared" si="39"/>
        <v>Yes</v>
      </c>
      <c r="K159" s="20"/>
      <c r="L159" s="118"/>
      <c r="M159" s="46" t="s">
        <v>77</v>
      </c>
      <c r="N159" s="20"/>
      <c r="O159" s="21" t="s">
        <v>11</v>
      </c>
      <c r="P159" s="124"/>
      <c r="Q159" s="62" t="s">
        <v>69</v>
      </c>
      <c r="R159" s="37"/>
      <c r="S159" s="19"/>
      <c r="Z159" s="30"/>
      <c r="AA159" s="30"/>
      <c r="AD159" s="30"/>
    </row>
    <row r="160" spans="1:30" s="23" customFormat="1" ht="30" customHeight="1" x14ac:dyDescent="0.2">
      <c r="A160" s="21" t="s">
        <v>383</v>
      </c>
      <c r="B160" s="37" t="s">
        <v>175</v>
      </c>
      <c r="C160" s="44">
        <v>43885</v>
      </c>
      <c r="D160" s="44">
        <f t="shared" si="35"/>
        <v>43886</v>
      </c>
      <c r="E160" s="44">
        <f t="shared" si="36"/>
        <v>43899</v>
      </c>
      <c r="F160" s="44">
        <f t="shared" si="37"/>
        <v>43913</v>
      </c>
      <c r="G160" s="44" t="str">
        <f t="shared" si="38"/>
        <v>Feb</v>
      </c>
      <c r="H160" s="45"/>
      <c r="I160" s="44">
        <v>43892</v>
      </c>
      <c r="J160" s="120" t="str">
        <f t="shared" si="39"/>
        <v>Yes</v>
      </c>
      <c r="K160" s="20"/>
      <c r="L160" s="118"/>
      <c r="M160" s="46" t="s">
        <v>77</v>
      </c>
      <c r="N160" s="20"/>
      <c r="O160" s="21" t="s">
        <v>11</v>
      </c>
      <c r="P160" s="124"/>
      <c r="Q160" s="62" t="s">
        <v>69</v>
      </c>
      <c r="R160" s="37"/>
      <c r="S160" s="19"/>
      <c r="Z160" s="30"/>
      <c r="AA160" s="30"/>
      <c r="AD160" s="30"/>
    </row>
    <row r="161" spans="1:30" s="23" customFormat="1" ht="30" customHeight="1" x14ac:dyDescent="0.2">
      <c r="A161" s="21" t="s">
        <v>384</v>
      </c>
      <c r="B161" s="37" t="s">
        <v>587</v>
      </c>
      <c r="C161" s="44">
        <v>43885</v>
      </c>
      <c r="D161" s="44">
        <f t="shared" si="35"/>
        <v>43886</v>
      </c>
      <c r="E161" s="44">
        <f t="shared" si="36"/>
        <v>43899</v>
      </c>
      <c r="F161" s="44">
        <f t="shared" si="37"/>
        <v>43913</v>
      </c>
      <c r="G161" s="44" t="str">
        <f t="shared" si="38"/>
        <v>Feb</v>
      </c>
      <c r="H161" s="45"/>
      <c r="I161" s="44">
        <v>43900</v>
      </c>
      <c r="J161" s="120" t="str">
        <f t="shared" si="39"/>
        <v>Yes</v>
      </c>
      <c r="K161" s="20"/>
      <c r="L161" s="118"/>
      <c r="M161" s="46" t="s">
        <v>77</v>
      </c>
      <c r="N161" s="20"/>
      <c r="O161" s="21" t="s">
        <v>11</v>
      </c>
      <c r="P161" s="124"/>
      <c r="Q161" s="62" t="s">
        <v>14</v>
      </c>
      <c r="R161" s="37"/>
      <c r="S161" s="19"/>
      <c r="Z161" s="30"/>
      <c r="AA161" s="30"/>
      <c r="AD161" s="30"/>
    </row>
    <row r="162" spans="1:30" s="23" customFormat="1" ht="30" customHeight="1" x14ac:dyDescent="0.2">
      <c r="A162" s="21" t="s">
        <v>385</v>
      </c>
      <c r="B162" s="37" t="s">
        <v>588</v>
      </c>
      <c r="C162" s="44">
        <v>43885</v>
      </c>
      <c r="D162" s="44">
        <f t="shared" si="35"/>
        <v>43886</v>
      </c>
      <c r="E162" s="44">
        <f t="shared" si="36"/>
        <v>43899</v>
      </c>
      <c r="F162" s="44">
        <f t="shared" si="37"/>
        <v>43913</v>
      </c>
      <c r="G162" s="44" t="str">
        <f t="shared" si="38"/>
        <v>Feb</v>
      </c>
      <c r="H162" s="45"/>
      <c r="I162" s="44">
        <v>43895</v>
      </c>
      <c r="J162" s="120" t="str">
        <f t="shared" si="39"/>
        <v>Yes</v>
      </c>
      <c r="K162" s="20"/>
      <c r="L162" s="118"/>
      <c r="M162" s="46" t="s">
        <v>77</v>
      </c>
      <c r="N162" s="20"/>
      <c r="O162" s="21" t="s">
        <v>8</v>
      </c>
      <c r="P162" s="124"/>
      <c r="Q162" s="62"/>
      <c r="R162" s="37"/>
      <c r="S162" s="19"/>
      <c r="Z162" s="30"/>
      <c r="AA162" s="30"/>
      <c r="AD162" s="30"/>
    </row>
    <row r="163" spans="1:30" s="23" customFormat="1" ht="30" customHeight="1" x14ac:dyDescent="0.2">
      <c r="A163" s="21" t="s">
        <v>386</v>
      </c>
      <c r="B163" s="37" t="s">
        <v>589</v>
      </c>
      <c r="C163" s="44">
        <v>43885</v>
      </c>
      <c r="D163" s="44">
        <f t="shared" si="35"/>
        <v>43886</v>
      </c>
      <c r="E163" s="44">
        <f t="shared" si="36"/>
        <v>43899</v>
      </c>
      <c r="F163" s="44">
        <f t="shared" si="37"/>
        <v>43913</v>
      </c>
      <c r="G163" s="44" t="str">
        <f t="shared" si="38"/>
        <v>Feb</v>
      </c>
      <c r="H163" s="45"/>
      <c r="I163" s="44">
        <v>43913</v>
      </c>
      <c r="J163" s="120" t="str">
        <f t="shared" si="39"/>
        <v>Yes</v>
      </c>
      <c r="K163" s="20"/>
      <c r="L163" s="118"/>
      <c r="M163" s="46" t="s">
        <v>77</v>
      </c>
      <c r="N163" s="20"/>
      <c r="O163" s="21" t="s">
        <v>11</v>
      </c>
      <c r="P163" s="124"/>
      <c r="Q163" s="62" t="s">
        <v>14</v>
      </c>
      <c r="R163" s="37"/>
      <c r="S163" s="19"/>
      <c r="Z163" s="30"/>
      <c r="AA163" s="30"/>
      <c r="AD163" s="30"/>
    </row>
    <row r="164" spans="1:30" s="23" customFormat="1" ht="30" customHeight="1" x14ac:dyDescent="0.2">
      <c r="A164" s="21" t="s">
        <v>387</v>
      </c>
      <c r="B164" s="37" t="s">
        <v>590</v>
      </c>
      <c r="C164" s="44">
        <v>43885</v>
      </c>
      <c r="D164" s="44">
        <f t="shared" si="35"/>
        <v>43886</v>
      </c>
      <c r="E164" s="44">
        <f t="shared" si="36"/>
        <v>43899</v>
      </c>
      <c r="F164" s="44">
        <f t="shared" si="37"/>
        <v>43913</v>
      </c>
      <c r="G164" s="44" t="str">
        <f t="shared" si="38"/>
        <v>Feb</v>
      </c>
      <c r="H164" s="45"/>
      <c r="I164" s="44">
        <v>43892</v>
      </c>
      <c r="J164" s="120" t="str">
        <f t="shared" si="39"/>
        <v>Yes</v>
      </c>
      <c r="K164" s="20"/>
      <c r="L164" s="118"/>
      <c r="M164" s="46" t="s">
        <v>77</v>
      </c>
      <c r="N164" s="20"/>
      <c r="O164" s="21" t="s">
        <v>11</v>
      </c>
      <c r="P164" s="124"/>
      <c r="Q164" s="62" t="s">
        <v>69</v>
      </c>
      <c r="R164" s="37"/>
      <c r="S164" s="19"/>
      <c r="Z164" s="30"/>
      <c r="AA164" s="30"/>
      <c r="AD164" s="30"/>
    </row>
    <row r="165" spans="1:30" s="23" customFormat="1" ht="30" customHeight="1" x14ac:dyDescent="0.2">
      <c r="A165" s="21" t="s">
        <v>388</v>
      </c>
      <c r="B165" s="37" t="s">
        <v>591</v>
      </c>
      <c r="C165" s="44">
        <v>43885</v>
      </c>
      <c r="D165" s="44">
        <f t="shared" si="35"/>
        <v>43886</v>
      </c>
      <c r="E165" s="44">
        <f t="shared" si="36"/>
        <v>43899</v>
      </c>
      <c r="F165" s="44">
        <f t="shared" si="37"/>
        <v>43913</v>
      </c>
      <c r="G165" s="44" t="str">
        <f t="shared" si="38"/>
        <v>Feb</v>
      </c>
      <c r="H165" s="45"/>
      <c r="I165" s="44">
        <v>43913</v>
      </c>
      <c r="J165" s="120" t="str">
        <f t="shared" si="39"/>
        <v>Yes</v>
      </c>
      <c r="K165" s="20"/>
      <c r="L165" s="118"/>
      <c r="M165" s="46" t="s">
        <v>77</v>
      </c>
      <c r="N165" s="20"/>
      <c r="O165" s="21" t="s">
        <v>11</v>
      </c>
      <c r="P165" s="124"/>
      <c r="Q165" s="62" t="s">
        <v>14</v>
      </c>
      <c r="R165" s="37"/>
      <c r="S165" s="19"/>
      <c r="Z165" s="30"/>
      <c r="AA165" s="30"/>
      <c r="AD165" s="30"/>
    </row>
    <row r="166" spans="1:30" s="23" customFormat="1" ht="30" customHeight="1" x14ac:dyDescent="0.2">
      <c r="A166" s="21" t="s">
        <v>389</v>
      </c>
      <c r="B166" s="37" t="s">
        <v>592</v>
      </c>
      <c r="C166" s="44">
        <v>43885</v>
      </c>
      <c r="D166" s="44">
        <f t="shared" si="35"/>
        <v>43886</v>
      </c>
      <c r="E166" s="44">
        <f t="shared" si="36"/>
        <v>43899</v>
      </c>
      <c r="F166" s="44">
        <f t="shared" si="37"/>
        <v>43913</v>
      </c>
      <c r="G166" s="44" t="str">
        <f t="shared" si="38"/>
        <v>Feb</v>
      </c>
      <c r="H166" s="45"/>
      <c r="I166" s="44">
        <v>43900</v>
      </c>
      <c r="J166" s="120" t="str">
        <f t="shared" si="39"/>
        <v>Yes</v>
      </c>
      <c r="K166" s="20"/>
      <c r="L166" s="118"/>
      <c r="M166" s="46" t="s">
        <v>77</v>
      </c>
      <c r="N166" s="20"/>
      <c r="O166" s="21" t="s">
        <v>17</v>
      </c>
      <c r="P166" s="124"/>
      <c r="Q166" s="62"/>
      <c r="R166" s="37"/>
      <c r="S166" s="19"/>
      <c r="Z166" s="30"/>
      <c r="AA166" s="30"/>
      <c r="AD166" s="30"/>
    </row>
    <row r="167" spans="1:30" s="23" customFormat="1" ht="30" customHeight="1" x14ac:dyDescent="0.2">
      <c r="A167" s="21" t="s">
        <v>390</v>
      </c>
      <c r="B167" s="37" t="s">
        <v>593</v>
      </c>
      <c r="C167" s="44">
        <v>43885</v>
      </c>
      <c r="D167" s="44">
        <f t="shared" si="35"/>
        <v>43886</v>
      </c>
      <c r="E167" s="44">
        <f t="shared" si="36"/>
        <v>43899</v>
      </c>
      <c r="F167" s="44">
        <f t="shared" si="37"/>
        <v>43913</v>
      </c>
      <c r="G167" s="44" t="str">
        <f t="shared" si="38"/>
        <v>Feb</v>
      </c>
      <c r="H167" s="45"/>
      <c r="I167" s="44">
        <v>43910</v>
      </c>
      <c r="J167" s="120" t="str">
        <f t="shared" si="39"/>
        <v>Yes</v>
      </c>
      <c r="K167" s="20"/>
      <c r="L167" s="118"/>
      <c r="M167" s="46" t="s">
        <v>77</v>
      </c>
      <c r="N167" s="20"/>
      <c r="O167" s="21" t="s">
        <v>8</v>
      </c>
      <c r="P167" s="124"/>
      <c r="Q167" s="62"/>
      <c r="R167" s="37"/>
      <c r="S167" s="19"/>
      <c r="Z167" s="30"/>
      <c r="AA167" s="30"/>
      <c r="AD167" s="30"/>
    </row>
    <row r="168" spans="1:30" s="23" customFormat="1" ht="30" customHeight="1" x14ac:dyDescent="0.2">
      <c r="A168" s="21" t="s">
        <v>391</v>
      </c>
      <c r="B168" s="37" t="s">
        <v>594</v>
      </c>
      <c r="C168" s="44">
        <v>43885</v>
      </c>
      <c r="D168" s="44">
        <f t="shared" si="35"/>
        <v>43886</v>
      </c>
      <c r="E168" s="44">
        <f t="shared" si="36"/>
        <v>43899</v>
      </c>
      <c r="F168" s="44">
        <f t="shared" si="37"/>
        <v>43913</v>
      </c>
      <c r="G168" s="44" t="str">
        <f t="shared" si="38"/>
        <v>Feb</v>
      </c>
      <c r="H168" s="45"/>
      <c r="I168" s="44">
        <v>43892</v>
      </c>
      <c r="J168" s="120" t="str">
        <f t="shared" si="39"/>
        <v>Yes</v>
      </c>
      <c r="K168" s="20"/>
      <c r="L168" s="118"/>
      <c r="M168" s="46" t="s">
        <v>77</v>
      </c>
      <c r="N168" s="20"/>
      <c r="O168" s="21" t="s">
        <v>11</v>
      </c>
      <c r="P168" s="124"/>
      <c r="Q168" s="62" t="s">
        <v>69</v>
      </c>
      <c r="R168" s="37"/>
      <c r="S168" s="19"/>
      <c r="Z168" s="30"/>
      <c r="AA168" s="30"/>
      <c r="AD168" s="30"/>
    </row>
    <row r="169" spans="1:30" s="23" customFormat="1" ht="30" customHeight="1" x14ac:dyDescent="0.2">
      <c r="A169" s="21" t="s">
        <v>392</v>
      </c>
      <c r="B169" s="37" t="s">
        <v>595</v>
      </c>
      <c r="C169" s="44">
        <v>43885</v>
      </c>
      <c r="D169" s="44">
        <f t="shared" si="35"/>
        <v>43886</v>
      </c>
      <c r="E169" s="44">
        <f t="shared" si="36"/>
        <v>43899</v>
      </c>
      <c r="F169" s="44">
        <f t="shared" si="37"/>
        <v>43913</v>
      </c>
      <c r="G169" s="44" t="str">
        <f t="shared" si="38"/>
        <v>Feb</v>
      </c>
      <c r="H169" s="45"/>
      <c r="I169" s="44">
        <v>43913</v>
      </c>
      <c r="J169" s="120" t="str">
        <f t="shared" si="39"/>
        <v>Yes</v>
      </c>
      <c r="K169" s="20"/>
      <c r="L169" s="118"/>
      <c r="M169" s="46" t="s">
        <v>77</v>
      </c>
      <c r="N169" s="20"/>
      <c r="O169" s="21" t="s">
        <v>11</v>
      </c>
      <c r="P169" s="124"/>
      <c r="Q169" s="62" t="s">
        <v>14</v>
      </c>
      <c r="R169" s="37"/>
      <c r="S169" s="19"/>
      <c r="Z169" s="30"/>
      <c r="AA169" s="30"/>
      <c r="AD169" s="30"/>
    </row>
    <row r="170" spans="1:30" s="23" customFormat="1" ht="30" customHeight="1" x14ac:dyDescent="0.2">
      <c r="A170" s="21" t="s">
        <v>393</v>
      </c>
      <c r="B170" s="37" t="s">
        <v>596</v>
      </c>
      <c r="C170" s="44">
        <v>43885</v>
      </c>
      <c r="D170" s="44">
        <f t="shared" si="35"/>
        <v>43886</v>
      </c>
      <c r="E170" s="44">
        <f t="shared" si="36"/>
        <v>43899</v>
      </c>
      <c r="F170" s="44">
        <f t="shared" si="37"/>
        <v>43913</v>
      </c>
      <c r="G170" s="44" t="str">
        <f t="shared" si="38"/>
        <v>Feb</v>
      </c>
      <c r="H170" s="45"/>
      <c r="I170" s="44">
        <v>43893</v>
      </c>
      <c r="J170" s="120" t="str">
        <f t="shared" si="39"/>
        <v>Yes</v>
      </c>
      <c r="K170" s="20"/>
      <c r="L170" s="118"/>
      <c r="M170" s="46" t="s">
        <v>77</v>
      </c>
      <c r="N170" s="20"/>
      <c r="O170" s="21" t="s">
        <v>17</v>
      </c>
      <c r="P170" s="124"/>
      <c r="Q170" s="62"/>
      <c r="R170" s="37"/>
      <c r="S170" s="19"/>
      <c r="Z170" s="30"/>
      <c r="AA170" s="30"/>
      <c r="AD170" s="30"/>
    </row>
    <row r="171" spans="1:30" s="23" customFormat="1" ht="30" customHeight="1" x14ac:dyDescent="0.2">
      <c r="A171" s="21" t="s">
        <v>394</v>
      </c>
      <c r="B171" s="92" t="s">
        <v>597</v>
      </c>
      <c r="C171" s="94">
        <v>43885</v>
      </c>
      <c r="D171" s="94">
        <f t="shared" si="35"/>
        <v>43886</v>
      </c>
      <c r="E171" s="94">
        <f t="shared" si="36"/>
        <v>43899</v>
      </c>
      <c r="F171" s="94">
        <f t="shared" si="37"/>
        <v>43913</v>
      </c>
      <c r="G171" s="44" t="str">
        <f t="shared" si="38"/>
        <v>Feb</v>
      </c>
      <c r="H171" s="45"/>
      <c r="I171" s="94">
        <v>43901</v>
      </c>
      <c r="J171" s="120" t="str">
        <f t="shared" si="39"/>
        <v>Yes</v>
      </c>
      <c r="K171" s="20"/>
      <c r="L171" s="118"/>
      <c r="M171" s="97" t="s">
        <v>77</v>
      </c>
      <c r="N171" s="98"/>
      <c r="O171" s="91" t="s">
        <v>8</v>
      </c>
      <c r="P171" s="125"/>
      <c r="Q171" s="62"/>
      <c r="R171" s="92"/>
      <c r="S171" s="19"/>
      <c r="Z171" s="30"/>
      <c r="AA171" s="30"/>
      <c r="AD171" s="30"/>
    </row>
    <row r="172" spans="1:30" s="23" customFormat="1" ht="30" customHeight="1" x14ac:dyDescent="0.2">
      <c r="A172" s="21" t="s">
        <v>395</v>
      </c>
      <c r="B172" s="37" t="s">
        <v>598</v>
      </c>
      <c r="C172" s="44">
        <v>43885</v>
      </c>
      <c r="D172" s="44">
        <f t="shared" si="35"/>
        <v>43886</v>
      </c>
      <c r="E172" s="44">
        <f t="shared" si="36"/>
        <v>43899</v>
      </c>
      <c r="F172" s="44">
        <f t="shared" si="37"/>
        <v>43913</v>
      </c>
      <c r="G172" s="44" t="str">
        <f t="shared" si="38"/>
        <v>Feb</v>
      </c>
      <c r="H172" s="45"/>
      <c r="I172" s="44">
        <v>43900</v>
      </c>
      <c r="J172" s="120" t="str">
        <f t="shared" si="39"/>
        <v>Yes</v>
      </c>
      <c r="K172" s="20"/>
      <c r="L172" s="118"/>
      <c r="M172" s="46" t="s">
        <v>77</v>
      </c>
      <c r="N172" s="20"/>
      <c r="O172" s="21" t="s">
        <v>11</v>
      </c>
      <c r="P172" s="124"/>
      <c r="Q172" s="62" t="s">
        <v>14</v>
      </c>
      <c r="R172" s="37"/>
      <c r="S172" s="19"/>
      <c r="Z172" s="30"/>
      <c r="AA172" s="30"/>
      <c r="AD172" s="30"/>
    </row>
    <row r="173" spans="1:30" s="23" customFormat="1" ht="30" customHeight="1" x14ac:dyDescent="0.2">
      <c r="A173" s="21" t="s">
        <v>396</v>
      </c>
      <c r="B173" s="37" t="s">
        <v>599</v>
      </c>
      <c r="C173" s="44">
        <v>43885</v>
      </c>
      <c r="D173" s="44">
        <f t="shared" si="35"/>
        <v>43886</v>
      </c>
      <c r="E173" s="44">
        <f t="shared" si="36"/>
        <v>43899</v>
      </c>
      <c r="F173" s="44">
        <f t="shared" si="37"/>
        <v>43913</v>
      </c>
      <c r="G173" s="44" t="str">
        <f t="shared" si="38"/>
        <v>Feb</v>
      </c>
      <c r="H173" s="45"/>
      <c r="I173" s="44">
        <v>43900</v>
      </c>
      <c r="J173" s="120" t="str">
        <f t="shared" si="39"/>
        <v>Yes</v>
      </c>
      <c r="K173" s="20"/>
      <c r="L173" s="118"/>
      <c r="M173" s="46" t="s">
        <v>77</v>
      </c>
      <c r="N173" s="20"/>
      <c r="O173" s="21" t="s">
        <v>9</v>
      </c>
      <c r="P173" s="124"/>
      <c r="Q173" s="62" t="s">
        <v>14</v>
      </c>
      <c r="R173" s="37"/>
      <c r="S173" s="19"/>
      <c r="Z173" s="30"/>
      <c r="AA173" s="30"/>
      <c r="AD173" s="30"/>
    </row>
    <row r="174" spans="1:30" s="23" customFormat="1" ht="30" customHeight="1" x14ac:dyDescent="0.2">
      <c r="A174" s="21" t="s">
        <v>397</v>
      </c>
      <c r="B174" s="37" t="s">
        <v>600</v>
      </c>
      <c r="C174" s="44">
        <v>43885</v>
      </c>
      <c r="D174" s="44">
        <f t="shared" si="35"/>
        <v>43886</v>
      </c>
      <c r="E174" s="44">
        <f t="shared" si="36"/>
        <v>43899</v>
      </c>
      <c r="F174" s="44">
        <f t="shared" si="37"/>
        <v>43913</v>
      </c>
      <c r="G174" s="44" t="str">
        <f t="shared" si="38"/>
        <v>Feb</v>
      </c>
      <c r="H174" s="45"/>
      <c r="I174" s="44">
        <v>43914</v>
      </c>
      <c r="J174" s="120" t="str">
        <f t="shared" si="39"/>
        <v>No</v>
      </c>
      <c r="K174" s="20"/>
      <c r="L174" s="118"/>
      <c r="M174" s="46" t="s">
        <v>77</v>
      </c>
      <c r="N174" s="20"/>
      <c r="O174" s="21" t="s">
        <v>8</v>
      </c>
      <c r="P174" s="124"/>
      <c r="Q174" s="62"/>
      <c r="R174" s="37"/>
      <c r="S174" s="19"/>
      <c r="Z174" s="30"/>
      <c r="AA174" s="30"/>
      <c r="AD174" s="30"/>
    </row>
    <row r="175" spans="1:30" s="23" customFormat="1" ht="30" customHeight="1" x14ac:dyDescent="0.2">
      <c r="A175" s="21" t="s">
        <v>398</v>
      </c>
      <c r="B175" s="37" t="s">
        <v>601</v>
      </c>
      <c r="C175" s="44">
        <v>43885</v>
      </c>
      <c r="D175" s="44">
        <f t="shared" si="35"/>
        <v>43886</v>
      </c>
      <c r="E175" s="44">
        <f t="shared" si="36"/>
        <v>43899</v>
      </c>
      <c r="F175" s="44">
        <f t="shared" si="37"/>
        <v>43913</v>
      </c>
      <c r="G175" s="44" t="str">
        <f t="shared" si="38"/>
        <v>Feb</v>
      </c>
      <c r="H175" s="45"/>
      <c r="I175" s="44">
        <v>43892</v>
      </c>
      <c r="J175" s="120" t="str">
        <f t="shared" si="39"/>
        <v>Yes</v>
      </c>
      <c r="K175" s="20"/>
      <c r="L175" s="118"/>
      <c r="M175" s="46" t="s">
        <v>77</v>
      </c>
      <c r="N175" s="20"/>
      <c r="O175" s="21" t="s">
        <v>17</v>
      </c>
      <c r="P175" s="124"/>
      <c r="Q175" s="62"/>
      <c r="R175" s="37"/>
      <c r="S175" s="19"/>
      <c r="Z175" s="30"/>
      <c r="AA175" s="30"/>
      <c r="AD175" s="30"/>
    </row>
    <row r="176" spans="1:30" s="23" customFormat="1" ht="30" customHeight="1" x14ac:dyDescent="0.2">
      <c r="A176" s="21" t="s">
        <v>399</v>
      </c>
      <c r="B176" s="37" t="s">
        <v>602</v>
      </c>
      <c r="C176" s="44">
        <v>43885</v>
      </c>
      <c r="D176" s="44">
        <f t="shared" si="35"/>
        <v>43886</v>
      </c>
      <c r="E176" s="44">
        <f t="shared" si="36"/>
        <v>43899</v>
      </c>
      <c r="F176" s="44">
        <f t="shared" si="37"/>
        <v>43913</v>
      </c>
      <c r="G176" s="44" t="str">
        <f t="shared" si="38"/>
        <v>Feb</v>
      </c>
      <c r="H176" s="45"/>
      <c r="I176" s="44">
        <v>43908</v>
      </c>
      <c r="J176" s="120" t="str">
        <f t="shared" si="39"/>
        <v>Yes</v>
      </c>
      <c r="K176" s="20"/>
      <c r="L176" s="118"/>
      <c r="M176" s="46" t="s">
        <v>77</v>
      </c>
      <c r="N176" s="20"/>
      <c r="O176" s="21" t="s">
        <v>11</v>
      </c>
      <c r="P176" s="124"/>
      <c r="Q176" s="62" t="s">
        <v>14</v>
      </c>
      <c r="R176" s="37"/>
      <c r="S176" s="19"/>
      <c r="Z176" s="30"/>
      <c r="AA176" s="30"/>
      <c r="AD176" s="30"/>
    </row>
    <row r="177" spans="1:30" s="23" customFormat="1" ht="30" customHeight="1" x14ac:dyDescent="0.2">
      <c r="A177" s="21" t="s">
        <v>400</v>
      </c>
      <c r="B177" s="37" t="s">
        <v>603</v>
      </c>
      <c r="C177" s="44">
        <v>43885</v>
      </c>
      <c r="D177" s="44">
        <f t="shared" si="35"/>
        <v>43886</v>
      </c>
      <c r="E177" s="44">
        <f t="shared" si="36"/>
        <v>43899</v>
      </c>
      <c r="F177" s="44">
        <f t="shared" si="37"/>
        <v>43913</v>
      </c>
      <c r="G177" s="44" t="str">
        <f t="shared" si="38"/>
        <v>Feb</v>
      </c>
      <c r="H177" s="45"/>
      <c r="I177" s="44">
        <v>43895</v>
      </c>
      <c r="J177" s="120" t="str">
        <f t="shared" si="39"/>
        <v>Yes</v>
      </c>
      <c r="K177" s="20"/>
      <c r="L177" s="118"/>
      <c r="M177" s="46" t="s">
        <v>77</v>
      </c>
      <c r="N177" s="20"/>
      <c r="O177" s="21" t="s">
        <v>11</v>
      </c>
      <c r="P177" s="124"/>
      <c r="Q177" s="62" t="s">
        <v>14</v>
      </c>
      <c r="R177" s="37"/>
      <c r="S177" s="19"/>
      <c r="Z177" s="30"/>
      <c r="AA177" s="30"/>
      <c r="AD177" s="30"/>
    </row>
    <row r="178" spans="1:30" s="23" customFormat="1" ht="30" customHeight="1" x14ac:dyDescent="0.2">
      <c r="A178" s="21" t="s">
        <v>401</v>
      </c>
      <c r="B178" s="37" t="s">
        <v>604</v>
      </c>
      <c r="C178" s="44">
        <v>43885</v>
      </c>
      <c r="D178" s="44">
        <f t="shared" si="35"/>
        <v>43886</v>
      </c>
      <c r="E178" s="44">
        <f t="shared" si="36"/>
        <v>43899</v>
      </c>
      <c r="F178" s="44">
        <f t="shared" si="37"/>
        <v>43913</v>
      </c>
      <c r="G178" s="44" t="str">
        <f t="shared" si="38"/>
        <v>Feb</v>
      </c>
      <c r="H178" s="45"/>
      <c r="I178" s="44"/>
      <c r="J178" s="120" t="s">
        <v>23</v>
      </c>
      <c r="K178" s="20"/>
      <c r="L178" s="118"/>
      <c r="M178" s="46" t="s">
        <v>73</v>
      </c>
      <c r="N178" s="20"/>
      <c r="O178" s="21" t="s">
        <v>73</v>
      </c>
      <c r="P178" s="124"/>
      <c r="Q178" s="62"/>
      <c r="R178" s="37"/>
      <c r="S178" s="19"/>
      <c r="Z178" s="30"/>
      <c r="AA178" s="30"/>
      <c r="AD178" s="30"/>
    </row>
    <row r="179" spans="1:30" s="23" customFormat="1" ht="30" customHeight="1" x14ac:dyDescent="0.2">
      <c r="A179" s="21" t="s">
        <v>402</v>
      </c>
      <c r="B179" s="37" t="s">
        <v>605</v>
      </c>
      <c r="C179" s="44">
        <v>43885</v>
      </c>
      <c r="D179" s="44">
        <f t="shared" si="35"/>
        <v>43886</v>
      </c>
      <c r="E179" s="44">
        <f t="shared" si="36"/>
        <v>43899</v>
      </c>
      <c r="F179" s="44">
        <f t="shared" si="37"/>
        <v>43913</v>
      </c>
      <c r="G179" s="44" t="str">
        <f t="shared" si="38"/>
        <v>Feb</v>
      </c>
      <c r="H179" s="45"/>
      <c r="I179" s="44">
        <v>43902</v>
      </c>
      <c r="J179" s="120" t="str">
        <f t="shared" ref="J179:J193" si="40">IF(ISBLANK(I179),"",IF(I179&gt;F179,"No","Yes"))</f>
        <v>Yes</v>
      </c>
      <c r="K179" s="20"/>
      <c r="L179" s="118"/>
      <c r="M179" s="46" t="s">
        <v>77</v>
      </c>
      <c r="N179" s="20"/>
      <c r="O179" s="21" t="s">
        <v>8</v>
      </c>
      <c r="P179" s="124"/>
      <c r="Q179" s="62"/>
      <c r="R179" s="37"/>
      <c r="S179" s="19"/>
      <c r="Z179" s="30"/>
      <c r="AA179" s="30"/>
      <c r="AD179" s="30"/>
    </row>
    <row r="180" spans="1:30" s="23" customFormat="1" ht="30" customHeight="1" x14ac:dyDescent="0.2">
      <c r="A180" s="21" t="s">
        <v>403</v>
      </c>
      <c r="B180" s="37" t="s">
        <v>606</v>
      </c>
      <c r="C180" s="44">
        <v>43885</v>
      </c>
      <c r="D180" s="44">
        <f t="shared" si="35"/>
        <v>43886</v>
      </c>
      <c r="E180" s="44">
        <f t="shared" si="36"/>
        <v>43899</v>
      </c>
      <c r="F180" s="44">
        <f t="shared" si="37"/>
        <v>43913</v>
      </c>
      <c r="G180" s="44" t="str">
        <f t="shared" si="38"/>
        <v>Feb</v>
      </c>
      <c r="H180" s="45"/>
      <c r="I180" s="44">
        <v>43889</v>
      </c>
      <c r="J180" s="120" t="str">
        <f t="shared" si="40"/>
        <v>Yes</v>
      </c>
      <c r="K180" s="20"/>
      <c r="L180" s="118"/>
      <c r="M180" s="46" t="s">
        <v>77</v>
      </c>
      <c r="N180" s="20"/>
      <c r="O180" s="21" t="s">
        <v>8</v>
      </c>
      <c r="P180" s="124"/>
      <c r="Q180" s="62"/>
      <c r="R180" s="37"/>
      <c r="S180" s="19"/>
      <c r="Z180" s="30"/>
      <c r="AA180" s="30"/>
      <c r="AD180" s="30"/>
    </row>
    <row r="181" spans="1:30" s="23" customFormat="1" ht="30" customHeight="1" x14ac:dyDescent="0.2">
      <c r="A181" s="21" t="s">
        <v>404</v>
      </c>
      <c r="B181" s="37" t="s">
        <v>607</v>
      </c>
      <c r="C181" s="44">
        <v>43885</v>
      </c>
      <c r="D181" s="44">
        <f t="shared" si="35"/>
        <v>43886</v>
      </c>
      <c r="E181" s="44">
        <f t="shared" si="36"/>
        <v>43899</v>
      </c>
      <c r="F181" s="44">
        <f t="shared" si="37"/>
        <v>43913</v>
      </c>
      <c r="G181" s="44" t="str">
        <f t="shared" si="38"/>
        <v>Feb</v>
      </c>
      <c r="H181" s="45"/>
      <c r="I181" s="44">
        <v>43900</v>
      </c>
      <c r="J181" s="120" t="str">
        <f t="shared" si="40"/>
        <v>Yes</v>
      </c>
      <c r="K181" s="20"/>
      <c r="L181" s="118"/>
      <c r="M181" s="46" t="s">
        <v>77</v>
      </c>
      <c r="N181" s="20"/>
      <c r="O181" s="21" t="s">
        <v>8</v>
      </c>
      <c r="P181" s="124"/>
      <c r="Q181" s="62"/>
      <c r="R181" s="37"/>
      <c r="S181" s="19"/>
      <c r="Z181" s="30"/>
      <c r="AA181" s="30"/>
      <c r="AD181" s="30"/>
    </row>
    <row r="182" spans="1:30" s="23" customFormat="1" ht="30" customHeight="1" x14ac:dyDescent="0.2">
      <c r="A182" s="21" t="s">
        <v>405</v>
      </c>
      <c r="B182" s="37" t="s">
        <v>608</v>
      </c>
      <c r="C182" s="44">
        <v>43885</v>
      </c>
      <c r="D182" s="44">
        <f t="shared" si="35"/>
        <v>43886</v>
      </c>
      <c r="E182" s="44">
        <f t="shared" si="36"/>
        <v>43899</v>
      </c>
      <c r="F182" s="44">
        <f t="shared" si="37"/>
        <v>43913</v>
      </c>
      <c r="G182" s="44" t="str">
        <f t="shared" si="38"/>
        <v>Feb</v>
      </c>
      <c r="H182" s="45"/>
      <c r="I182" s="44">
        <v>43895</v>
      </c>
      <c r="J182" s="120" t="str">
        <f t="shared" si="40"/>
        <v>Yes</v>
      </c>
      <c r="K182" s="20"/>
      <c r="L182" s="118"/>
      <c r="M182" s="46" t="s">
        <v>77</v>
      </c>
      <c r="N182" s="20"/>
      <c r="O182" s="21" t="s">
        <v>11</v>
      </c>
      <c r="P182" s="124"/>
      <c r="Q182" s="62" t="s">
        <v>14</v>
      </c>
      <c r="R182" s="37"/>
      <c r="S182" s="19"/>
      <c r="Z182" s="30"/>
      <c r="AA182" s="30"/>
      <c r="AD182" s="30"/>
    </row>
    <row r="183" spans="1:30" s="23" customFormat="1" ht="30" customHeight="1" x14ac:dyDescent="0.2">
      <c r="A183" s="21" t="s">
        <v>406</v>
      </c>
      <c r="B183" s="121" t="s">
        <v>609</v>
      </c>
      <c r="C183" s="94">
        <v>43886</v>
      </c>
      <c r="D183" s="94">
        <f t="shared" si="35"/>
        <v>43887</v>
      </c>
      <c r="E183" s="94">
        <f t="shared" si="36"/>
        <v>43900</v>
      </c>
      <c r="F183" s="94">
        <f t="shared" si="37"/>
        <v>43914</v>
      </c>
      <c r="G183" s="44" t="str">
        <f t="shared" si="38"/>
        <v>Feb</v>
      </c>
      <c r="H183" s="45"/>
      <c r="I183" s="94">
        <v>43913</v>
      </c>
      <c r="J183" s="120" t="str">
        <f t="shared" si="40"/>
        <v>Yes</v>
      </c>
      <c r="K183" s="20"/>
      <c r="L183" s="118"/>
      <c r="M183" s="97" t="s">
        <v>77</v>
      </c>
      <c r="N183" s="128"/>
      <c r="O183" s="91" t="s">
        <v>8</v>
      </c>
      <c r="P183" s="129"/>
      <c r="Q183" s="62"/>
      <c r="R183" s="92"/>
      <c r="S183" s="19"/>
      <c r="Z183" s="30"/>
      <c r="AA183" s="30"/>
      <c r="AD183" s="30"/>
    </row>
    <row r="184" spans="1:30" s="23" customFormat="1" ht="30" customHeight="1" x14ac:dyDescent="0.2">
      <c r="A184" s="21" t="s">
        <v>407</v>
      </c>
      <c r="B184" s="37" t="s">
        <v>610</v>
      </c>
      <c r="C184" s="44">
        <v>43896</v>
      </c>
      <c r="D184" s="44">
        <f t="shared" si="35"/>
        <v>43899</v>
      </c>
      <c r="E184" s="44">
        <f t="shared" si="36"/>
        <v>43910</v>
      </c>
      <c r="F184" s="44">
        <f t="shared" si="37"/>
        <v>43924</v>
      </c>
      <c r="G184" s="44" t="str">
        <f t="shared" si="38"/>
        <v>Mar</v>
      </c>
      <c r="H184" s="45"/>
      <c r="I184" s="44">
        <v>43915</v>
      </c>
      <c r="J184" s="120" t="str">
        <f t="shared" si="40"/>
        <v>Yes</v>
      </c>
      <c r="K184" s="20"/>
      <c r="L184" s="118"/>
      <c r="M184" s="46" t="s">
        <v>77</v>
      </c>
      <c r="N184" s="20"/>
      <c r="O184" s="21" t="s">
        <v>8</v>
      </c>
      <c r="P184" s="124"/>
      <c r="Q184" s="62"/>
      <c r="R184" s="37"/>
      <c r="S184" s="19"/>
      <c r="Z184" s="30"/>
      <c r="AA184" s="30"/>
      <c r="AD184" s="30"/>
    </row>
    <row r="185" spans="1:30" s="23" customFormat="1" ht="30" customHeight="1" x14ac:dyDescent="0.2">
      <c r="A185" s="21" t="s">
        <v>408</v>
      </c>
      <c r="B185" s="37" t="s">
        <v>611</v>
      </c>
      <c r="C185" s="44">
        <v>43887</v>
      </c>
      <c r="D185" s="44">
        <f t="shared" si="35"/>
        <v>43888</v>
      </c>
      <c r="E185" s="44">
        <f t="shared" si="36"/>
        <v>43901</v>
      </c>
      <c r="F185" s="44">
        <f t="shared" si="37"/>
        <v>43915</v>
      </c>
      <c r="G185" s="44" t="str">
        <f t="shared" si="38"/>
        <v>Feb</v>
      </c>
      <c r="H185" s="45"/>
      <c r="I185" s="44">
        <v>43914</v>
      </c>
      <c r="J185" s="120" t="str">
        <f t="shared" si="40"/>
        <v>Yes</v>
      </c>
      <c r="K185" s="20"/>
      <c r="L185" s="118"/>
      <c r="M185" s="46" t="s">
        <v>77</v>
      </c>
      <c r="N185" s="20"/>
      <c r="O185" s="21" t="s">
        <v>8</v>
      </c>
      <c r="P185" s="124"/>
      <c r="Q185" s="62"/>
      <c r="R185" s="37"/>
      <c r="S185" s="19"/>
      <c r="Z185" s="30"/>
      <c r="AA185" s="30"/>
      <c r="AD185" s="30"/>
    </row>
    <row r="186" spans="1:30" s="23" customFormat="1" ht="30" customHeight="1" x14ac:dyDescent="0.2">
      <c r="A186" s="21" t="s">
        <v>409</v>
      </c>
      <c r="B186" s="37" t="s">
        <v>612</v>
      </c>
      <c r="C186" s="44">
        <v>43887</v>
      </c>
      <c r="D186" s="44">
        <f t="shared" si="35"/>
        <v>43888</v>
      </c>
      <c r="E186" s="44">
        <f t="shared" si="36"/>
        <v>43901</v>
      </c>
      <c r="F186" s="44">
        <f t="shared" si="37"/>
        <v>43915</v>
      </c>
      <c r="G186" s="44" t="str">
        <f t="shared" si="38"/>
        <v>Feb</v>
      </c>
      <c r="H186" s="45"/>
      <c r="I186" s="44">
        <v>43900</v>
      </c>
      <c r="J186" s="120" t="str">
        <f t="shared" si="40"/>
        <v>Yes</v>
      </c>
      <c r="K186" s="20"/>
      <c r="L186" s="118"/>
      <c r="M186" s="46" t="s">
        <v>77</v>
      </c>
      <c r="N186" s="20"/>
      <c r="O186" s="21" t="s">
        <v>9</v>
      </c>
      <c r="P186" s="124"/>
      <c r="Q186" s="62" t="s">
        <v>14</v>
      </c>
      <c r="R186" s="37"/>
      <c r="S186" s="19"/>
      <c r="Z186" s="30"/>
      <c r="AA186" s="30"/>
      <c r="AD186" s="30"/>
    </row>
    <row r="187" spans="1:30" s="23" customFormat="1" ht="30" customHeight="1" x14ac:dyDescent="0.2">
      <c r="A187" s="21" t="s">
        <v>410</v>
      </c>
      <c r="B187" s="37" t="s">
        <v>613</v>
      </c>
      <c r="C187" s="44">
        <v>43888</v>
      </c>
      <c r="D187" s="44">
        <f t="shared" si="35"/>
        <v>43889</v>
      </c>
      <c r="E187" s="44">
        <f t="shared" si="36"/>
        <v>43902</v>
      </c>
      <c r="F187" s="44">
        <f t="shared" si="37"/>
        <v>43916</v>
      </c>
      <c r="G187" s="44" t="str">
        <f t="shared" si="38"/>
        <v>Feb</v>
      </c>
      <c r="H187" s="45"/>
      <c r="I187" s="44">
        <v>43923</v>
      </c>
      <c r="J187" s="120" t="str">
        <f t="shared" si="40"/>
        <v>No</v>
      </c>
      <c r="K187" s="20"/>
      <c r="L187" s="118"/>
      <c r="M187" s="46" t="s">
        <v>77</v>
      </c>
      <c r="N187" s="20"/>
      <c r="O187" s="21" t="s">
        <v>9</v>
      </c>
      <c r="P187" s="124"/>
      <c r="Q187" s="62" t="s">
        <v>14</v>
      </c>
      <c r="R187" s="37"/>
      <c r="S187" s="19"/>
      <c r="Z187" s="30"/>
      <c r="AA187" s="30"/>
      <c r="AD187" s="30"/>
    </row>
    <row r="188" spans="1:30" s="23" customFormat="1" ht="30" customHeight="1" x14ac:dyDescent="0.2">
      <c r="A188" s="21" t="s">
        <v>411</v>
      </c>
      <c r="B188" s="37" t="s">
        <v>614</v>
      </c>
      <c r="C188" s="44">
        <v>43888</v>
      </c>
      <c r="D188" s="44">
        <f t="shared" si="35"/>
        <v>43889</v>
      </c>
      <c r="E188" s="44">
        <f t="shared" si="36"/>
        <v>43902</v>
      </c>
      <c r="F188" s="44">
        <f t="shared" si="37"/>
        <v>43916</v>
      </c>
      <c r="G188" s="44" t="str">
        <f t="shared" si="38"/>
        <v>Feb</v>
      </c>
      <c r="H188" s="45"/>
      <c r="I188" s="44">
        <v>43944</v>
      </c>
      <c r="J188" s="120" t="str">
        <f t="shared" si="40"/>
        <v>No</v>
      </c>
      <c r="K188" s="20"/>
      <c r="L188" s="118"/>
      <c r="M188" s="46" t="s">
        <v>77</v>
      </c>
      <c r="N188" s="20"/>
      <c r="O188" s="21" t="s">
        <v>8</v>
      </c>
      <c r="P188" s="124"/>
      <c r="Q188" s="62"/>
      <c r="R188" s="37"/>
      <c r="S188" s="19"/>
      <c r="Z188" s="30"/>
      <c r="AA188" s="30"/>
      <c r="AD188" s="30"/>
    </row>
    <row r="189" spans="1:30" s="23" customFormat="1" ht="30" customHeight="1" x14ac:dyDescent="0.2">
      <c r="A189" s="21" t="s">
        <v>417</v>
      </c>
      <c r="B189" s="37" t="s">
        <v>620</v>
      </c>
      <c r="C189" s="44">
        <v>43889</v>
      </c>
      <c r="D189" s="44">
        <f t="shared" si="35"/>
        <v>43892</v>
      </c>
      <c r="E189" s="44">
        <f t="shared" si="36"/>
        <v>43903</v>
      </c>
      <c r="F189" s="44">
        <f t="shared" si="37"/>
        <v>43917</v>
      </c>
      <c r="G189" s="44" t="str">
        <f t="shared" si="38"/>
        <v>Feb</v>
      </c>
      <c r="H189" s="45"/>
      <c r="I189" s="44">
        <v>43913</v>
      </c>
      <c r="J189" s="120" t="str">
        <f t="shared" si="40"/>
        <v>Yes</v>
      </c>
      <c r="K189" s="20"/>
      <c r="L189" s="118"/>
      <c r="M189" s="46" t="s">
        <v>77</v>
      </c>
      <c r="N189" s="20"/>
      <c r="O189" s="21" t="s">
        <v>9</v>
      </c>
      <c r="P189" s="124"/>
      <c r="Q189" s="62" t="s">
        <v>14</v>
      </c>
      <c r="R189" s="37"/>
      <c r="S189" s="19"/>
      <c r="Z189" s="30"/>
      <c r="AA189" s="30"/>
      <c r="AD189" s="30"/>
    </row>
    <row r="190" spans="1:30" s="23" customFormat="1" ht="30" customHeight="1" x14ac:dyDescent="0.2">
      <c r="A190" s="21" t="s">
        <v>413</v>
      </c>
      <c r="B190" s="37" t="s">
        <v>616</v>
      </c>
      <c r="C190" s="44">
        <v>43889</v>
      </c>
      <c r="D190" s="44">
        <f t="shared" si="35"/>
        <v>43892</v>
      </c>
      <c r="E190" s="44">
        <f t="shared" si="36"/>
        <v>43903</v>
      </c>
      <c r="F190" s="44">
        <f t="shared" si="37"/>
        <v>43917</v>
      </c>
      <c r="G190" s="44" t="str">
        <f t="shared" si="38"/>
        <v>Feb</v>
      </c>
      <c r="H190" s="45"/>
      <c r="I190" s="44">
        <v>43895</v>
      </c>
      <c r="J190" s="120" t="str">
        <f t="shared" si="40"/>
        <v>Yes</v>
      </c>
      <c r="K190" s="20"/>
      <c r="L190" s="118"/>
      <c r="M190" s="46" t="s">
        <v>77</v>
      </c>
      <c r="N190" s="20"/>
      <c r="O190" s="21" t="s">
        <v>8</v>
      </c>
      <c r="P190" s="124"/>
      <c r="Q190" s="62"/>
      <c r="R190" s="37"/>
      <c r="S190" s="19"/>
      <c r="Z190" s="30"/>
      <c r="AA190" s="30"/>
      <c r="AD190" s="30"/>
    </row>
    <row r="191" spans="1:30" s="23" customFormat="1" ht="30" customHeight="1" x14ac:dyDescent="0.2">
      <c r="A191" s="21" t="s">
        <v>414</v>
      </c>
      <c r="B191" s="37" t="s">
        <v>617</v>
      </c>
      <c r="C191" s="44">
        <v>43889</v>
      </c>
      <c r="D191" s="44">
        <f t="shared" si="35"/>
        <v>43892</v>
      </c>
      <c r="E191" s="44">
        <f t="shared" si="36"/>
        <v>43903</v>
      </c>
      <c r="F191" s="44">
        <f t="shared" si="37"/>
        <v>43917</v>
      </c>
      <c r="G191" s="44" t="str">
        <f t="shared" si="38"/>
        <v>Feb</v>
      </c>
      <c r="H191" s="45"/>
      <c r="I191" s="44">
        <v>43900</v>
      </c>
      <c r="J191" s="120" t="str">
        <f t="shared" si="40"/>
        <v>Yes</v>
      </c>
      <c r="K191" s="20"/>
      <c r="L191" s="118"/>
      <c r="M191" s="46" t="s">
        <v>77</v>
      </c>
      <c r="N191" s="20"/>
      <c r="O191" s="21" t="s">
        <v>11</v>
      </c>
      <c r="P191" s="124"/>
      <c r="Q191" s="62" t="s">
        <v>14</v>
      </c>
      <c r="R191" s="37"/>
      <c r="S191" s="19"/>
      <c r="Z191" s="30"/>
      <c r="AA191" s="30"/>
      <c r="AD191" s="30"/>
    </row>
    <row r="192" spans="1:30" s="23" customFormat="1" ht="30" customHeight="1" x14ac:dyDescent="0.2">
      <c r="A192" s="21" t="s">
        <v>415</v>
      </c>
      <c r="B192" s="37" t="s">
        <v>618</v>
      </c>
      <c r="C192" s="44">
        <v>43889</v>
      </c>
      <c r="D192" s="44">
        <f t="shared" si="35"/>
        <v>43892</v>
      </c>
      <c r="E192" s="44">
        <f t="shared" si="36"/>
        <v>43903</v>
      </c>
      <c r="F192" s="44">
        <f t="shared" si="37"/>
        <v>43917</v>
      </c>
      <c r="G192" s="44" t="str">
        <f t="shared" si="38"/>
        <v>Feb</v>
      </c>
      <c r="H192" s="45"/>
      <c r="I192" s="44">
        <v>43908</v>
      </c>
      <c r="J192" s="120" t="str">
        <f t="shared" si="40"/>
        <v>Yes</v>
      </c>
      <c r="K192" s="20"/>
      <c r="L192" s="118"/>
      <c r="M192" s="46" t="s">
        <v>77</v>
      </c>
      <c r="N192" s="20"/>
      <c r="O192" s="21" t="s">
        <v>9</v>
      </c>
      <c r="P192" s="124"/>
      <c r="Q192" s="62" t="s">
        <v>69</v>
      </c>
      <c r="R192" s="37" t="s">
        <v>39</v>
      </c>
      <c r="S192" s="19"/>
      <c r="Z192" s="30"/>
      <c r="AA192" s="30"/>
      <c r="AD192" s="30"/>
    </row>
    <row r="193" spans="1:30" s="23" customFormat="1" ht="30" customHeight="1" x14ac:dyDescent="0.2">
      <c r="A193" s="21" t="s">
        <v>416</v>
      </c>
      <c r="B193" s="37" t="s">
        <v>619</v>
      </c>
      <c r="C193" s="44">
        <v>43889</v>
      </c>
      <c r="D193" s="44">
        <f t="shared" si="35"/>
        <v>43892</v>
      </c>
      <c r="E193" s="44">
        <f t="shared" si="36"/>
        <v>43903</v>
      </c>
      <c r="F193" s="44">
        <f t="shared" si="37"/>
        <v>43917</v>
      </c>
      <c r="G193" s="44" t="str">
        <f t="shared" si="38"/>
        <v>Feb</v>
      </c>
      <c r="H193" s="45"/>
      <c r="I193" s="44">
        <v>43900</v>
      </c>
      <c r="J193" s="120" t="str">
        <f t="shared" si="40"/>
        <v>Yes</v>
      </c>
      <c r="K193" s="20"/>
      <c r="L193" s="118"/>
      <c r="M193" s="46" t="s">
        <v>77</v>
      </c>
      <c r="N193" s="20"/>
      <c r="O193" s="21" t="s">
        <v>8</v>
      </c>
      <c r="P193" s="124"/>
      <c r="Q193" s="62"/>
      <c r="R193" s="37"/>
      <c r="S193" s="19"/>
      <c r="Z193" s="30"/>
      <c r="AA193" s="30"/>
      <c r="AD193" s="30"/>
    </row>
    <row r="194" spans="1:30" s="23" customFormat="1" ht="30" customHeight="1" x14ac:dyDescent="0.2">
      <c r="A194" s="21" t="s">
        <v>412</v>
      </c>
      <c r="B194" s="37" t="s">
        <v>615</v>
      </c>
      <c r="C194" s="44" t="s">
        <v>23</v>
      </c>
      <c r="D194" s="44" t="s">
        <v>23</v>
      </c>
      <c r="E194" s="44" t="s">
        <v>23</v>
      </c>
      <c r="F194" s="44" t="s">
        <v>23</v>
      </c>
      <c r="G194" s="44" t="s">
        <v>726</v>
      </c>
      <c r="H194" s="45"/>
      <c r="I194" s="44"/>
      <c r="J194" s="120" t="s">
        <v>23</v>
      </c>
      <c r="K194" s="20"/>
      <c r="L194" s="118"/>
      <c r="M194" s="46" t="s">
        <v>78</v>
      </c>
      <c r="N194" s="20"/>
      <c r="O194" s="21" t="s">
        <v>23</v>
      </c>
      <c r="P194" s="124"/>
      <c r="Q194" s="62"/>
      <c r="R194" s="37" t="s">
        <v>725</v>
      </c>
      <c r="S194" s="19"/>
      <c r="Z194" s="30"/>
      <c r="AA194" s="30"/>
      <c r="AD194" s="30"/>
    </row>
    <row r="195" spans="1:30" s="23" customFormat="1" ht="30" customHeight="1" x14ac:dyDescent="0.2">
      <c r="A195" s="21" t="s">
        <v>418</v>
      </c>
      <c r="B195" s="37" t="s">
        <v>621</v>
      </c>
      <c r="C195" s="44">
        <v>43892</v>
      </c>
      <c r="D195" s="44">
        <f t="shared" ref="D195:D200" si="41">IF(C195="","",WORKDAY(C195,1))</f>
        <v>43893</v>
      </c>
      <c r="E195" s="44">
        <f t="shared" ref="E195:E200" si="42">IF(C195="","",WORKDAY(C195,10))</f>
        <v>43906</v>
      </c>
      <c r="F195" s="44">
        <f t="shared" ref="F195:F213" si="43">IF(C195="","",WORKDAY(C195,20))</f>
        <v>43920</v>
      </c>
      <c r="G195" s="44" t="str">
        <f t="shared" ref="G195:G200" si="44">IF(ISBLANK(C195),"",TEXT(C195,"mmm"))</f>
        <v>Mar</v>
      </c>
      <c r="H195" s="45"/>
      <c r="I195" s="44">
        <v>43900</v>
      </c>
      <c r="J195" s="120" t="str">
        <f t="shared" ref="J195:J209" si="45">IF(ISBLANK(I195),"",IF(I195&gt;F195,"No","Yes"))</f>
        <v>Yes</v>
      </c>
      <c r="K195" s="20"/>
      <c r="L195" s="118"/>
      <c r="M195" s="46" t="s">
        <v>77</v>
      </c>
      <c r="N195" s="20"/>
      <c r="O195" s="21" t="s">
        <v>8</v>
      </c>
      <c r="P195" s="124"/>
      <c r="Q195" s="62"/>
      <c r="R195" s="37"/>
      <c r="S195" s="19"/>
      <c r="Z195" s="30"/>
      <c r="AA195" s="30"/>
      <c r="AD195" s="30"/>
    </row>
    <row r="196" spans="1:30" s="23" customFormat="1" ht="30" customHeight="1" x14ac:dyDescent="0.2">
      <c r="A196" s="21" t="s">
        <v>419</v>
      </c>
      <c r="B196" s="37" t="s">
        <v>622</v>
      </c>
      <c r="C196" s="44">
        <v>43892</v>
      </c>
      <c r="D196" s="44">
        <f t="shared" si="41"/>
        <v>43893</v>
      </c>
      <c r="E196" s="44">
        <f t="shared" si="42"/>
        <v>43906</v>
      </c>
      <c r="F196" s="44">
        <f t="shared" si="43"/>
        <v>43920</v>
      </c>
      <c r="G196" s="44" t="str">
        <f t="shared" si="44"/>
        <v>Mar</v>
      </c>
      <c r="H196" s="45"/>
      <c r="I196" s="44">
        <v>43923</v>
      </c>
      <c r="J196" s="120" t="str">
        <f t="shared" si="45"/>
        <v>No</v>
      </c>
      <c r="K196" s="20"/>
      <c r="L196" s="118"/>
      <c r="M196" s="46" t="s">
        <v>77</v>
      </c>
      <c r="N196" s="20"/>
      <c r="O196" s="21" t="s">
        <v>17</v>
      </c>
      <c r="P196" s="124"/>
      <c r="Q196" s="62"/>
      <c r="R196" s="37"/>
      <c r="S196" s="19"/>
      <c r="Z196" s="30"/>
      <c r="AA196" s="30"/>
      <c r="AD196" s="30"/>
    </row>
    <row r="197" spans="1:30" s="23" customFormat="1" ht="30" customHeight="1" x14ac:dyDescent="0.2">
      <c r="A197" s="21" t="s">
        <v>420</v>
      </c>
      <c r="B197" s="37" t="s">
        <v>623</v>
      </c>
      <c r="C197" s="44">
        <v>43892</v>
      </c>
      <c r="D197" s="44">
        <f t="shared" si="41"/>
        <v>43893</v>
      </c>
      <c r="E197" s="44">
        <f t="shared" si="42"/>
        <v>43906</v>
      </c>
      <c r="F197" s="44">
        <f t="shared" si="43"/>
        <v>43920</v>
      </c>
      <c r="G197" s="44" t="str">
        <f t="shared" si="44"/>
        <v>Mar</v>
      </c>
      <c r="H197" s="45"/>
      <c r="I197" s="44">
        <v>43900</v>
      </c>
      <c r="J197" s="120" t="str">
        <f t="shared" si="45"/>
        <v>Yes</v>
      </c>
      <c r="K197" s="20"/>
      <c r="L197" s="118"/>
      <c r="M197" s="46" t="s">
        <v>77</v>
      </c>
      <c r="N197" s="20"/>
      <c r="O197" s="21" t="s">
        <v>8</v>
      </c>
      <c r="P197" s="124"/>
      <c r="Q197" s="62"/>
      <c r="R197" s="37"/>
      <c r="S197" s="19"/>
      <c r="Z197" s="30"/>
      <c r="AA197" s="30"/>
      <c r="AD197" s="30"/>
    </row>
    <row r="198" spans="1:30" s="23" customFormat="1" ht="30" customHeight="1" x14ac:dyDescent="0.2">
      <c r="A198" s="21" t="s">
        <v>421</v>
      </c>
      <c r="B198" s="37" t="s">
        <v>624</v>
      </c>
      <c r="C198" s="44">
        <v>43892</v>
      </c>
      <c r="D198" s="44">
        <f t="shared" si="41"/>
        <v>43893</v>
      </c>
      <c r="E198" s="44">
        <f t="shared" si="42"/>
        <v>43906</v>
      </c>
      <c r="F198" s="44">
        <f t="shared" si="43"/>
        <v>43920</v>
      </c>
      <c r="G198" s="44" t="str">
        <f t="shared" si="44"/>
        <v>Mar</v>
      </c>
      <c r="H198" s="45"/>
      <c r="I198" s="44">
        <v>43893</v>
      </c>
      <c r="J198" s="120" t="str">
        <f t="shared" si="45"/>
        <v>Yes</v>
      </c>
      <c r="K198" s="20"/>
      <c r="L198" s="118"/>
      <c r="M198" s="46" t="s">
        <v>77</v>
      </c>
      <c r="N198" s="20"/>
      <c r="O198" s="21" t="s">
        <v>17</v>
      </c>
      <c r="P198" s="124"/>
      <c r="Q198" s="62"/>
      <c r="R198" s="37"/>
      <c r="S198" s="19"/>
      <c r="Z198" s="30"/>
      <c r="AA198" s="30"/>
      <c r="AD198" s="30"/>
    </row>
    <row r="199" spans="1:30" s="23" customFormat="1" ht="30" customHeight="1" x14ac:dyDescent="0.2">
      <c r="A199" s="21" t="s">
        <v>422</v>
      </c>
      <c r="B199" s="37" t="s">
        <v>625</v>
      </c>
      <c r="C199" s="44">
        <v>43892</v>
      </c>
      <c r="D199" s="44">
        <f t="shared" si="41"/>
        <v>43893</v>
      </c>
      <c r="E199" s="44">
        <f t="shared" si="42"/>
        <v>43906</v>
      </c>
      <c r="F199" s="44">
        <f t="shared" si="43"/>
        <v>43920</v>
      </c>
      <c r="G199" s="44" t="str">
        <f t="shared" si="44"/>
        <v>Mar</v>
      </c>
      <c r="H199" s="45"/>
      <c r="I199" s="44">
        <v>43913</v>
      </c>
      <c r="J199" s="120" t="str">
        <f t="shared" si="45"/>
        <v>Yes</v>
      </c>
      <c r="K199" s="20"/>
      <c r="L199" s="118"/>
      <c r="M199" s="46" t="s">
        <v>77</v>
      </c>
      <c r="N199" s="20"/>
      <c r="O199" s="21" t="s">
        <v>11</v>
      </c>
      <c r="P199" s="124"/>
      <c r="Q199" s="62" t="s">
        <v>14</v>
      </c>
      <c r="R199" s="37"/>
      <c r="S199" s="19"/>
      <c r="Z199" s="30"/>
      <c r="AA199" s="30"/>
      <c r="AD199" s="30"/>
    </row>
    <row r="200" spans="1:30" s="23" customFormat="1" ht="30" customHeight="1" x14ac:dyDescent="0.2">
      <c r="A200" s="21" t="s">
        <v>423</v>
      </c>
      <c r="B200" s="37" t="s">
        <v>626</v>
      </c>
      <c r="C200" s="44">
        <v>43892</v>
      </c>
      <c r="D200" s="44">
        <f t="shared" si="41"/>
        <v>43893</v>
      </c>
      <c r="E200" s="44">
        <f t="shared" si="42"/>
        <v>43906</v>
      </c>
      <c r="F200" s="44">
        <f t="shared" si="43"/>
        <v>43920</v>
      </c>
      <c r="G200" s="44" t="str">
        <f t="shared" si="44"/>
        <v>Mar</v>
      </c>
      <c r="H200" s="45"/>
      <c r="I200" s="44">
        <v>43937</v>
      </c>
      <c r="J200" s="120" t="str">
        <f t="shared" si="45"/>
        <v>No</v>
      </c>
      <c r="K200" s="20"/>
      <c r="L200" s="118"/>
      <c r="M200" s="46" t="s">
        <v>77</v>
      </c>
      <c r="N200" s="20"/>
      <c r="O200" s="21" t="s">
        <v>11</v>
      </c>
      <c r="P200" s="124"/>
      <c r="Q200" s="62" t="s">
        <v>14</v>
      </c>
      <c r="R200" s="37"/>
      <c r="S200" s="19"/>
      <c r="Z200" s="30"/>
      <c r="AA200" s="30"/>
      <c r="AD200" s="30"/>
    </row>
    <row r="201" spans="1:30" s="23" customFormat="1" ht="30" customHeight="1" x14ac:dyDescent="0.2">
      <c r="A201" s="21" t="s">
        <v>424</v>
      </c>
      <c r="B201" s="37" t="s">
        <v>627</v>
      </c>
      <c r="C201" s="44">
        <v>43892</v>
      </c>
      <c r="D201" s="44">
        <f t="shared" ref="D201:D254" si="46">IF(C201="","",WORKDAY(C201,1))</f>
        <v>43893</v>
      </c>
      <c r="E201" s="44">
        <f t="shared" ref="E201:E251" si="47">IF(C201="","",WORKDAY(C201,10))</f>
        <v>43906</v>
      </c>
      <c r="F201" s="44">
        <f t="shared" si="43"/>
        <v>43920</v>
      </c>
      <c r="G201" s="44" t="str">
        <f t="shared" ref="G201:G258" si="48">IF(ISBLANK(C201),"",TEXT(C201,"mmm"))</f>
        <v>Mar</v>
      </c>
      <c r="H201" s="45"/>
      <c r="I201" s="44">
        <v>43915</v>
      </c>
      <c r="J201" s="120" t="str">
        <f t="shared" si="45"/>
        <v>Yes</v>
      </c>
      <c r="K201" s="20"/>
      <c r="L201" s="118"/>
      <c r="M201" s="46" t="s">
        <v>77</v>
      </c>
      <c r="N201" s="20"/>
      <c r="O201" s="21" t="s">
        <v>8</v>
      </c>
      <c r="P201" s="124"/>
      <c r="Q201" s="62"/>
      <c r="R201" s="37"/>
      <c r="S201" s="19"/>
      <c r="Z201" s="30"/>
      <c r="AA201" s="30"/>
      <c r="AD201" s="30"/>
    </row>
    <row r="202" spans="1:30" s="23" customFormat="1" ht="30" customHeight="1" x14ac:dyDescent="0.2">
      <c r="A202" s="21" t="s">
        <v>425</v>
      </c>
      <c r="B202" s="37" t="s">
        <v>628</v>
      </c>
      <c r="C202" s="44">
        <v>43892</v>
      </c>
      <c r="D202" s="44">
        <f t="shared" si="46"/>
        <v>43893</v>
      </c>
      <c r="E202" s="44">
        <f t="shared" si="47"/>
        <v>43906</v>
      </c>
      <c r="F202" s="44">
        <f t="shared" si="43"/>
        <v>43920</v>
      </c>
      <c r="G202" s="44" t="str">
        <f t="shared" si="48"/>
        <v>Mar</v>
      </c>
      <c r="H202" s="45"/>
      <c r="I202" s="44">
        <v>43893</v>
      </c>
      <c r="J202" s="120" t="str">
        <f t="shared" si="45"/>
        <v>Yes</v>
      </c>
      <c r="K202" s="20"/>
      <c r="L202" s="118"/>
      <c r="M202" s="46" t="s">
        <v>77</v>
      </c>
      <c r="N202" s="20"/>
      <c r="O202" s="21" t="s">
        <v>17</v>
      </c>
      <c r="P202" s="124"/>
      <c r="Q202" s="62"/>
      <c r="R202" s="37"/>
      <c r="S202" s="19"/>
      <c r="Z202" s="30"/>
      <c r="AA202" s="30"/>
      <c r="AD202" s="30"/>
    </row>
    <row r="203" spans="1:30" s="23" customFormat="1" ht="30" customHeight="1" x14ac:dyDescent="0.2">
      <c r="A203" s="21" t="s">
        <v>426</v>
      </c>
      <c r="B203" s="37" t="s">
        <v>629</v>
      </c>
      <c r="C203" s="44">
        <v>43893</v>
      </c>
      <c r="D203" s="44">
        <f t="shared" si="46"/>
        <v>43894</v>
      </c>
      <c r="E203" s="44">
        <f t="shared" si="47"/>
        <v>43907</v>
      </c>
      <c r="F203" s="44">
        <f t="shared" si="43"/>
        <v>43921</v>
      </c>
      <c r="G203" s="44" t="str">
        <f t="shared" si="48"/>
        <v>Mar</v>
      </c>
      <c r="H203" s="45"/>
      <c r="I203" s="44">
        <v>43900</v>
      </c>
      <c r="J203" s="120" t="str">
        <f t="shared" si="45"/>
        <v>Yes</v>
      </c>
      <c r="K203" s="20"/>
      <c r="L203" s="118"/>
      <c r="M203" s="46" t="s">
        <v>77</v>
      </c>
      <c r="N203" s="20"/>
      <c r="O203" s="21" t="s">
        <v>17</v>
      </c>
      <c r="P203" s="124"/>
      <c r="Q203" s="62"/>
      <c r="R203" s="37"/>
      <c r="S203" s="19"/>
      <c r="Z203" s="30"/>
      <c r="AA203" s="30"/>
      <c r="AD203" s="30"/>
    </row>
    <row r="204" spans="1:30" s="23" customFormat="1" ht="30" customHeight="1" x14ac:dyDescent="0.2">
      <c r="A204" s="21" t="s">
        <v>427</v>
      </c>
      <c r="B204" s="37" t="s">
        <v>630</v>
      </c>
      <c r="C204" s="44">
        <v>43893</v>
      </c>
      <c r="D204" s="44">
        <f t="shared" si="46"/>
        <v>43894</v>
      </c>
      <c r="E204" s="44">
        <f t="shared" si="47"/>
        <v>43907</v>
      </c>
      <c r="F204" s="44">
        <f t="shared" si="43"/>
        <v>43921</v>
      </c>
      <c r="G204" s="44" t="str">
        <f t="shared" si="48"/>
        <v>Mar</v>
      </c>
      <c r="H204" s="45"/>
      <c r="I204" s="44">
        <v>43922</v>
      </c>
      <c r="J204" s="120" t="str">
        <f t="shared" si="45"/>
        <v>No</v>
      </c>
      <c r="K204" s="20"/>
      <c r="L204" s="118"/>
      <c r="M204" s="46" t="s">
        <v>77</v>
      </c>
      <c r="N204" s="20"/>
      <c r="O204" s="21" t="s">
        <v>8</v>
      </c>
      <c r="P204" s="124"/>
      <c r="Q204" s="62"/>
      <c r="R204" s="37"/>
      <c r="S204" s="19"/>
      <c r="Z204" s="30"/>
      <c r="AA204" s="30"/>
      <c r="AD204" s="30"/>
    </row>
    <row r="205" spans="1:30" s="23" customFormat="1" ht="30" customHeight="1" x14ac:dyDescent="0.2">
      <c r="A205" s="21" t="s">
        <v>428</v>
      </c>
      <c r="B205" s="37" t="s">
        <v>175</v>
      </c>
      <c r="C205" s="44">
        <v>43893</v>
      </c>
      <c r="D205" s="44">
        <f t="shared" si="46"/>
        <v>43894</v>
      </c>
      <c r="E205" s="44">
        <f t="shared" si="47"/>
        <v>43907</v>
      </c>
      <c r="F205" s="44">
        <f t="shared" si="43"/>
        <v>43921</v>
      </c>
      <c r="G205" s="44" t="str">
        <f t="shared" si="48"/>
        <v>Mar</v>
      </c>
      <c r="H205" s="45"/>
      <c r="I205" s="44">
        <v>43893</v>
      </c>
      <c r="J205" s="120" t="str">
        <f t="shared" si="45"/>
        <v>Yes</v>
      </c>
      <c r="K205" s="20"/>
      <c r="L205" s="118"/>
      <c r="M205" s="46" t="s">
        <v>77</v>
      </c>
      <c r="N205" s="20"/>
      <c r="O205" s="21" t="s">
        <v>11</v>
      </c>
      <c r="P205" s="124"/>
      <c r="Q205" s="62" t="s">
        <v>69</v>
      </c>
      <c r="R205" s="37"/>
      <c r="S205" s="19"/>
      <c r="Z205" s="30"/>
      <c r="AA205" s="30"/>
      <c r="AD205" s="30"/>
    </row>
    <row r="206" spans="1:30" s="23" customFormat="1" ht="30" customHeight="1" x14ac:dyDescent="0.2">
      <c r="A206" s="21" t="s">
        <v>429</v>
      </c>
      <c r="B206" s="37" t="s">
        <v>175</v>
      </c>
      <c r="C206" s="44">
        <v>43893</v>
      </c>
      <c r="D206" s="44">
        <f t="shared" si="46"/>
        <v>43894</v>
      </c>
      <c r="E206" s="44">
        <f t="shared" si="47"/>
        <v>43907</v>
      </c>
      <c r="F206" s="44">
        <f t="shared" si="43"/>
        <v>43921</v>
      </c>
      <c r="G206" s="44" t="str">
        <f t="shared" si="48"/>
        <v>Mar</v>
      </c>
      <c r="H206" s="45"/>
      <c r="I206" s="44">
        <v>43893</v>
      </c>
      <c r="J206" s="120" t="str">
        <f t="shared" si="45"/>
        <v>Yes</v>
      </c>
      <c r="K206" s="20"/>
      <c r="L206" s="118"/>
      <c r="M206" s="46" t="s">
        <v>77</v>
      </c>
      <c r="N206" s="20"/>
      <c r="O206" s="21" t="s">
        <v>11</v>
      </c>
      <c r="P206" s="124"/>
      <c r="Q206" s="62" t="s">
        <v>69</v>
      </c>
      <c r="R206" s="37"/>
      <c r="S206" s="19"/>
      <c r="Z206" s="30"/>
      <c r="AA206" s="30"/>
      <c r="AD206" s="30"/>
    </row>
    <row r="207" spans="1:30" s="23" customFormat="1" ht="30" customHeight="1" x14ac:dyDescent="0.2">
      <c r="A207" s="21" t="s">
        <v>430</v>
      </c>
      <c r="B207" s="37" t="s">
        <v>631</v>
      </c>
      <c r="C207" s="44">
        <v>43893</v>
      </c>
      <c r="D207" s="44">
        <f t="shared" si="46"/>
        <v>43894</v>
      </c>
      <c r="E207" s="44">
        <f t="shared" si="47"/>
        <v>43907</v>
      </c>
      <c r="F207" s="44">
        <f t="shared" si="43"/>
        <v>43921</v>
      </c>
      <c r="G207" s="44" t="str">
        <f t="shared" si="48"/>
        <v>Mar</v>
      </c>
      <c r="H207" s="45"/>
      <c r="I207" s="44">
        <v>43956</v>
      </c>
      <c r="J207" s="120" t="str">
        <f t="shared" si="45"/>
        <v>No</v>
      </c>
      <c r="K207" s="20"/>
      <c r="L207" s="118"/>
      <c r="M207" s="46" t="s">
        <v>77</v>
      </c>
      <c r="N207" s="20"/>
      <c r="O207" s="21" t="s">
        <v>11</v>
      </c>
      <c r="P207" s="124"/>
      <c r="Q207" s="62" t="s">
        <v>14</v>
      </c>
      <c r="R207" s="37"/>
      <c r="S207" s="19"/>
      <c r="Z207" s="30"/>
      <c r="AA207" s="30"/>
      <c r="AD207" s="30"/>
    </row>
    <row r="208" spans="1:30" s="23" customFormat="1" ht="30" customHeight="1" x14ac:dyDescent="0.2">
      <c r="A208" s="21" t="s">
        <v>431</v>
      </c>
      <c r="B208" s="37" t="s">
        <v>632</v>
      </c>
      <c r="C208" s="44">
        <v>43894</v>
      </c>
      <c r="D208" s="44">
        <f t="shared" si="46"/>
        <v>43895</v>
      </c>
      <c r="E208" s="44">
        <f t="shared" si="47"/>
        <v>43908</v>
      </c>
      <c r="F208" s="44">
        <f t="shared" si="43"/>
        <v>43922</v>
      </c>
      <c r="G208" s="44" t="str">
        <f t="shared" si="48"/>
        <v>Mar</v>
      </c>
      <c r="H208" s="45"/>
      <c r="I208" s="44">
        <v>43902</v>
      </c>
      <c r="J208" s="120" t="str">
        <f t="shared" si="45"/>
        <v>Yes</v>
      </c>
      <c r="K208" s="20"/>
      <c r="L208" s="118"/>
      <c r="M208" s="46" t="s">
        <v>77</v>
      </c>
      <c r="N208" s="20"/>
      <c r="O208" s="21" t="s">
        <v>8</v>
      </c>
      <c r="P208" s="124"/>
      <c r="Q208" s="62"/>
      <c r="R208" s="37"/>
      <c r="S208" s="19"/>
      <c r="Z208" s="30"/>
      <c r="AA208" s="30"/>
      <c r="AD208" s="30"/>
    </row>
    <row r="209" spans="1:30" s="23" customFormat="1" ht="30" customHeight="1" x14ac:dyDescent="0.2">
      <c r="A209" s="21" t="s">
        <v>432</v>
      </c>
      <c r="B209" s="37" t="s">
        <v>633</v>
      </c>
      <c r="C209" s="44">
        <v>43894</v>
      </c>
      <c r="D209" s="44">
        <f t="shared" si="46"/>
        <v>43895</v>
      </c>
      <c r="E209" s="44">
        <f t="shared" si="47"/>
        <v>43908</v>
      </c>
      <c r="F209" s="44">
        <f t="shared" si="43"/>
        <v>43922</v>
      </c>
      <c r="G209" s="44" t="str">
        <f t="shared" si="48"/>
        <v>Mar</v>
      </c>
      <c r="H209" s="45"/>
      <c r="I209" s="44">
        <v>43908</v>
      </c>
      <c r="J209" s="120" t="str">
        <f t="shared" si="45"/>
        <v>Yes</v>
      </c>
      <c r="K209" s="20"/>
      <c r="L209" s="118"/>
      <c r="M209" s="46" t="s">
        <v>77</v>
      </c>
      <c r="N209" s="20"/>
      <c r="O209" s="21" t="s">
        <v>11</v>
      </c>
      <c r="P209" s="124"/>
      <c r="Q209" s="62" t="s">
        <v>69</v>
      </c>
      <c r="R209" s="37"/>
      <c r="S209" s="19"/>
      <c r="Z209" s="30"/>
      <c r="AA209" s="30"/>
      <c r="AD209" s="30"/>
    </row>
    <row r="210" spans="1:30" s="23" customFormat="1" ht="30" customHeight="1" x14ac:dyDescent="0.2">
      <c r="A210" s="21" t="s">
        <v>433</v>
      </c>
      <c r="B210" s="37" t="s">
        <v>634</v>
      </c>
      <c r="C210" s="44">
        <v>43894</v>
      </c>
      <c r="D210" s="44">
        <f t="shared" si="46"/>
        <v>43895</v>
      </c>
      <c r="E210" s="44">
        <f t="shared" si="47"/>
        <v>43908</v>
      </c>
      <c r="F210" s="44">
        <f t="shared" si="43"/>
        <v>43922</v>
      </c>
      <c r="G210" s="44" t="str">
        <f t="shared" si="48"/>
        <v>Mar</v>
      </c>
      <c r="H210" s="45"/>
      <c r="I210" s="44"/>
      <c r="J210" s="120" t="s">
        <v>23</v>
      </c>
      <c r="K210" s="20"/>
      <c r="L210" s="118"/>
      <c r="M210" s="46" t="s">
        <v>73</v>
      </c>
      <c r="N210" s="20"/>
      <c r="O210" s="21" t="s">
        <v>73</v>
      </c>
      <c r="P210" s="124"/>
      <c r="Q210" s="62"/>
      <c r="R210" s="37"/>
      <c r="S210" s="19"/>
      <c r="Z210" s="30"/>
      <c r="AA210" s="30"/>
      <c r="AD210" s="30"/>
    </row>
    <row r="211" spans="1:30" s="23" customFormat="1" ht="30" customHeight="1" x14ac:dyDescent="0.2">
      <c r="A211" s="21" t="s">
        <v>434</v>
      </c>
      <c r="B211" s="37" t="s">
        <v>635</v>
      </c>
      <c r="C211" s="44">
        <v>43895</v>
      </c>
      <c r="D211" s="44">
        <f t="shared" si="46"/>
        <v>43896</v>
      </c>
      <c r="E211" s="44">
        <f t="shared" si="47"/>
        <v>43909</v>
      </c>
      <c r="F211" s="44">
        <f t="shared" si="43"/>
        <v>43923</v>
      </c>
      <c r="G211" s="44" t="str">
        <f t="shared" si="48"/>
        <v>Mar</v>
      </c>
      <c r="H211" s="45"/>
      <c r="I211" s="44">
        <v>43895</v>
      </c>
      <c r="J211" s="120" t="str">
        <f>IF(ISBLANK(I211),"",IF(I211&gt;F211,"No","Yes"))</f>
        <v>Yes</v>
      </c>
      <c r="K211" s="20"/>
      <c r="L211" s="118"/>
      <c r="M211" s="46" t="s">
        <v>77</v>
      </c>
      <c r="N211" s="20"/>
      <c r="O211" s="21" t="s">
        <v>17</v>
      </c>
      <c r="P211" s="124"/>
      <c r="Q211" s="62"/>
      <c r="R211" s="37"/>
      <c r="S211" s="19"/>
      <c r="Z211" s="30"/>
      <c r="AA211" s="30"/>
      <c r="AD211" s="30"/>
    </row>
    <row r="212" spans="1:30" s="23" customFormat="1" ht="30" customHeight="1" x14ac:dyDescent="0.2">
      <c r="A212" s="21" t="s">
        <v>435</v>
      </c>
      <c r="B212" s="37" t="s">
        <v>636</v>
      </c>
      <c r="C212" s="44">
        <v>43894</v>
      </c>
      <c r="D212" s="44">
        <f t="shared" si="46"/>
        <v>43895</v>
      </c>
      <c r="E212" s="44">
        <f t="shared" si="47"/>
        <v>43908</v>
      </c>
      <c r="F212" s="44">
        <f t="shared" si="43"/>
        <v>43922</v>
      </c>
      <c r="G212" s="44" t="str">
        <f t="shared" si="48"/>
        <v>Mar</v>
      </c>
      <c r="H212" s="45"/>
      <c r="I212" s="44">
        <v>43913</v>
      </c>
      <c r="J212" s="120" t="str">
        <f>IF(ISBLANK(I212),"",IF(I212&gt;F212,"No","Yes"))</f>
        <v>Yes</v>
      </c>
      <c r="K212" s="20"/>
      <c r="L212" s="118"/>
      <c r="M212" s="46" t="s">
        <v>77</v>
      </c>
      <c r="N212" s="20"/>
      <c r="O212" s="21" t="s">
        <v>8</v>
      </c>
      <c r="P212" s="124"/>
      <c r="Q212" s="62"/>
      <c r="R212" s="37"/>
      <c r="S212" s="19"/>
      <c r="Z212" s="30"/>
      <c r="AA212" s="30"/>
      <c r="AD212" s="30"/>
    </row>
    <row r="213" spans="1:30" s="23" customFormat="1" ht="30" customHeight="1" x14ac:dyDescent="0.2">
      <c r="A213" s="21" t="s">
        <v>436</v>
      </c>
      <c r="B213" s="37" t="s">
        <v>637</v>
      </c>
      <c r="C213" s="44">
        <v>43895</v>
      </c>
      <c r="D213" s="44">
        <f t="shared" si="46"/>
        <v>43896</v>
      </c>
      <c r="E213" s="44">
        <f t="shared" si="47"/>
        <v>43909</v>
      </c>
      <c r="F213" s="44">
        <f t="shared" si="43"/>
        <v>43923</v>
      </c>
      <c r="G213" s="44" t="str">
        <f t="shared" si="48"/>
        <v>Mar</v>
      </c>
      <c r="H213" s="45"/>
      <c r="I213" s="44">
        <v>43902</v>
      </c>
      <c r="J213" s="120" t="str">
        <f>IF(ISBLANK(I213),"",IF(I213&gt;F213,"No","Yes"))</f>
        <v>Yes</v>
      </c>
      <c r="K213" s="20"/>
      <c r="L213" s="118"/>
      <c r="M213" s="46" t="s">
        <v>77</v>
      </c>
      <c r="N213" s="20"/>
      <c r="O213" s="21" t="s">
        <v>9</v>
      </c>
      <c r="P213" s="124"/>
      <c r="Q213" s="62" t="s">
        <v>14</v>
      </c>
      <c r="R213" s="37"/>
      <c r="S213" s="19"/>
      <c r="Z213" s="30"/>
      <c r="AA213" s="30"/>
      <c r="AD213" s="30"/>
    </row>
    <row r="214" spans="1:30" s="23" customFormat="1" ht="30" customHeight="1" x14ac:dyDescent="0.2">
      <c r="A214" s="21" t="s">
        <v>437</v>
      </c>
      <c r="B214" s="37" t="s">
        <v>638</v>
      </c>
      <c r="C214" s="44">
        <v>43895</v>
      </c>
      <c r="D214" s="44">
        <f t="shared" si="46"/>
        <v>43896</v>
      </c>
      <c r="E214" s="44">
        <f t="shared" si="47"/>
        <v>43909</v>
      </c>
      <c r="F214" s="44">
        <f t="shared" ref="F214:F226" si="49">IF(C214="","",WORKDAY(C214,20))</f>
        <v>43923</v>
      </c>
      <c r="G214" s="44" t="str">
        <f t="shared" si="48"/>
        <v>Mar</v>
      </c>
      <c r="H214" s="45"/>
      <c r="I214" s="44"/>
      <c r="J214" s="120" t="s">
        <v>23</v>
      </c>
      <c r="K214" s="20"/>
      <c r="L214" s="118"/>
      <c r="M214" s="46" t="s">
        <v>73</v>
      </c>
      <c r="N214" s="20"/>
      <c r="O214" s="21" t="s">
        <v>73</v>
      </c>
      <c r="P214" s="124"/>
      <c r="Q214" s="62"/>
      <c r="R214" s="37"/>
      <c r="S214" s="19"/>
      <c r="Z214" s="30"/>
      <c r="AA214" s="30"/>
      <c r="AD214" s="30"/>
    </row>
    <row r="215" spans="1:30" s="23" customFormat="1" ht="30" customHeight="1" x14ac:dyDescent="0.2">
      <c r="A215" s="21" t="s">
        <v>438</v>
      </c>
      <c r="B215" s="37" t="s">
        <v>639</v>
      </c>
      <c r="C215" s="44">
        <v>43896</v>
      </c>
      <c r="D215" s="44">
        <f t="shared" si="46"/>
        <v>43899</v>
      </c>
      <c r="E215" s="44">
        <f t="shared" si="47"/>
        <v>43910</v>
      </c>
      <c r="F215" s="44">
        <f t="shared" si="49"/>
        <v>43924</v>
      </c>
      <c r="G215" s="44" t="str">
        <f t="shared" si="48"/>
        <v>Mar</v>
      </c>
      <c r="H215" s="45"/>
      <c r="I215" s="44">
        <v>43896</v>
      </c>
      <c r="J215" s="120" t="str">
        <f t="shared" ref="J215:J222" si="50">IF(ISBLANK(I215),"",IF(I215&gt;F215,"No","Yes"))</f>
        <v>Yes</v>
      </c>
      <c r="K215" s="20"/>
      <c r="L215" s="118"/>
      <c r="M215" s="46" t="s">
        <v>77</v>
      </c>
      <c r="N215" s="20"/>
      <c r="O215" s="21" t="s">
        <v>17</v>
      </c>
      <c r="P215" s="124"/>
      <c r="Q215" s="62"/>
      <c r="R215" s="37"/>
      <c r="S215" s="19"/>
      <c r="Z215" s="30"/>
      <c r="AA215" s="30"/>
      <c r="AD215" s="30"/>
    </row>
    <row r="216" spans="1:30" s="23" customFormat="1" ht="30" customHeight="1" x14ac:dyDescent="0.2">
      <c r="A216" s="21" t="s">
        <v>439</v>
      </c>
      <c r="B216" s="37" t="s">
        <v>640</v>
      </c>
      <c r="C216" s="44">
        <v>43896</v>
      </c>
      <c r="D216" s="44">
        <f t="shared" si="46"/>
        <v>43899</v>
      </c>
      <c r="E216" s="44">
        <f t="shared" si="47"/>
        <v>43910</v>
      </c>
      <c r="F216" s="44">
        <f t="shared" si="49"/>
        <v>43924</v>
      </c>
      <c r="G216" s="44" t="str">
        <f t="shared" si="48"/>
        <v>Mar</v>
      </c>
      <c r="H216" s="45"/>
      <c r="I216" s="44">
        <v>43903</v>
      </c>
      <c r="J216" s="120" t="str">
        <f t="shared" si="50"/>
        <v>Yes</v>
      </c>
      <c r="K216" s="20"/>
      <c r="L216" s="118"/>
      <c r="M216" s="46" t="s">
        <v>77</v>
      </c>
      <c r="N216" s="20"/>
      <c r="O216" s="21" t="s">
        <v>8</v>
      </c>
      <c r="P216" s="124"/>
      <c r="Q216" s="62"/>
      <c r="R216" s="37"/>
      <c r="S216" s="19"/>
      <c r="Z216" s="30"/>
      <c r="AA216" s="30"/>
      <c r="AD216" s="30"/>
    </row>
    <row r="217" spans="1:30" s="23" customFormat="1" ht="30" customHeight="1" x14ac:dyDescent="0.2">
      <c r="A217" s="21" t="s">
        <v>440</v>
      </c>
      <c r="B217" s="37" t="s">
        <v>641</v>
      </c>
      <c r="C217" s="44">
        <v>43896</v>
      </c>
      <c r="D217" s="44">
        <f t="shared" si="46"/>
        <v>43899</v>
      </c>
      <c r="E217" s="44">
        <f t="shared" si="47"/>
        <v>43910</v>
      </c>
      <c r="F217" s="44">
        <f t="shared" si="49"/>
        <v>43924</v>
      </c>
      <c r="G217" s="44" t="str">
        <f t="shared" si="48"/>
        <v>Mar</v>
      </c>
      <c r="H217" s="45"/>
      <c r="I217" s="44">
        <v>43902</v>
      </c>
      <c r="J217" s="120" t="str">
        <f t="shared" si="50"/>
        <v>Yes</v>
      </c>
      <c r="K217" s="20"/>
      <c r="L217" s="118"/>
      <c r="M217" s="46" t="s">
        <v>77</v>
      </c>
      <c r="N217" s="20"/>
      <c r="O217" s="21" t="s">
        <v>11</v>
      </c>
      <c r="P217" s="124"/>
      <c r="Q217" s="62" t="s">
        <v>14</v>
      </c>
      <c r="R217" s="37"/>
      <c r="S217" s="19"/>
      <c r="Z217" s="30"/>
      <c r="AA217" s="30"/>
      <c r="AD217" s="30"/>
    </row>
    <row r="218" spans="1:30" s="23" customFormat="1" ht="30" customHeight="1" x14ac:dyDescent="0.2">
      <c r="A218" s="21" t="s">
        <v>441</v>
      </c>
      <c r="B218" s="37" t="s">
        <v>180</v>
      </c>
      <c r="C218" s="44">
        <v>43896</v>
      </c>
      <c r="D218" s="44">
        <f t="shared" si="46"/>
        <v>43899</v>
      </c>
      <c r="E218" s="44">
        <f t="shared" si="47"/>
        <v>43910</v>
      </c>
      <c r="F218" s="44">
        <f t="shared" si="49"/>
        <v>43924</v>
      </c>
      <c r="G218" s="44" t="str">
        <f t="shared" si="48"/>
        <v>Mar</v>
      </c>
      <c r="H218" s="45"/>
      <c r="I218" s="44">
        <v>43928</v>
      </c>
      <c r="J218" s="120" t="str">
        <f t="shared" si="50"/>
        <v>No</v>
      </c>
      <c r="K218" s="20"/>
      <c r="L218" s="118"/>
      <c r="M218" s="46" t="s">
        <v>77</v>
      </c>
      <c r="N218" s="20"/>
      <c r="O218" s="21" t="s">
        <v>8</v>
      </c>
      <c r="P218" s="124"/>
      <c r="Q218" s="62"/>
      <c r="R218" s="37"/>
      <c r="S218" s="19"/>
      <c r="Z218" s="30"/>
      <c r="AA218" s="30"/>
      <c r="AD218" s="30"/>
    </row>
    <row r="219" spans="1:30" s="23" customFormat="1" ht="30" customHeight="1" x14ac:dyDescent="0.2">
      <c r="A219" s="21" t="s">
        <v>442</v>
      </c>
      <c r="B219" s="37" t="s">
        <v>642</v>
      </c>
      <c r="C219" s="44">
        <v>43900</v>
      </c>
      <c r="D219" s="44">
        <f t="shared" si="46"/>
        <v>43901</v>
      </c>
      <c r="E219" s="44">
        <f t="shared" si="47"/>
        <v>43914</v>
      </c>
      <c r="F219" s="44">
        <f t="shared" si="49"/>
        <v>43928</v>
      </c>
      <c r="G219" s="44" t="str">
        <f t="shared" si="48"/>
        <v>Mar</v>
      </c>
      <c r="H219" s="45"/>
      <c r="I219" s="44">
        <v>43908</v>
      </c>
      <c r="J219" s="120" t="str">
        <f t="shared" si="50"/>
        <v>Yes</v>
      </c>
      <c r="K219" s="20"/>
      <c r="L219" s="118"/>
      <c r="M219" s="46" t="s">
        <v>77</v>
      </c>
      <c r="N219" s="20"/>
      <c r="O219" s="21" t="s">
        <v>11</v>
      </c>
      <c r="P219" s="124"/>
      <c r="Q219" s="62" t="s">
        <v>14</v>
      </c>
      <c r="R219" s="37"/>
      <c r="S219" s="19"/>
      <c r="Z219" s="30"/>
      <c r="AA219" s="30"/>
      <c r="AD219" s="30"/>
    </row>
    <row r="220" spans="1:30" s="23" customFormat="1" ht="30" customHeight="1" x14ac:dyDescent="0.2">
      <c r="A220" s="21" t="s">
        <v>443</v>
      </c>
      <c r="B220" s="37" t="s">
        <v>643</v>
      </c>
      <c r="C220" s="44">
        <v>43899</v>
      </c>
      <c r="D220" s="44">
        <f t="shared" si="46"/>
        <v>43900</v>
      </c>
      <c r="E220" s="44">
        <f t="shared" si="47"/>
        <v>43913</v>
      </c>
      <c r="F220" s="44">
        <f t="shared" si="49"/>
        <v>43927</v>
      </c>
      <c r="G220" s="44" t="str">
        <f t="shared" si="48"/>
        <v>Mar</v>
      </c>
      <c r="H220" s="45"/>
      <c r="I220" s="44">
        <v>43927</v>
      </c>
      <c r="J220" s="120" t="str">
        <f t="shared" si="50"/>
        <v>Yes</v>
      </c>
      <c r="K220" s="20"/>
      <c r="L220" s="118"/>
      <c r="M220" s="46" t="s">
        <v>77</v>
      </c>
      <c r="N220" s="20"/>
      <c r="O220" s="21" t="s">
        <v>11</v>
      </c>
      <c r="P220" s="124"/>
      <c r="Q220" s="62" t="s">
        <v>61</v>
      </c>
      <c r="R220" s="37"/>
      <c r="S220" s="19"/>
      <c r="Z220" s="30"/>
      <c r="AA220" s="30"/>
      <c r="AD220" s="30"/>
    </row>
    <row r="221" spans="1:30" s="23" customFormat="1" ht="30" customHeight="1" x14ac:dyDescent="0.2">
      <c r="A221" s="21" t="s">
        <v>444</v>
      </c>
      <c r="B221" s="37" t="s">
        <v>644</v>
      </c>
      <c r="C221" s="44">
        <v>43901</v>
      </c>
      <c r="D221" s="44">
        <f t="shared" si="46"/>
        <v>43902</v>
      </c>
      <c r="E221" s="44">
        <f t="shared" si="47"/>
        <v>43915</v>
      </c>
      <c r="F221" s="44">
        <f t="shared" si="49"/>
        <v>43929</v>
      </c>
      <c r="G221" s="44" t="str">
        <f t="shared" si="48"/>
        <v>Mar</v>
      </c>
      <c r="H221" s="45"/>
      <c r="I221" s="44">
        <v>43913</v>
      </c>
      <c r="J221" s="120" t="str">
        <f t="shared" si="50"/>
        <v>Yes</v>
      </c>
      <c r="K221" s="20"/>
      <c r="L221" s="118"/>
      <c r="M221" s="46" t="s">
        <v>77</v>
      </c>
      <c r="N221" s="20"/>
      <c r="O221" s="21" t="s">
        <v>8</v>
      </c>
      <c r="P221" s="124"/>
      <c r="Q221" s="62"/>
      <c r="R221" s="37"/>
      <c r="S221" s="19"/>
      <c r="Z221" s="30"/>
      <c r="AA221" s="30"/>
      <c r="AD221" s="30"/>
    </row>
    <row r="222" spans="1:30" s="23" customFormat="1" ht="30" customHeight="1" x14ac:dyDescent="0.2">
      <c r="A222" s="21" t="s">
        <v>445</v>
      </c>
      <c r="B222" s="37" t="s">
        <v>645</v>
      </c>
      <c r="C222" s="44">
        <v>43901</v>
      </c>
      <c r="D222" s="44">
        <f t="shared" si="46"/>
        <v>43902</v>
      </c>
      <c r="E222" s="44">
        <f t="shared" si="47"/>
        <v>43915</v>
      </c>
      <c r="F222" s="44">
        <f t="shared" si="49"/>
        <v>43929</v>
      </c>
      <c r="G222" s="44" t="str">
        <f t="shared" si="48"/>
        <v>Mar</v>
      </c>
      <c r="H222" s="45"/>
      <c r="I222" s="44">
        <v>43937</v>
      </c>
      <c r="J222" s="120" t="str">
        <f t="shared" si="50"/>
        <v>No</v>
      </c>
      <c r="K222" s="20"/>
      <c r="L222" s="118"/>
      <c r="M222" s="46" t="s">
        <v>77</v>
      </c>
      <c r="N222" s="20"/>
      <c r="O222" s="21" t="s">
        <v>9</v>
      </c>
      <c r="P222" s="124"/>
      <c r="Q222" s="62" t="s">
        <v>14</v>
      </c>
      <c r="R222" s="37"/>
      <c r="S222" s="19"/>
      <c r="Z222" s="30"/>
      <c r="AA222" s="30"/>
      <c r="AD222" s="30"/>
    </row>
    <row r="223" spans="1:30" s="23" customFormat="1" ht="30" customHeight="1" x14ac:dyDescent="0.2">
      <c r="A223" s="21" t="s">
        <v>446</v>
      </c>
      <c r="B223" s="37" t="s">
        <v>646</v>
      </c>
      <c r="C223" s="44">
        <v>43902</v>
      </c>
      <c r="D223" s="44">
        <f t="shared" si="46"/>
        <v>43903</v>
      </c>
      <c r="E223" s="44">
        <f t="shared" si="47"/>
        <v>43916</v>
      </c>
      <c r="F223" s="44">
        <f t="shared" si="49"/>
        <v>43930</v>
      </c>
      <c r="G223" s="44" t="str">
        <f t="shared" si="48"/>
        <v>Mar</v>
      </c>
      <c r="H223" s="45"/>
      <c r="I223" s="44"/>
      <c r="J223" s="120" t="s">
        <v>23</v>
      </c>
      <c r="K223" s="20"/>
      <c r="L223" s="118"/>
      <c r="M223" s="46" t="s">
        <v>73</v>
      </c>
      <c r="N223" s="20"/>
      <c r="O223" s="21" t="s">
        <v>73</v>
      </c>
      <c r="P223" s="124"/>
      <c r="Q223" s="62"/>
      <c r="R223" s="37"/>
      <c r="S223" s="19"/>
      <c r="Z223" s="30"/>
      <c r="AA223" s="30"/>
      <c r="AD223" s="30"/>
    </row>
    <row r="224" spans="1:30" s="23" customFormat="1" ht="30" customHeight="1" x14ac:dyDescent="0.2">
      <c r="A224" s="21" t="s">
        <v>447</v>
      </c>
      <c r="B224" s="37" t="s">
        <v>647</v>
      </c>
      <c r="C224" s="44">
        <v>43903</v>
      </c>
      <c r="D224" s="44">
        <f t="shared" si="46"/>
        <v>43906</v>
      </c>
      <c r="E224" s="44">
        <f t="shared" si="47"/>
        <v>43917</v>
      </c>
      <c r="F224" s="44">
        <f t="shared" si="49"/>
        <v>43931</v>
      </c>
      <c r="G224" s="44" t="str">
        <f t="shared" si="48"/>
        <v>Mar</v>
      </c>
      <c r="H224" s="45"/>
      <c r="I224" s="44">
        <v>43944</v>
      </c>
      <c r="J224" s="120" t="str">
        <f t="shared" ref="J224:J231" si="51">IF(ISBLANK(I224),"",IF(I224&gt;F224,"No","Yes"))</f>
        <v>No</v>
      </c>
      <c r="K224" s="20"/>
      <c r="L224" s="118"/>
      <c r="M224" s="46" t="s">
        <v>77</v>
      </c>
      <c r="N224" s="20"/>
      <c r="O224" s="21" t="s">
        <v>8</v>
      </c>
      <c r="P224" s="124"/>
      <c r="Q224" s="62"/>
      <c r="R224" s="37"/>
      <c r="S224" s="19"/>
      <c r="Z224" s="30"/>
      <c r="AA224" s="30"/>
      <c r="AD224" s="30"/>
    </row>
    <row r="225" spans="1:30" s="23" customFormat="1" ht="30" customHeight="1" x14ac:dyDescent="0.2">
      <c r="A225" s="21" t="s">
        <v>448</v>
      </c>
      <c r="B225" s="37" t="s">
        <v>648</v>
      </c>
      <c r="C225" s="44">
        <v>43896</v>
      </c>
      <c r="D225" s="44">
        <f t="shared" si="46"/>
        <v>43899</v>
      </c>
      <c r="E225" s="44">
        <f t="shared" si="47"/>
        <v>43910</v>
      </c>
      <c r="F225" s="44">
        <f t="shared" si="49"/>
        <v>43924</v>
      </c>
      <c r="G225" s="44" t="str">
        <f t="shared" si="48"/>
        <v>Mar</v>
      </c>
      <c r="H225" s="45"/>
      <c r="I225" s="44">
        <v>43906</v>
      </c>
      <c r="J225" s="120" t="str">
        <f t="shared" si="51"/>
        <v>Yes</v>
      </c>
      <c r="K225" s="20"/>
      <c r="L225" s="118"/>
      <c r="M225" s="46" t="s">
        <v>77</v>
      </c>
      <c r="N225" s="20"/>
      <c r="O225" s="21" t="s">
        <v>17</v>
      </c>
      <c r="P225" s="124"/>
      <c r="Q225" s="62"/>
      <c r="R225" s="37"/>
      <c r="S225" s="19"/>
      <c r="Z225" s="30"/>
      <c r="AA225" s="30"/>
      <c r="AD225" s="30"/>
    </row>
    <row r="226" spans="1:30" s="23" customFormat="1" ht="30" customHeight="1" x14ac:dyDescent="0.2">
      <c r="A226" s="21" t="s">
        <v>449</v>
      </c>
      <c r="B226" s="37" t="s">
        <v>649</v>
      </c>
      <c r="C226" s="44">
        <v>43893</v>
      </c>
      <c r="D226" s="44">
        <f t="shared" si="46"/>
        <v>43894</v>
      </c>
      <c r="E226" s="44">
        <f t="shared" si="47"/>
        <v>43907</v>
      </c>
      <c r="F226" s="44">
        <f t="shared" si="49"/>
        <v>43921</v>
      </c>
      <c r="G226" s="44" t="str">
        <f t="shared" si="48"/>
        <v>Mar</v>
      </c>
      <c r="H226" s="45"/>
      <c r="I226" s="44">
        <v>43908</v>
      </c>
      <c r="J226" s="120" t="str">
        <f t="shared" si="51"/>
        <v>Yes</v>
      </c>
      <c r="K226" s="20"/>
      <c r="L226" s="118"/>
      <c r="M226" s="46" t="s">
        <v>77</v>
      </c>
      <c r="N226" s="20"/>
      <c r="O226" s="21" t="s">
        <v>11</v>
      </c>
      <c r="P226" s="124"/>
      <c r="Q226" s="62" t="s">
        <v>14</v>
      </c>
      <c r="R226" s="37"/>
      <c r="S226" s="19"/>
      <c r="Z226" s="30"/>
      <c r="AA226" s="30"/>
      <c r="AD226" s="30"/>
    </row>
    <row r="227" spans="1:30" s="23" customFormat="1" ht="30" customHeight="1" x14ac:dyDescent="0.2">
      <c r="A227" s="21" t="s">
        <v>450</v>
      </c>
      <c r="B227" s="37" t="s">
        <v>650</v>
      </c>
      <c r="C227" s="44">
        <v>43903</v>
      </c>
      <c r="D227" s="44">
        <f t="shared" si="46"/>
        <v>43906</v>
      </c>
      <c r="E227" s="44">
        <f t="shared" si="47"/>
        <v>43917</v>
      </c>
      <c r="F227" s="94">
        <v>43935</v>
      </c>
      <c r="G227" s="44" t="str">
        <f t="shared" si="48"/>
        <v>Mar</v>
      </c>
      <c r="H227" s="45"/>
      <c r="I227" s="44">
        <v>43937</v>
      </c>
      <c r="J227" s="120" t="str">
        <f t="shared" si="51"/>
        <v>No</v>
      </c>
      <c r="K227" s="20"/>
      <c r="L227" s="118"/>
      <c r="M227" s="46" t="s">
        <v>77</v>
      </c>
      <c r="N227" s="20"/>
      <c r="O227" s="21" t="s">
        <v>11</v>
      </c>
      <c r="P227" s="124"/>
      <c r="Q227" s="62" t="s">
        <v>14</v>
      </c>
      <c r="R227" s="37"/>
      <c r="S227" s="19"/>
      <c r="Z227" s="30"/>
      <c r="AA227" s="30"/>
      <c r="AD227" s="30"/>
    </row>
    <row r="228" spans="1:30" s="23" customFormat="1" ht="30" customHeight="1" x14ac:dyDescent="0.2">
      <c r="A228" s="21" t="s">
        <v>451</v>
      </c>
      <c r="B228" s="37" t="s">
        <v>175</v>
      </c>
      <c r="C228" s="44">
        <v>43903</v>
      </c>
      <c r="D228" s="44">
        <f t="shared" si="46"/>
        <v>43906</v>
      </c>
      <c r="E228" s="44">
        <f t="shared" si="47"/>
        <v>43917</v>
      </c>
      <c r="F228" s="94">
        <v>43935</v>
      </c>
      <c r="G228" s="44" t="str">
        <f t="shared" si="48"/>
        <v>Mar</v>
      </c>
      <c r="H228" s="45"/>
      <c r="I228" s="44">
        <v>43906</v>
      </c>
      <c r="J228" s="120" t="str">
        <f t="shared" si="51"/>
        <v>Yes</v>
      </c>
      <c r="K228" s="20"/>
      <c r="L228" s="118"/>
      <c r="M228" s="46" t="s">
        <v>77</v>
      </c>
      <c r="N228" s="20"/>
      <c r="O228" s="21" t="s">
        <v>11</v>
      </c>
      <c r="P228" s="124"/>
      <c r="Q228" s="62" t="s">
        <v>69</v>
      </c>
      <c r="R228" s="37"/>
      <c r="S228" s="19"/>
      <c r="Z228" s="30"/>
      <c r="AA228" s="30"/>
      <c r="AD228" s="30"/>
    </row>
    <row r="229" spans="1:30" s="23" customFormat="1" ht="30" customHeight="1" x14ac:dyDescent="0.2">
      <c r="A229" s="21" t="s">
        <v>452</v>
      </c>
      <c r="B229" s="37" t="s">
        <v>175</v>
      </c>
      <c r="C229" s="44">
        <v>43903</v>
      </c>
      <c r="D229" s="44">
        <f t="shared" si="46"/>
        <v>43906</v>
      </c>
      <c r="E229" s="44">
        <f t="shared" si="47"/>
        <v>43917</v>
      </c>
      <c r="F229" s="94">
        <v>43935</v>
      </c>
      <c r="G229" s="44" t="str">
        <f t="shared" si="48"/>
        <v>Mar</v>
      </c>
      <c r="H229" s="45"/>
      <c r="I229" s="44">
        <v>43906</v>
      </c>
      <c r="J229" s="120" t="str">
        <f t="shared" si="51"/>
        <v>Yes</v>
      </c>
      <c r="K229" s="20"/>
      <c r="L229" s="118"/>
      <c r="M229" s="46" t="s">
        <v>77</v>
      </c>
      <c r="N229" s="20"/>
      <c r="O229" s="21" t="s">
        <v>11</v>
      </c>
      <c r="P229" s="124"/>
      <c r="Q229" s="62" t="s">
        <v>69</v>
      </c>
      <c r="R229" s="37"/>
      <c r="S229" s="19"/>
      <c r="Z229" s="30"/>
      <c r="AA229" s="30"/>
      <c r="AD229" s="30"/>
    </row>
    <row r="230" spans="1:30" s="23" customFormat="1" ht="30" customHeight="1" x14ac:dyDescent="0.2">
      <c r="A230" s="21" t="s">
        <v>453</v>
      </c>
      <c r="B230" s="37" t="s">
        <v>651</v>
      </c>
      <c r="C230" s="44">
        <v>43906</v>
      </c>
      <c r="D230" s="44">
        <f t="shared" si="46"/>
        <v>43907</v>
      </c>
      <c r="E230" s="44">
        <f t="shared" si="47"/>
        <v>43920</v>
      </c>
      <c r="F230" s="44">
        <v>43936</v>
      </c>
      <c r="G230" s="44" t="str">
        <f t="shared" si="48"/>
        <v>Mar</v>
      </c>
      <c r="H230" s="45"/>
      <c r="I230" s="44">
        <v>43907</v>
      </c>
      <c r="J230" s="120" t="str">
        <f t="shared" si="51"/>
        <v>Yes</v>
      </c>
      <c r="K230" s="20"/>
      <c r="L230" s="118"/>
      <c r="M230" s="46" t="s">
        <v>77</v>
      </c>
      <c r="N230" s="20"/>
      <c r="O230" s="21" t="s">
        <v>8</v>
      </c>
      <c r="P230" s="124"/>
      <c r="Q230" s="62"/>
      <c r="R230" s="37"/>
      <c r="S230" s="19"/>
      <c r="Z230" s="30"/>
      <c r="AA230" s="30"/>
      <c r="AD230" s="30"/>
    </row>
    <row r="231" spans="1:30" s="23" customFormat="1" ht="30" customHeight="1" x14ac:dyDescent="0.2">
      <c r="A231" s="21" t="s">
        <v>454</v>
      </c>
      <c r="B231" s="37" t="s">
        <v>652</v>
      </c>
      <c r="C231" s="44">
        <v>43906</v>
      </c>
      <c r="D231" s="44">
        <f t="shared" si="46"/>
        <v>43907</v>
      </c>
      <c r="E231" s="44">
        <f t="shared" si="47"/>
        <v>43920</v>
      </c>
      <c r="F231" s="44">
        <v>43936</v>
      </c>
      <c r="G231" s="44" t="str">
        <f t="shared" si="48"/>
        <v>Mar</v>
      </c>
      <c r="H231" s="45"/>
      <c r="I231" s="44">
        <v>43907</v>
      </c>
      <c r="J231" s="120" t="str">
        <f t="shared" si="51"/>
        <v>Yes</v>
      </c>
      <c r="K231" s="20"/>
      <c r="L231" s="118"/>
      <c r="M231" s="46" t="s">
        <v>77</v>
      </c>
      <c r="N231" s="20"/>
      <c r="O231" s="21" t="s">
        <v>17</v>
      </c>
      <c r="P231" s="124"/>
      <c r="Q231" s="62"/>
      <c r="R231" s="37"/>
      <c r="S231" s="19"/>
      <c r="Z231" s="30"/>
      <c r="AA231" s="30"/>
      <c r="AD231" s="30"/>
    </row>
    <row r="232" spans="1:30" s="23" customFormat="1" ht="30" customHeight="1" x14ac:dyDescent="0.2">
      <c r="A232" s="21" t="s">
        <v>455</v>
      </c>
      <c r="B232" s="37" t="s">
        <v>653</v>
      </c>
      <c r="C232" s="44">
        <v>43903</v>
      </c>
      <c r="D232" s="44">
        <f t="shared" si="46"/>
        <v>43906</v>
      </c>
      <c r="E232" s="44">
        <f t="shared" si="47"/>
        <v>43917</v>
      </c>
      <c r="F232" s="44">
        <v>43935</v>
      </c>
      <c r="G232" s="44" t="str">
        <f t="shared" si="48"/>
        <v>Mar</v>
      </c>
      <c r="H232" s="45"/>
      <c r="I232" s="44"/>
      <c r="J232" s="120" t="s">
        <v>23</v>
      </c>
      <c r="K232" s="20"/>
      <c r="L232" s="118"/>
      <c r="M232" s="46" t="s">
        <v>73</v>
      </c>
      <c r="N232" s="20"/>
      <c r="O232" s="21" t="s">
        <v>73</v>
      </c>
      <c r="P232" s="124"/>
      <c r="Q232" s="62"/>
      <c r="R232" s="37"/>
      <c r="S232" s="19"/>
      <c r="Z232" s="30"/>
      <c r="AA232" s="30"/>
      <c r="AD232" s="30"/>
    </row>
    <row r="233" spans="1:30" s="23" customFormat="1" ht="30" customHeight="1" x14ac:dyDescent="0.2">
      <c r="A233" s="21" t="s">
        <v>456</v>
      </c>
      <c r="B233" s="37" t="s">
        <v>654</v>
      </c>
      <c r="C233" s="44">
        <v>43906</v>
      </c>
      <c r="D233" s="44">
        <f t="shared" si="46"/>
        <v>43907</v>
      </c>
      <c r="E233" s="44">
        <f t="shared" si="47"/>
        <v>43920</v>
      </c>
      <c r="F233" s="44">
        <v>43936</v>
      </c>
      <c r="G233" s="44" t="str">
        <f t="shared" si="48"/>
        <v>Mar</v>
      </c>
      <c r="H233" s="45"/>
      <c r="I233" s="44">
        <v>43913</v>
      </c>
      <c r="J233" s="120" t="str">
        <f t="shared" ref="J233:J250" si="52">IF(ISBLANK(I233),"",IF(I233&gt;F233,"No","Yes"))</f>
        <v>Yes</v>
      </c>
      <c r="K233" s="20"/>
      <c r="L233" s="118"/>
      <c r="M233" s="46" t="s">
        <v>77</v>
      </c>
      <c r="N233" s="20"/>
      <c r="O233" s="21" t="s">
        <v>11</v>
      </c>
      <c r="P233" s="124"/>
      <c r="Q233" s="62" t="s">
        <v>14</v>
      </c>
      <c r="R233" s="37"/>
      <c r="S233" s="19"/>
      <c r="Z233" s="30"/>
      <c r="AA233" s="30"/>
      <c r="AD233" s="30"/>
    </row>
    <row r="234" spans="1:30" s="23" customFormat="1" ht="30" customHeight="1" x14ac:dyDescent="0.2">
      <c r="A234" s="21" t="s">
        <v>457</v>
      </c>
      <c r="B234" s="37" t="s">
        <v>655</v>
      </c>
      <c r="C234" s="44">
        <v>43907</v>
      </c>
      <c r="D234" s="44">
        <f t="shared" si="46"/>
        <v>43908</v>
      </c>
      <c r="E234" s="44">
        <f t="shared" si="47"/>
        <v>43921</v>
      </c>
      <c r="F234" s="44">
        <v>43937</v>
      </c>
      <c r="G234" s="44" t="str">
        <f t="shared" si="48"/>
        <v>Mar</v>
      </c>
      <c r="H234" s="45"/>
      <c r="I234" s="44">
        <v>43913</v>
      </c>
      <c r="J234" s="120" t="str">
        <f t="shared" si="52"/>
        <v>Yes</v>
      </c>
      <c r="K234" s="20"/>
      <c r="L234" s="118"/>
      <c r="M234" s="46" t="s">
        <v>77</v>
      </c>
      <c r="N234" s="20"/>
      <c r="O234" s="21" t="s">
        <v>8</v>
      </c>
      <c r="P234" s="124"/>
      <c r="Q234" s="62"/>
      <c r="R234" s="37"/>
      <c r="S234" s="19"/>
      <c r="Z234" s="30"/>
      <c r="AA234" s="30"/>
      <c r="AD234" s="30"/>
    </row>
    <row r="235" spans="1:30" s="23" customFormat="1" ht="30" customHeight="1" x14ac:dyDescent="0.2">
      <c r="A235" s="21" t="s">
        <v>458</v>
      </c>
      <c r="B235" s="37" t="s">
        <v>656</v>
      </c>
      <c r="C235" s="44">
        <v>43907</v>
      </c>
      <c r="D235" s="44">
        <f t="shared" si="46"/>
        <v>43908</v>
      </c>
      <c r="E235" s="44">
        <f t="shared" si="47"/>
        <v>43921</v>
      </c>
      <c r="F235" s="44">
        <v>43937</v>
      </c>
      <c r="G235" s="44" t="str">
        <f t="shared" si="48"/>
        <v>Mar</v>
      </c>
      <c r="H235" s="45"/>
      <c r="I235" s="44">
        <v>43937</v>
      </c>
      <c r="J235" s="120" t="str">
        <f t="shared" si="52"/>
        <v>Yes</v>
      </c>
      <c r="K235" s="20"/>
      <c r="L235" s="118"/>
      <c r="M235" s="46" t="s">
        <v>77</v>
      </c>
      <c r="N235" s="20"/>
      <c r="O235" s="21" t="s">
        <v>11</v>
      </c>
      <c r="P235" s="124"/>
      <c r="Q235" s="62" t="s">
        <v>14</v>
      </c>
      <c r="R235" s="37"/>
      <c r="S235" s="19"/>
      <c r="Z235" s="30"/>
      <c r="AA235" s="30"/>
      <c r="AD235" s="30"/>
    </row>
    <row r="236" spans="1:30" s="23" customFormat="1" ht="30" customHeight="1" x14ac:dyDescent="0.2">
      <c r="A236" s="21" t="s">
        <v>459</v>
      </c>
      <c r="B236" s="37" t="s">
        <v>657</v>
      </c>
      <c r="C236" s="44">
        <v>43907</v>
      </c>
      <c r="D236" s="44">
        <f t="shared" si="46"/>
        <v>43908</v>
      </c>
      <c r="E236" s="44">
        <f t="shared" si="47"/>
        <v>43921</v>
      </c>
      <c r="F236" s="44">
        <v>43937</v>
      </c>
      <c r="G236" s="44" t="str">
        <f t="shared" si="48"/>
        <v>Mar</v>
      </c>
      <c r="H236" s="45"/>
      <c r="I236" s="44">
        <v>43913</v>
      </c>
      <c r="J236" s="120" t="str">
        <f t="shared" si="52"/>
        <v>Yes</v>
      </c>
      <c r="K236" s="20"/>
      <c r="L236" s="118"/>
      <c r="M236" s="46" t="s">
        <v>77</v>
      </c>
      <c r="N236" s="20"/>
      <c r="O236" s="21" t="s">
        <v>11</v>
      </c>
      <c r="P236" s="124"/>
      <c r="Q236" s="62" t="s">
        <v>14</v>
      </c>
      <c r="R236" s="37"/>
      <c r="S236" s="19"/>
      <c r="Z236" s="30"/>
      <c r="AA236" s="30"/>
      <c r="AD236" s="30"/>
    </row>
    <row r="237" spans="1:30" s="23" customFormat="1" ht="30" customHeight="1" x14ac:dyDescent="0.2">
      <c r="A237" s="21" t="s">
        <v>460</v>
      </c>
      <c r="B237" s="37" t="s">
        <v>658</v>
      </c>
      <c r="C237" s="44">
        <v>43908</v>
      </c>
      <c r="D237" s="44">
        <f t="shared" si="46"/>
        <v>43909</v>
      </c>
      <c r="E237" s="44">
        <f t="shared" si="47"/>
        <v>43922</v>
      </c>
      <c r="F237" s="44">
        <v>43938</v>
      </c>
      <c r="G237" s="44" t="str">
        <f t="shared" si="48"/>
        <v>Mar</v>
      </c>
      <c r="H237" s="45"/>
      <c r="I237" s="44">
        <v>43914</v>
      </c>
      <c r="J237" s="120" t="str">
        <f t="shared" si="52"/>
        <v>Yes</v>
      </c>
      <c r="K237" s="20"/>
      <c r="L237" s="118"/>
      <c r="M237" s="46" t="s">
        <v>77</v>
      </c>
      <c r="N237" s="20"/>
      <c r="O237" s="21" t="s">
        <v>8</v>
      </c>
      <c r="P237" s="124"/>
      <c r="Q237" s="62"/>
      <c r="R237" s="37"/>
      <c r="S237" s="19"/>
      <c r="Z237" s="30"/>
      <c r="AA237" s="30"/>
      <c r="AD237" s="30"/>
    </row>
    <row r="238" spans="1:30" s="23" customFormat="1" ht="30" customHeight="1" x14ac:dyDescent="0.2">
      <c r="A238" s="21" t="s">
        <v>461</v>
      </c>
      <c r="B238" s="37" t="s">
        <v>659</v>
      </c>
      <c r="C238" s="44">
        <v>43908</v>
      </c>
      <c r="D238" s="44">
        <f t="shared" si="46"/>
        <v>43909</v>
      </c>
      <c r="E238" s="44">
        <f t="shared" si="47"/>
        <v>43922</v>
      </c>
      <c r="F238" s="44">
        <v>43938</v>
      </c>
      <c r="G238" s="44" t="str">
        <f t="shared" si="48"/>
        <v>Mar</v>
      </c>
      <c r="H238" s="45"/>
      <c r="I238" s="44">
        <v>43938</v>
      </c>
      <c r="J238" s="120" t="str">
        <f t="shared" si="52"/>
        <v>Yes</v>
      </c>
      <c r="K238" s="20"/>
      <c r="L238" s="118"/>
      <c r="M238" s="46" t="s">
        <v>77</v>
      </c>
      <c r="N238" s="20"/>
      <c r="O238" s="21" t="s">
        <v>11</v>
      </c>
      <c r="P238" s="124"/>
      <c r="Q238" s="62" t="s">
        <v>39</v>
      </c>
      <c r="R238" s="37"/>
      <c r="S238" s="19"/>
      <c r="Z238" s="30"/>
      <c r="AA238" s="30"/>
      <c r="AD238" s="30"/>
    </row>
    <row r="239" spans="1:30" s="23" customFormat="1" ht="30" customHeight="1" x14ac:dyDescent="0.2">
      <c r="A239" s="21" t="s">
        <v>462</v>
      </c>
      <c r="B239" s="92" t="s">
        <v>660</v>
      </c>
      <c r="C239" s="94">
        <v>43908</v>
      </c>
      <c r="D239" s="94">
        <f t="shared" si="46"/>
        <v>43909</v>
      </c>
      <c r="E239" s="94">
        <f t="shared" si="47"/>
        <v>43922</v>
      </c>
      <c r="F239" s="94">
        <v>43938</v>
      </c>
      <c r="G239" s="44" t="str">
        <f t="shared" si="48"/>
        <v>Mar</v>
      </c>
      <c r="H239" s="45"/>
      <c r="I239" s="94">
        <v>43927</v>
      </c>
      <c r="J239" s="120" t="str">
        <f t="shared" si="52"/>
        <v>Yes</v>
      </c>
      <c r="K239" s="20"/>
      <c r="L239" s="118"/>
      <c r="M239" s="97" t="s">
        <v>77</v>
      </c>
      <c r="N239" s="98"/>
      <c r="O239" s="91" t="s">
        <v>11</v>
      </c>
      <c r="P239" s="125"/>
      <c r="Q239" s="62" t="s">
        <v>108</v>
      </c>
      <c r="R239" s="92"/>
      <c r="S239" s="19"/>
      <c r="Z239" s="30"/>
      <c r="AA239" s="30"/>
      <c r="AD239" s="30"/>
    </row>
    <row r="240" spans="1:30" s="23" customFormat="1" ht="30" customHeight="1" x14ac:dyDescent="0.2">
      <c r="A240" s="21" t="s">
        <v>463</v>
      </c>
      <c r="B240" s="37" t="s">
        <v>661</v>
      </c>
      <c r="C240" s="44">
        <v>43909</v>
      </c>
      <c r="D240" s="44">
        <f t="shared" si="46"/>
        <v>43910</v>
      </c>
      <c r="E240" s="44">
        <f t="shared" si="47"/>
        <v>43923</v>
      </c>
      <c r="F240" s="44">
        <v>43941</v>
      </c>
      <c r="G240" s="44" t="str">
        <f t="shared" si="48"/>
        <v>Mar</v>
      </c>
      <c r="H240" s="45"/>
      <c r="I240" s="44">
        <v>43913</v>
      </c>
      <c r="J240" s="120" t="str">
        <f t="shared" si="52"/>
        <v>Yes</v>
      </c>
      <c r="K240" s="20"/>
      <c r="L240" s="118"/>
      <c r="M240" s="46" t="s">
        <v>77</v>
      </c>
      <c r="N240" s="20"/>
      <c r="O240" s="21" t="s">
        <v>17</v>
      </c>
      <c r="P240" s="124"/>
      <c r="Q240" s="62"/>
      <c r="R240" s="37"/>
      <c r="S240" s="19"/>
      <c r="Z240" s="30"/>
      <c r="AA240" s="30"/>
      <c r="AD240" s="30"/>
    </row>
    <row r="241" spans="1:30" s="23" customFormat="1" ht="30" customHeight="1" x14ac:dyDescent="0.2">
      <c r="A241" s="21" t="s">
        <v>464</v>
      </c>
      <c r="B241" s="37" t="s">
        <v>173</v>
      </c>
      <c r="C241" s="44">
        <v>43907</v>
      </c>
      <c r="D241" s="44">
        <f t="shared" si="46"/>
        <v>43908</v>
      </c>
      <c r="E241" s="44">
        <f t="shared" si="47"/>
        <v>43921</v>
      </c>
      <c r="F241" s="44">
        <v>43938</v>
      </c>
      <c r="G241" s="44" t="str">
        <f t="shared" si="48"/>
        <v>Mar</v>
      </c>
      <c r="H241" s="45"/>
      <c r="I241" s="44">
        <v>43922</v>
      </c>
      <c r="J241" s="120" t="str">
        <f t="shared" si="52"/>
        <v>Yes</v>
      </c>
      <c r="K241" s="20"/>
      <c r="L241" s="118"/>
      <c r="M241" s="46" t="s">
        <v>77</v>
      </c>
      <c r="N241" s="20"/>
      <c r="O241" s="21" t="s">
        <v>8</v>
      </c>
      <c r="P241" s="124"/>
      <c r="Q241" s="62"/>
      <c r="R241" s="37"/>
      <c r="S241" s="19"/>
      <c r="Z241" s="30"/>
      <c r="AA241" s="30"/>
      <c r="AD241" s="30"/>
    </row>
    <row r="242" spans="1:30" s="23" customFormat="1" ht="30" customHeight="1" x14ac:dyDescent="0.2">
      <c r="A242" s="21" t="s">
        <v>465</v>
      </c>
      <c r="B242" s="37" t="s">
        <v>662</v>
      </c>
      <c r="C242" s="44">
        <v>43909</v>
      </c>
      <c r="D242" s="44">
        <f t="shared" si="46"/>
        <v>43910</v>
      </c>
      <c r="E242" s="44">
        <f t="shared" si="47"/>
        <v>43923</v>
      </c>
      <c r="F242" s="44">
        <v>43941</v>
      </c>
      <c r="G242" s="44" t="str">
        <f t="shared" si="48"/>
        <v>Mar</v>
      </c>
      <c r="H242" s="45"/>
      <c r="I242" s="44">
        <v>43917</v>
      </c>
      <c r="J242" s="120" t="str">
        <f t="shared" si="52"/>
        <v>Yes</v>
      </c>
      <c r="K242" s="20"/>
      <c r="L242" s="118"/>
      <c r="M242" s="46" t="s">
        <v>77</v>
      </c>
      <c r="N242" s="20"/>
      <c r="O242" s="21" t="s">
        <v>8</v>
      </c>
      <c r="P242" s="124"/>
      <c r="Q242" s="62"/>
      <c r="R242" s="37"/>
      <c r="S242" s="19"/>
      <c r="Z242" s="30"/>
      <c r="AA242" s="30"/>
      <c r="AD242" s="30"/>
    </row>
    <row r="243" spans="1:30" s="23" customFormat="1" ht="30" customHeight="1" x14ac:dyDescent="0.2">
      <c r="A243" s="21" t="s">
        <v>466</v>
      </c>
      <c r="B243" s="37" t="s">
        <v>663</v>
      </c>
      <c r="C243" s="44">
        <v>43924</v>
      </c>
      <c r="D243" s="44">
        <f t="shared" si="46"/>
        <v>43927</v>
      </c>
      <c r="E243" s="44">
        <f t="shared" si="47"/>
        <v>43938</v>
      </c>
      <c r="F243" s="44">
        <v>43955</v>
      </c>
      <c r="G243" s="44" t="str">
        <f t="shared" si="48"/>
        <v>Apr</v>
      </c>
      <c r="H243" s="45"/>
      <c r="I243" s="44">
        <v>43955</v>
      </c>
      <c r="J243" s="120" t="str">
        <f t="shared" si="52"/>
        <v>Yes</v>
      </c>
      <c r="K243" s="20"/>
      <c r="L243" s="118"/>
      <c r="M243" s="46" t="s">
        <v>77</v>
      </c>
      <c r="N243" s="20"/>
      <c r="O243" s="21" t="s">
        <v>9</v>
      </c>
      <c r="P243" s="124"/>
      <c r="Q243" s="62" t="s">
        <v>61</v>
      </c>
      <c r="R243" s="37"/>
      <c r="S243" s="19"/>
      <c r="Z243" s="30"/>
      <c r="AA243" s="30"/>
      <c r="AD243" s="30"/>
    </row>
    <row r="244" spans="1:30" s="23" customFormat="1" ht="30" customHeight="1" x14ac:dyDescent="0.2">
      <c r="A244" s="21" t="s">
        <v>467</v>
      </c>
      <c r="B244" s="37" t="s">
        <v>664</v>
      </c>
      <c r="C244" s="44">
        <v>43910</v>
      </c>
      <c r="D244" s="44">
        <f t="shared" si="46"/>
        <v>43913</v>
      </c>
      <c r="E244" s="44">
        <f t="shared" si="47"/>
        <v>43924</v>
      </c>
      <c r="F244" s="44">
        <v>43942</v>
      </c>
      <c r="G244" s="44" t="str">
        <f t="shared" si="48"/>
        <v>Mar</v>
      </c>
      <c r="H244" s="45"/>
      <c r="I244" s="44">
        <v>43913</v>
      </c>
      <c r="J244" s="120" t="str">
        <f t="shared" si="52"/>
        <v>Yes</v>
      </c>
      <c r="K244" s="20"/>
      <c r="L244" s="118"/>
      <c r="M244" s="46" t="s">
        <v>77</v>
      </c>
      <c r="N244" s="20"/>
      <c r="O244" s="21" t="s">
        <v>8</v>
      </c>
      <c r="P244" s="124"/>
      <c r="Q244" s="62"/>
      <c r="R244" s="37"/>
      <c r="S244" s="19"/>
      <c r="Z244" s="30"/>
      <c r="AA244" s="30"/>
      <c r="AD244" s="30"/>
    </row>
    <row r="245" spans="1:30" s="23" customFormat="1" ht="30" customHeight="1" x14ac:dyDescent="0.2">
      <c r="A245" s="21" t="s">
        <v>468</v>
      </c>
      <c r="B245" s="37" t="s">
        <v>665</v>
      </c>
      <c r="C245" s="44">
        <v>43910</v>
      </c>
      <c r="D245" s="44">
        <f t="shared" si="46"/>
        <v>43913</v>
      </c>
      <c r="E245" s="44">
        <f t="shared" si="47"/>
        <v>43924</v>
      </c>
      <c r="F245" s="44">
        <v>43942</v>
      </c>
      <c r="G245" s="44" t="str">
        <f t="shared" si="48"/>
        <v>Mar</v>
      </c>
      <c r="H245" s="45"/>
      <c r="I245" s="44">
        <v>43914</v>
      </c>
      <c r="J245" s="120" t="str">
        <f t="shared" si="52"/>
        <v>Yes</v>
      </c>
      <c r="K245" s="20"/>
      <c r="L245" s="118"/>
      <c r="M245" s="46" t="s">
        <v>77</v>
      </c>
      <c r="N245" s="20"/>
      <c r="O245" s="21" t="s">
        <v>8</v>
      </c>
      <c r="P245" s="124"/>
      <c r="Q245" s="62"/>
      <c r="R245" s="37"/>
      <c r="S245" s="19"/>
      <c r="Z245" s="30"/>
      <c r="AA245" s="30"/>
      <c r="AD245" s="30"/>
    </row>
    <row r="246" spans="1:30" s="23" customFormat="1" ht="30" customHeight="1" x14ac:dyDescent="0.2">
      <c r="A246" s="21" t="s">
        <v>469</v>
      </c>
      <c r="B246" s="37" t="s">
        <v>666</v>
      </c>
      <c r="C246" s="44">
        <v>43913</v>
      </c>
      <c r="D246" s="44">
        <f t="shared" si="46"/>
        <v>43914</v>
      </c>
      <c r="E246" s="44">
        <f t="shared" si="47"/>
        <v>43927</v>
      </c>
      <c r="F246" s="44">
        <v>43943</v>
      </c>
      <c r="G246" s="44" t="str">
        <f t="shared" si="48"/>
        <v>Mar</v>
      </c>
      <c r="H246" s="45"/>
      <c r="I246" s="44">
        <v>43915</v>
      </c>
      <c r="J246" s="120" t="str">
        <f t="shared" si="52"/>
        <v>Yes</v>
      </c>
      <c r="K246" s="20"/>
      <c r="L246" s="118"/>
      <c r="M246" s="46" t="s">
        <v>77</v>
      </c>
      <c r="N246" s="20"/>
      <c r="O246" s="21" t="s">
        <v>11</v>
      </c>
      <c r="P246" s="124"/>
      <c r="Q246" s="62" t="s">
        <v>14</v>
      </c>
      <c r="R246" s="37"/>
      <c r="S246" s="19"/>
      <c r="Z246" s="30"/>
      <c r="AA246" s="30"/>
      <c r="AD246" s="30"/>
    </row>
    <row r="247" spans="1:30" s="23" customFormat="1" ht="30" customHeight="1" x14ac:dyDescent="0.2">
      <c r="A247" s="21" t="s">
        <v>470</v>
      </c>
      <c r="B247" s="37" t="s">
        <v>667</v>
      </c>
      <c r="C247" s="44">
        <v>43914</v>
      </c>
      <c r="D247" s="44">
        <f t="shared" si="46"/>
        <v>43915</v>
      </c>
      <c r="E247" s="44">
        <f t="shared" si="47"/>
        <v>43928</v>
      </c>
      <c r="F247" s="44">
        <v>43944</v>
      </c>
      <c r="G247" s="44" t="str">
        <f t="shared" si="48"/>
        <v>Mar</v>
      </c>
      <c r="H247" s="45"/>
      <c r="I247" s="44">
        <v>43924</v>
      </c>
      <c r="J247" s="120" t="str">
        <f t="shared" si="52"/>
        <v>Yes</v>
      </c>
      <c r="K247" s="20"/>
      <c r="L247" s="118"/>
      <c r="M247" s="46" t="s">
        <v>77</v>
      </c>
      <c r="N247" s="20"/>
      <c r="O247" s="21" t="s">
        <v>11</v>
      </c>
      <c r="P247" s="124"/>
      <c r="Q247" s="62" t="s">
        <v>14</v>
      </c>
      <c r="R247" s="37"/>
      <c r="S247" s="19"/>
      <c r="Z247" s="30"/>
      <c r="AA247" s="30"/>
      <c r="AD247" s="30"/>
    </row>
    <row r="248" spans="1:30" s="23" customFormat="1" ht="30" customHeight="1" x14ac:dyDescent="0.2">
      <c r="A248" s="21" t="s">
        <v>471</v>
      </c>
      <c r="B248" s="37" t="s">
        <v>668</v>
      </c>
      <c r="C248" s="44">
        <v>43915</v>
      </c>
      <c r="D248" s="44">
        <f>A252:I252</f>
        <v>43921</v>
      </c>
      <c r="E248" s="44" t="b">
        <f>E263=IF(C248="","",WORKDAY(C248,10))</f>
        <v>0</v>
      </c>
      <c r="F248" s="44">
        <v>43945</v>
      </c>
      <c r="G248" s="44" t="str">
        <f t="shared" si="48"/>
        <v>Mar</v>
      </c>
      <c r="H248" s="45"/>
      <c r="I248" s="44">
        <v>43915</v>
      </c>
      <c r="J248" s="120" t="str">
        <f t="shared" si="52"/>
        <v>Yes</v>
      </c>
      <c r="K248" s="20"/>
      <c r="L248" s="118"/>
      <c r="M248" s="46" t="s">
        <v>77</v>
      </c>
      <c r="N248" s="20"/>
      <c r="O248" s="21" t="s">
        <v>8</v>
      </c>
      <c r="P248" s="124"/>
      <c r="Q248" s="62"/>
      <c r="R248" s="37"/>
      <c r="S248" s="19"/>
      <c r="Z248" s="30"/>
      <c r="AA248" s="30"/>
      <c r="AD248" s="30"/>
    </row>
    <row r="249" spans="1:30" s="23" customFormat="1" ht="30" customHeight="1" x14ac:dyDescent="0.2">
      <c r="A249" s="21" t="s">
        <v>472</v>
      </c>
      <c r="B249" s="37" t="s">
        <v>669</v>
      </c>
      <c r="C249" s="44">
        <v>43915</v>
      </c>
      <c r="D249" s="44">
        <f t="shared" si="46"/>
        <v>43916</v>
      </c>
      <c r="E249" s="44">
        <f t="shared" si="47"/>
        <v>43929</v>
      </c>
      <c r="F249" s="44">
        <v>43945</v>
      </c>
      <c r="G249" s="44" t="str">
        <f t="shared" si="48"/>
        <v>Mar</v>
      </c>
      <c r="H249" s="45"/>
      <c r="I249" s="44">
        <v>43948</v>
      </c>
      <c r="J249" s="120" t="str">
        <f t="shared" si="52"/>
        <v>No</v>
      </c>
      <c r="K249" s="20"/>
      <c r="L249" s="118"/>
      <c r="M249" s="46" t="s">
        <v>77</v>
      </c>
      <c r="N249" s="20"/>
      <c r="O249" s="21" t="s">
        <v>8</v>
      </c>
      <c r="P249" s="124"/>
      <c r="Q249" s="62"/>
      <c r="R249" s="37"/>
      <c r="S249" s="19"/>
      <c r="Z249" s="30"/>
      <c r="AA249" s="30"/>
      <c r="AD249" s="30"/>
    </row>
    <row r="250" spans="1:30" s="23" customFormat="1" ht="30" customHeight="1" x14ac:dyDescent="0.2">
      <c r="A250" s="21" t="s">
        <v>473</v>
      </c>
      <c r="B250" s="37" t="s">
        <v>175</v>
      </c>
      <c r="C250" s="94">
        <v>43916</v>
      </c>
      <c r="D250" s="94">
        <f t="shared" si="46"/>
        <v>43917</v>
      </c>
      <c r="E250" s="94">
        <f t="shared" si="47"/>
        <v>43930</v>
      </c>
      <c r="F250" s="94" t="s">
        <v>718</v>
      </c>
      <c r="G250" s="44" t="str">
        <f t="shared" si="48"/>
        <v>Mar</v>
      </c>
      <c r="H250" s="45"/>
      <c r="I250" s="94">
        <v>43928</v>
      </c>
      <c r="J250" s="120" t="str">
        <f t="shared" si="52"/>
        <v>Yes</v>
      </c>
      <c r="K250" s="20"/>
      <c r="L250" s="118"/>
      <c r="M250" s="46" t="s">
        <v>77</v>
      </c>
      <c r="N250" s="20"/>
      <c r="O250" s="21" t="s">
        <v>9</v>
      </c>
      <c r="P250" s="124"/>
      <c r="Q250" s="62" t="s">
        <v>69</v>
      </c>
      <c r="R250" s="37"/>
      <c r="S250" s="19"/>
      <c r="Z250" s="30"/>
      <c r="AA250" s="30"/>
      <c r="AD250" s="30"/>
    </row>
    <row r="251" spans="1:30" s="23" customFormat="1" ht="30" customHeight="1" x14ac:dyDescent="0.2">
      <c r="A251" s="21" t="s">
        <v>474</v>
      </c>
      <c r="B251" s="92" t="s">
        <v>180</v>
      </c>
      <c r="C251" s="94">
        <v>43916</v>
      </c>
      <c r="D251" s="94">
        <f t="shared" si="46"/>
        <v>43917</v>
      </c>
      <c r="E251" s="94">
        <f t="shared" si="47"/>
        <v>43930</v>
      </c>
      <c r="F251" s="94">
        <v>43948</v>
      </c>
      <c r="G251" s="44" t="str">
        <f t="shared" si="48"/>
        <v>Mar</v>
      </c>
      <c r="H251" s="45"/>
      <c r="I251" s="94"/>
      <c r="J251" s="120" t="s">
        <v>23</v>
      </c>
      <c r="K251" s="20"/>
      <c r="L251" s="118"/>
      <c r="M251" s="46" t="s">
        <v>73</v>
      </c>
      <c r="N251" s="20"/>
      <c r="O251" s="21" t="s">
        <v>73</v>
      </c>
      <c r="P251" s="124"/>
      <c r="Q251" s="62"/>
      <c r="R251" s="37"/>
      <c r="S251" s="19"/>
      <c r="Z251" s="30"/>
      <c r="AA251" s="30"/>
      <c r="AD251" s="30"/>
    </row>
    <row r="252" spans="1:30" s="23" customFormat="1" ht="30" customHeight="1" x14ac:dyDescent="0.2">
      <c r="A252" s="21" t="s">
        <v>475</v>
      </c>
      <c r="B252" s="92" t="s">
        <v>670</v>
      </c>
      <c r="C252" s="94">
        <v>43920</v>
      </c>
      <c r="D252" s="94">
        <f t="shared" si="46"/>
        <v>43921</v>
      </c>
      <c r="E252" s="94">
        <v>43936</v>
      </c>
      <c r="F252" s="94">
        <v>43950</v>
      </c>
      <c r="G252" s="44" t="str">
        <f t="shared" si="48"/>
        <v>Mar</v>
      </c>
      <c r="H252" s="45"/>
      <c r="I252" s="94">
        <v>43927</v>
      </c>
      <c r="J252" s="120" t="str">
        <f>IF(ISBLANK(I252),"",IF(I252&gt;F252,"No","Yes"))</f>
        <v>Yes</v>
      </c>
      <c r="K252" s="20"/>
      <c r="L252" s="118"/>
      <c r="M252" s="46" t="s">
        <v>77</v>
      </c>
      <c r="N252" s="20"/>
      <c r="O252" s="21" t="s">
        <v>8</v>
      </c>
      <c r="P252" s="124"/>
      <c r="Q252" s="62"/>
      <c r="R252" s="37"/>
      <c r="S252" s="19"/>
      <c r="Z252" s="30"/>
      <c r="AA252" s="30"/>
      <c r="AD252" s="30"/>
    </row>
    <row r="253" spans="1:30" s="23" customFormat="1" ht="30" customHeight="1" x14ac:dyDescent="0.2">
      <c r="A253" s="21" t="s">
        <v>476</v>
      </c>
      <c r="B253" s="37" t="s">
        <v>175</v>
      </c>
      <c r="C253" s="94">
        <v>43921</v>
      </c>
      <c r="D253" s="94">
        <f t="shared" si="46"/>
        <v>43922</v>
      </c>
      <c r="E253" s="94">
        <v>412831</v>
      </c>
      <c r="F253" s="94">
        <v>43951</v>
      </c>
      <c r="G253" s="44" t="str">
        <f t="shared" si="48"/>
        <v>Mar</v>
      </c>
      <c r="H253" s="45"/>
      <c r="I253" s="94">
        <v>43928</v>
      </c>
      <c r="J253" s="120" t="str">
        <f>IF(ISBLANK(I253),"",IF(I253&gt;F253,"No","Yes"))</f>
        <v>Yes</v>
      </c>
      <c r="K253" s="20"/>
      <c r="L253" s="118"/>
      <c r="M253" s="46" t="s">
        <v>77</v>
      </c>
      <c r="N253" s="20"/>
      <c r="O253" s="21" t="s">
        <v>11</v>
      </c>
      <c r="P253" s="124"/>
      <c r="Q253" s="62" t="s">
        <v>69</v>
      </c>
      <c r="R253" s="92"/>
      <c r="S253" s="19"/>
      <c r="Z253" s="30"/>
      <c r="AA253" s="30"/>
      <c r="AD253" s="30"/>
    </row>
    <row r="254" spans="1:30" s="23" customFormat="1" ht="30" customHeight="1" x14ac:dyDescent="0.2">
      <c r="A254" s="21" t="s">
        <v>477</v>
      </c>
      <c r="B254" s="37" t="s">
        <v>175</v>
      </c>
      <c r="C254" s="94">
        <v>43921</v>
      </c>
      <c r="D254" s="94">
        <f t="shared" si="46"/>
        <v>43922</v>
      </c>
      <c r="E254" s="94">
        <v>412831</v>
      </c>
      <c r="F254" s="94">
        <v>43951</v>
      </c>
      <c r="G254" s="44" t="str">
        <f t="shared" si="48"/>
        <v>Mar</v>
      </c>
      <c r="H254" s="45"/>
      <c r="I254" s="94">
        <v>43928</v>
      </c>
      <c r="J254" s="120" t="str">
        <f>IF(ISBLANK(I254),"",IF(I254&gt;F254,"No","Yes"))</f>
        <v>Yes</v>
      </c>
      <c r="K254" s="20"/>
      <c r="L254" s="118"/>
      <c r="M254" s="46" t="s">
        <v>77</v>
      </c>
      <c r="N254" s="20"/>
      <c r="O254" s="21" t="s">
        <v>11</v>
      </c>
      <c r="P254" s="124"/>
      <c r="Q254" s="62" t="s">
        <v>69</v>
      </c>
      <c r="R254" s="92"/>
      <c r="S254" s="19"/>
      <c r="Z254" s="30"/>
      <c r="AA254" s="30"/>
      <c r="AD254" s="30"/>
    </row>
    <row r="255" spans="1:30" s="23" customFormat="1" ht="30" customHeight="1" x14ac:dyDescent="0.2">
      <c r="A255" s="21" t="s">
        <v>478</v>
      </c>
      <c r="B255" s="92" t="s">
        <v>671</v>
      </c>
      <c r="C255" s="94">
        <v>43922</v>
      </c>
      <c r="D255" s="94">
        <f t="shared" ref="D255:D308" si="53">IF(C255="","",WORKDAY(C255,1))</f>
        <v>43923</v>
      </c>
      <c r="E255" s="94">
        <v>43938</v>
      </c>
      <c r="F255" s="94">
        <v>43952</v>
      </c>
      <c r="G255" s="44" t="str">
        <f t="shared" si="48"/>
        <v>Apr</v>
      </c>
      <c r="H255" s="45"/>
      <c r="I255" s="94">
        <v>43928</v>
      </c>
      <c r="J255" s="120" t="str">
        <f>IF(ISBLANK(I255),"",IF(I255&gt;F255,"No","Yes"))</f>
        <v>Yes</v>
      </c>
      <c r="K255" s="20"/>
      <c r="L255" s="118"/>
      <c r="M255" s="46" t="s">
        <v>77</v>
      </c>
      <c r="N255" s="20"/>
      <c r="O255" s="21" t="s">
        <v>11</v>
      </c>
      <c r="P255" s="124"/>
      <c r="Q255" s="62" t="s">
        <v>61</v>
      </c>
      <c r="R255" s="92"/>
      <c r="S255" s="19"/>
      <c r="Z255" s="30"/>
      <c r="AA255" s="30"/>
      <c r="AD255" s="30"/>
    </row>
    <row r="256" spans="1:30" s="23" customFormat="1" ht="30" customHeight="1" x14ac:dyDescent="0.2">
      <c r="A256" s="21" t="s">
        <v>479</v>
      </c>
      <c r="B256" s="92" t="s">
        <v>180</v>
      </c>
      <c r="C256" s="94">
        <v>43922</v>
      </c>
      <c r="D256" s="94">
        <f t="shared" si="53"/>
        <v>43923</v>
      </c>
      <c r="E256" s="94">
        <v>43938</v>
      </c>
      <c r="F256" s="94">
        <v>43952</v>
      </c>
      <c r="G256" s="44" t="str">
        <f t="shared" si="48"/>
        <v>Apr</v>
      </c>
      <c r="H256" s="45"/>
      <c r="I256" s="94">
        <v>43956</v>
      </c>
      <c r="J256" s="120" t="str">
        <f>IF(ISBLANK(I256),"",IF(I256&gt;F256,"No","Yes"))</f>
        <v>No</v>
      </c>
      <c r="K256" s="20"/>
      <c r="L256" s="118"/>
      <c r="M256" s="46" t="s">
        <v>77</v>
      </c>
      <c r="N256" s="20"/>
      <c r="O256" s="21" t="s">
        <v>8</v>
      </c>
      <c r="P256" s="124"/>
      <c r="Q256" s="62"/>
      <c r="R256" s="37"/>
      <c r="S256" s="19"/>
      <c r="Z256" s="30"/>
      <c r="AA256" s="30"/>
      <c r="AD256" s="30"/>
    </row>
    <row r="257" spans="1:30" s="23" customFormat="1" ht="30" customHeight="1" x14ac:dyDescent="0.2">
      <c r="A257" s="21" t="s">
        <v>480</v>
      </c>
      <c r="B257" s="37" t="s">
        <v>672</v>
      </c>
      <c r="C257" s="44">
        <v>43923</v>
      </c>
      <c r="D257" s="44">
        <f t="shared" si="53"/>
        <v>43924</v>
      </c>
      <c r="E257" s="44">
        <v>43941</v>
      </c>
      <c r="F257" s="44">
        <v>43955</v>
      </c>
      <c r="G257" s="44" t="str">
        <f t="shared" si="48"/>
        <v>Apr</v>
      </c>
      <c r="H257" s="45"/>
      <c r="I257" s="44"/>
      <c r="J257" s="120" t="s">
        <v>23</v>
      </c>
      <c r="K257" s="20"/>
      <c r="L257" s="118"/>
      <c r="M257" s="46" t="s">
        <v>73</v>
      </c>
      <c r="N257" s="20"/>
      <c r="O257" s="21" t="s">
        <v>73</v>
      </c>
      <c r="P257" s="124"/>
      <c r="Q257" s="62"/>
      <c r="R257" s="37"/>
      <c r="S257" s="19"/>
      <c r="Z257" s="30"/>
      <c r="AA257" s="30"/>
      <c r="AD257" s="30"/>
    </row>
    <row r="258" spans="1:30" s="23" customFormat="1" ht="30" customHeight="1" x14ac:dyDescent="0.2">
      <c r="A258" s="21" t="s">
        <v>481</v>
      </c>
      <c r="B258" s="37" t="s">
        <v>673</v>
      </c>
      <c r="C258" s="44">
        <v>43924</v>
      </c>
      <c r="D258" s="44">
        <f t="shared" si="53"/>
        <v>43927</v>
      </c>
      <c r="E258" s="44">
        <v>43942</v>
      </c>
      <c r="F258" s="44">
        <v>43956</v>
      </c>
      <c r="G258" s="44" t="str">
        <f t="shared" si="48"/>
        <v>Apr</v>
      </c>
      <c r="H258" s="45"/>
      <c r="I258" s="44"/>
      <c r="J258" s="120" t="s">
        <v>23</v>
      </c>
      <c r="K258" s="20"/>
      <c r="L258" s="118"/>
      <c r="M258" s="46" t="s">
        <v>73</v>
      </c>
      <c r="N258" s="20"/>
      <c r="O258" s="21" t="s">
        <v>73</v>
      </c>
      <c r="P258" s="124"/>
      <c r="Q258" s="62"/>
      <c r="R258" s="37"/>
      <c r="S258" s="19"/>
      <c r="Z258" s="30"/>
      <c r="AA258" s="30"/>
      <c r="AD258" s="30"/>
    </row>
    <row r="259" spans="1:30" s="23" customFormat="1" ht="30" customHeight="1" x14ac:dyDescent="0.2">
      <c r="A259" s="21" t="s">
        <v>482</v>
      </c>
      <c r="B259" s="37" t="s">
        <v>674</v>
      </c>
      <c r="C259" s="44">
        <v>43924</v>
      </c>
      <c r="D259" s="44">
        <f t="shared" si="53"/>
        <v>43927</v>
      </c>
      <c r="E259" s="44">
        <v>43942</v>
      </c>
      <c r="F259" s="44">
        <v>43956</v>
      </c>
      <c r="G259" s="44" t="str">
        <f t="shared" ref="G259:G308" si="54">IF(ISBLANK(C259),"",TEXT(C259,"mmm"))</f>
        <v>Apr</v>
      </c>
      <c r="H259" s="45"/>
      <c r="I259" s="44">
        <v>43929</v>
      </c>
      <c r="J259" s="120" t="str">
        <f>IF(ISBLANK(I259),"",IF(I259&gt;F259,"No","Yes"))</f>
        <v>Yes</v>
      </c>
      <c r="K259" s="20"/>
      <c r="L259" s="118"/>
      <c r="M259" s="46" t="s">
        <v>77</v>
      </c>
      <c r="N259" s="20"/>
      <c r="O259" s="21" t="s">
        <v>8</v>
      </c>
      <c r="P259" s="124"/>
      <c r="Q259" s="62"/>
      <c r="R259" s="37"/>
      <c r="S259" s="19"/>
      <c r="Z259" s="30"/>
      <c r="AA259" s="30"/>
      <c r="AD259" s="30"/>
    </row>
    <row r="260" spans="1:30" s="23" customFormat="1" ht="30" customHeight="1" x14ac:dyDescent="0.2">
      <c r="A260" s="21" t="s">
        <v>483</v>
      </c>
      <c r="B260" s="37" t="s">
        <v>675</v>
      </c>
      <c r="C260" s="44">
        <v>43927</v>
      </c>
      <c r="D260" s="44">
        <f t="shared" si="53"/>
        <v>43928</v>
      </c>
      <c r="E260" s="44">
        <v>43943</v>
      </c>
      <c r="F260" s="44">
        <v>43957</v>
      </c>
      <c r="G260" s="44" t="str">
        <f t="shared" si="54"/>
        <v>Apr</v>
      </c>
      <c r="H260" s="45"/>
      <c r="I260" s="44">
        <v>43941</v>
      </c>
      <c r="J260" s="120" t="str">
        <f>IF(ISBLANK(I260),"",IF(I260&gt;F260,"No","Yes"))</f>
        <v>Yes</v>
      </c>
      <c r="K260" s="20"/>
      <c r="L260" s="118"/>
      <c r="M260" s="46" t="s">
        <v>77</v>
      </c>
      <c r="N260" s="20"/>
      <c r="O260" s="21" t="s">
        <v>9</v>
      </c>
      <c r="P260" s="124"/>
      <c r="Q260" s="62" t="s">
        <v>39</v>
      </c>
      <c r="R260" s="37"/>
      <c r="S260" s="19"/>
      <c r="Z260" s="30"/>
      <c r="AA260" s="30"/>
      <c r="AD260" s="30"/>
    </row>
    <row r="261" spans="1:30" s="23" customFormat="1" ht="30" customHeight="1" x14ac:dyDescent="0.2">
      <c r="A261" s="21" t="s">
        <v>484</v>
      </c>
      <c r="B261" s="37" t="s">
        <v>676</v>
      </c>
      <c r="C261" s="44">
        <v>43928</v>
      </c>
      <c r="D261" s="44">
        <f t="shared" si="53"/>
        <v>43929</v>
      </c>
      <c r="E261" s="44">
        <v>43944</v>
      </c>
      <c r="F261" s="44">
        <v>43958</v>
      </c>
      <c r="G261" s="44" t="str">
        <f t="shared" si="54"/>
        <v>Apr</v>
      </c>
      <c r="H261" s="45"/>
      <c r="I261" s="44">
        <v>43929</v>
      </c>
      <c r="J261" s="120" t="str">
        <f>IF(ISBLANK(I261),"",IF(I261&gt;F261,"No","Yes"))</f>
        <v>Yes</v>
      </c>
      <c r="K261" s="20"/>
      <c r="L261" s="118"/>
      <c r="M261" s="46" t="s">
        <v>77</v>
      </c>
      <c r="N261" s="20"/>
      <c r="O261" s="21" t="s">
        <v>8</v>
      </c>
      <c r="P261" s="124"/>
      <c r="Q261" s="62"/>
      <c r="R261" s="37"/>
      <c r="S261" s="19"/>
      <c r="Z261" s="30"/>
      <c r="AA261" s="30"/>
      <c r="AD261" s="30"/>
    </row>
    <row r="262" spans="1:30" s="23" customFormat="1" ht="30" customHeight="1" x14ac:dyDescent="0.2">
      <c r="A262" s="21" t="s">
        <v>485</v>
      </c>
      <c r="B262" s="37" t="s">
        <v>677</v>
      </c>
      <c r="C262" s="44">
        <v>43928</v>
      </c>
      <c r="D262" s="44">
        <f t="shared" si="53"/>
        <v>43929</v>
      </c>
      <c r="E262" s="44">
        <v>43944</v>
      </c>
      <c r="F262" s="44">
        <v>43958</v>
      </c>
      <c r="G262" s="44" t="str">
        <f t="shared" si="54"/>
        <v>Apr</v>
      </c>
      <c r="H262" s="45"/>
      <c r="I262" s="44">
        <v>43936</v>
      </c>
      <c r="J262" s="120" t="str">
        <f>IF(ISBLANK(I262),"",IF(I262&gt;F262,"No","Yes"))</f>
        <v>Yes</v>
      </c>
      <c r="K262" s="20"/>
      <c r="L262" s="118"/>
      <c r="M262" s="46" t="s">
        <v>77</v>
      </c>
      <c r="N262" s="20"/>
      <c r="O262" s="21" t="s">
        <v>8</v>
      </c>
      <c r="P262" s="124"/>
      <c r="Q262" s="62"/>
      <c r="R262" s="37"/>
      <c r="S262" s="19"/>
      <c r="Z262" s="30"/>
      <c r="AA262" s="30"/>
      <c r="AD262" s="30"/>
    </row>
    <row r="263" spans="1:30" s="23" customFormat="1" ht="30" customHeight="1" x14ac:dyDescent="0.2">
      <c r="A263" s="21" t="s">
        <v>486</v>
      </c>
      <c r="B263" s="37" t="s">
        <v>678</v>
      </c>
      <c r="C263" s="44">
        <v>43930</v>
      </c>
      <c r="D263" s="44">
        <v>43935</v>
      </c>
      <c r="E263" s="44">
        <v>43948</v>
      </c>
      <c r="F263" s="44">
        <v>43962</v>
      </c>
      <c r="G263" s="44" t="str">
        <f t="shared" si="54"/>
        <v>Apr</v>
      </c>
      <c r="H263" s="45"/>
      <c r="I263" s="44"/>
      <c r="J263" s="120" t="s">
        <v>23</v>
      </c>
      <c r="K263" s="20"/>
      <c r="L263" s="118"/>
      <c r="M263" s="46" t="s">
        <v>73</v>
      </c>
      <c r="N263" s="20"/>
      <c r="O263" s="21" t="s">
        <v>73</v>
      </c>
      <c r="P263" s="124"/>
      <c r="Q263" s="62"/>
      <c r="R263" s="37"/>
      <c r="S263" s="19"/>
      <c r="Z263" s="30"/>
      <c r="AA263" s="30"/>
      <c r="AD263" s="30"/>
    </row>
    <row r="264" spans="1:30" s="23" customFormat="1" ht="30" customHeight="1" x14ac:dyDescent="0.2">
      <c r="A264" s="21" t="s">
        <v>487</v>
      </c>
      <c r="B264" s="37" t="s">
        <v>679</v>
      </c>
      <c r="C264" s="44">
        <v>43935</v>
      </c>
      <c r="D264" s="44">
        <f t="shared" si="53"/>
        <v>43936</v>
      </c>
      <c r="E264" s="44">
        <f t="shared" ref="E264:E288" si="55">IF(C264="","",WORKDAY(C264,10))</f>
        <v>43949</v>
      </c>
      <c r="F264" s="44">
        <v>43964</v>
      </c>
      <c r="G264" s="44" t="str">
        <f t="shared" si="54"/>
        <v>Apr</v>
      </c>
      <c r="H264" s="45"/>
      <c r="I264" s="44">
        <v>43936</v>
      </c>
      <c r="J264" s="120" t="str">
        <f>IF(ISBLANK(I264),"",IF(I264&gt;F264,"No","Yes"))</f>
        <v>Yes</v>
      </c>
      <c r="K264" s="20"/>
      <c r="L264" s="118"/>
      <c r="M264" s="46" t="s">
        <v>77</v>
      </c>
      <c r="N264" s="20"/>
      <c r="O264" s="21" t="s">
        <v>17</v>
      </c>
      <c r="P264" s="124"/>
      <c r="Q264" s="62"/>
      <c r="R264" s="37"/>
      <c r="S264" s="19"/>
      <c r="Z264" s="30"/>
      <c r="AA264" s="30"/>
      <c r="AD264" s="30"/>
    </row>
    <row r="265" spans="1:30" s="23" customFormat="1" ht="30" customHeight="1" x14ac:dyDescent="0.2">
      <c r="A265" s="21" t="s">
        <v>488</v>
      </c>
      <c r="B265" s="37" t="s">
        <v>680</v>
      </c>
      <c r="C265" s="44">
        <v>43935</v>
      </c>
      <c r="D265" s="44">
        <f t="shared" si="53"/>
        <v>43936</v>
      </c>
      <c r="E265" s="44">
        <f t="shared" si="55"/>
        <v>43949</v>
      </c>
      <c r="F265" s="44">
        <v>43964</v>
      </c>
      <c r="G265" s="44" t="str">
        <f t="shared" si="54"/>
        <v>Apr</v>
      </c>
      <c r="H265" s="45"/>
      <c r="I265" s="44"/>
      <c r="J265" s="120" t="s">
        <v>23</v>
      </c>
      <c r="K265" s="20"/>
      <c r="L265" s="118"/>
      <c r="M265" s="46" t="s">
        <v>73</v>
      </c>
      <c r="N265" s="20"/>
      <c r="O265" s="21" t="s">
        <v>73</v>
      </c>
      <c r="P265" s="124"/>
      <c r="Q265" s="62"/>
      <c r="R265" s="37"/>
      <c r="S265" s="19"/>
      <c r="Z265" s="30"/>
      <c r="AA265" s="30"/>
      <c r="AD265" s="30"/>
    </row>
    <row r="266" spans="1:30" s="23" customFormat="1" ht="30" customHeight="1" x14ac:dyDescent="0.2">
      <c r="A266" s="21" t="s">
        <v>489</v>
      </c>
      <c r="B266" s="37" t="s">
        <v>681</v>
      </c>
      <c r="C266" s="44">
        <v>43935</v>
      </c>
      <c r="D266" s="44">
        <f t="shared" si="53"/>
        <v>43936</v>
      </c>
      <c r="E266" s="44">
        <f t="shared" si="55"/>
        <v>43949</v>
      </c>
      <c r="F266" s="44">
        <v>43964</v>
      </c>
      <c r="G266" s="44" t="str">
        <f t="shared" si="54"/>
        <v>Apr</v>
      </c>
      <c r="H266" s="45"/>
      <c r="I266" s="44">
        <v>43937</v>
      </c>
      <c r="J266" s="120" t="str">
        <f>IF(ISBLANK(I266),"",IF(I266&gt;F266,"No","Yes"))</f>
        <v>Yes</v>
      </c>
      <c r="K266" s="20"/>
      <c r="L266" s="118"/>
      <c r="M266" s="46" t="s">
        <v>77</v>
      </c>
      <c r="N266" s="20"/>
      <c r="O266" s="21" t="s">
        <v>8</v>
      </c>
      <c r="P266" s="124"/>
      <c r="Q266" s="62"/>
      <c r="R266" s="37"/>
      <c r="S266" s="19"/>
      <c r="Z266" s="30"/>
      <c r="AA266" s="30"/>
      <c r="AD266" s="30"/>
    </row>
    <row r="267" spans="1:30" s="23" customFormat="1" ht="30" customHeight="1" x14ac:dyDescent="0.2">
      <c r="A267" s="21" t="s">
        <v>490</v>
      </c>
      <c r="B267" s="37" t="s">
        <v>682</v>
      </c>
      <c r="C267" s="44">
        <v>43935</v>
      </c>
      <c r="D267" s="44">
        <f t="shared" si="53"/>
        <v>43936</v>
      </c>
      <c r="E267" s="44">
        <f t="shared" si="55"/>
        <v>43949</v>
      </c>
      <c r="F267" s="44">
        <v>43964</v>
      </c>
      <c r="G267" s="44" t="str">
        <f t="shared" si="54"/>
        <v>Apr</v>
      </c>
      <c r="H267" s="45"/>
      <c r="I267" s="44">
        <v>43951</v>
      </c>
      <c r="J267" s="120" t="str">
        <f>IF(ISBLANK(I267),"",IF(I267&gt;F267,"No","Yes"))</f>
        <v>Yes</v>
      </c>
      <c r="K267" s="20"/>
      <c r="L267" s="118"/>
      <c r="M267" s="46" t="s">
        <v>77</v>
      </c>
      <c r="N267" s="20"/>
      <c r="O267" s="21" t="s">
        <v>9</v>
      </c>
      <c r="P267" s="124"/>
      <c r="Q267" s="62" t="s">
        <v>21</v>
      </c>
      <c r="R267" s="37"/>
      <c r="S267" s="19"/>
      <c r="Z267" s="30"/>
      <c r="AA267" s="30"/>
      <c r="AD267" s="30"/>
    </row>
    <row r="268" spans="1:30" s="23" customFormat="1" ht="30" customHeight="1" x14ac:dyDescent="0.2">
      <c r="A268" s="21" t="s">
        <v>491</v>
      </c>
      <c r="B268" s="37" t="s">
        <v>683</v>
      </c>
      <c r="C268" s="44">
        <v>43935</v>
      </c>
      <c r="D268" s="44">
        <f t="shared" si="53"/>
        <v>43936</v>
      </c>
      <c r="E268" s="44">
        <f t="shared" si="55"/>
        <v>43949</v>
      </c>
      <c r="F268" s="44">
        <v>43964</v>
      </c>
      <c r="G268" s="44" t="str">
        <f t="shared" si="54"/>
        <v>Apr</v>
      </c>
      <c r="H268" s="45"/>
      <c r="I268" s="44">
        <v>43937</v>
      </c>
      <c r="J268" s="120" t="str">
        <f>IF(ISBLANK(I268),"",IF(I268&gt;F268,"No","Yes"))</f>
        <v>Yes</v>
      </c>
      <c r="K268" s="20"/>
      <c r="L268" s="118"/>
      <c r="M268" s="46" t="s">
        <v>77</v>
      </c>
      <c r="N268" s="20"/>
      <c r="O268" s="21" t="s">
        <v>8</v>
      </c>
      <c r="P268" s="124"/>
      <c r="Q268" s="62"/>
      <c r="R268" s="37"/>
      <c r="S268" s="19"/>
      <c r="Z268" s="30"/>
      <c r="AA268" s="30"/>
      <c r="AD268" s="30"/>
    </row>
    <row r="269" spans="1:30" s="23" customFormat="1" ht="30" customHeight="1" x14ac:dyDescent="0.2">
      <c r="A269" s="21" t="s">
        <v>492</v>
      </c>
      <c r="B269" s="37" t="s">
        <v>175</v>
      </c>
      <c r="C269" s="44">
        <v>43936</v>
      </c>
      <c r="D269" s="44">
        <f t="shared" si="53"/>
        <v>43937</v>
      </c>
      <c r="E269" s="44">
        <f t="shared" si="55"/>
        <v>43950</v>
      </c>
      <c r="F269" s="44">
        <v>43965</v>
      </c>
      <c r="G269" s="44" t="str">
        <f t="shared" si="54"/>
        <v>Apr</v>
      </c>
      <c r="H269" s="45"/>
      <c r="I269" s="44">
        <v>43941</v>
      </c>
      <c r="J269" s="120" t="str">
        <f>IF(ISBLANK(I269),"",IF(I269&gt;F269,"No","Yes"))</f>
        <v>Yes</v>
      </c>
      <c r="K269" s="20"/>
      <c r="L269" s="118"/>
      <c r="M269" s="46" t="s">
        <v>77</v>
      </c>
      <c r="N269" s="20"/>
      <c r="O269" s="21" t="s">
        <v>11</v>
      </c>
      <c r="P269" s="124"/>
      <c r="Q269" s="62" t="s">
        <v>69</v>
      </c>
      <c r="R269" s="37"/>
      <c r="S269" s="19"/>
      <c r="Z269" s="30"/>
      <c r="AA269" s="30"/>
      <c r="AD269" s="30"/>
    </row>
    <row r="270" spans="1:30" s="23" customFormat="1" ht="30" customHeight="1" x14ac:dyDescent="0.2">
      <c r="A270" s="21" t="s">
        <v>493</v>
      </c>
      <c r="B270" s="37" t="s">
        <v>175</v>
      </c>
      <c r="C270" s="44">
        <v>43936</v>
      </c>
      <c r="D270" s="44">
        <f t="shared" si="53"/>
        <v>43937</v>
      </c>
      <c r="E270" s="44">
        <f t="shared" si="55"/>
        <v>43950</v>
      </c>
      <c r="F270" s="44">
        <v>43965</v>
      </c>
      <c r="G270" s="44" t="str">
        <f t="shared" si="54"/>
        <v>Apr</v>
      </c>
      <c r="H270" s="45"/>
      <c r="I270" s="44">
        <v>43941</v>
      </c>
      <c r="J270" s="120" t="str">
        <f>IF(ISBLANK(I270),"",IF(I270&gt;F270,"No","Yes"))</f>
        <v>Yes</v>
      </c>
      <c r="K270" s="20"/>
      <c r="L270" s="118"/>
      <c r="M270" s="46" t="s">
        <v>77</v>
      </c>
      <c r="N270" s="20"/>
      <c r="O270" s="21" t="s">
        <v>11</v>
      </c>
      <c r="P270" s="124"/>
      <c r="Q270" s="62" t="s">
        <v>69</v>
      </c>
      <c r="R270" s="37"/>
      <c r="S270" s="19"/>
      <c r="Z270" s="30"/>
      <c r="AA270" s="30"/>
      <c r="AD270" s="30"/>
    </row>
    <row r="271" spans="1:30" s="23" customFormat="1" ht="30" customHeight="1" x14ac:dyDescent="0.2">
      <c r="A271" s="21" t="s">
        <v>494</v>
      </c>
      <c r="B271" s="37" t="s">
        <v>663</v>
      </c>
      <c r="C271" s="44">
        <v>43936</v>
      </c>
      <c r="D271" s="44">
        <f t="shared" si="53"/>
        <v>43937</v>
      </c>
      <c r="E271" s="44">
        <f t="shared" si="55"/>
        <v>43950</v>
      </c>
      <c r="F271" s="44">
        <v>43965</v>
      </c>
      <c r="G271" s="44" t="str">
        <f t="shared" si="54"/>
        <v>Apr</v>
      </c>
      <c r="H271" s="45"/>
      <c r="I271" s="44"/>
      <c r="J271" s="120" t="s">
        <v>23</v>
      </c>
      <c r="K271" s="20"/>
      <c r="L271" s="118"/>
      <c r="M271" s="46" t="s">
        <v>73</v>
      </c>
      <c r="N271" s="20"/>
      <c r="O271" s="21" t="s">
        <v>73</v>
      </c>
      <c r="P271" s="124"/>
      <c r="Q271" s="62"/>
      <c r="R271" s="37"/>
      <c r="S271" s="19"/>
      <c r="Z271" s="30"/>
      <c r="AA271" s="30"/>
      <c r="AD271" s="30"/>
    </row>
    <row r="272" spans="1:30" s="23" customFormat="1" ht="30" customHeight="1" x14ac:dyDescent="0.2">
      <c r="A272" s="21" t="s">
        <v>495</v>
      </c>
      <c r="B272" s="37" t="s">
        <v>684</v>
      </c>
      <c r="C272" s="44">
        <v>43937</v>
      </c>
      <c r="D272" s="44">
        <f t="shared" si="53"/>
        <v>43938</v>
      </c>
      <c r="E272" s="44">
        <f t="shared" si="55"/>
        <v>43951</v>
      </c>
      <c r="F272" s="44">
        <v>43966</v>
      </c>
      <c r="G272" s="44" t="str">
        <f t="shared" si="54"/>
        <v>Apr</v>
      </c>
      <c r="H272" s="45"/>
      <c r="I272" s="44">
        <v>43951</v>
      </c>
      <c r="J272" s="120" t="str">
        <f>IF(ISBLANK(I272),"",IF(I272&gt;F272,"No","Yes"))</f>
        <v>Yes</v>
      </c>
      <c r="K272" s="20"/>
      <c r="L272" s="118"/>
      <c r="M272" s="46" t="s">
        <v>77</v>
      </c>
      <c r="N272" s="20"/>
      <c r="O272" s="21" t="s">
        <v>8</v>
      </c>
      <c r="P272" s="124"/>
      <c r="Q272" s="62"/>
      <c r="R272" s="37"/>
      <c r="S272" s="19"/>
      <c r="Z272" s="30"/>
      <c r="AA272" s="30"/>
      <c r="AD272" s="30"/>
    </row>
    <row r="273" spans="1:30" s="23" customFormat="1" ht="30" customHeight="1" x14ac:dyDescent="0.2">
      <c r="A273" s="21" t="s">
        <v>496</v>
      </c>
      <c r="B273" s="37" t="s">
        <v>685</v>
      </c>
      <c r="C273" s="44">
        <v>43937</v>
      </c>
      <c r="D273" s="44">
        <f t="shared" si="53"/>
        <v>43938</v>
      </c>
      <c r="E273" s="44">
        <f t="shared" si="55"/>
        <v>43951</v>
      </c>
      <c r="F273" s="44">
        <v>43966</v>
      </c>
      <c r="G273" s="44" t="str">
        <f t="shared" si="54"/>
        <v>Apr</v>
      </c>
      <c r="H273" s="45"/>
      <c r="I273" s="44">
        <v>43938</v>
      </c>
      <c r="J273" s="120" t="str">
        <f>IF(ISBLANK(I273),"",IF(I273&gt;F273,"No","Yes"))</f>
        <v>Yes</v>
      </c>
      <c r="K273" s="20"/>
      <c r="L273" s="118"/>
      <c r="M273" s="46" t="s">
        <v>77</v>
      </c>
      <c r="N273" s="20"/>
      <c r="O273" s="21" t="s">
        <v>8</v>
      </c>
      <c r="P273" s="124"/>
      <c r="Q273" s="62"/>
      <c r="R273" s="37"/>
      <c r="S273" s="19"/>
      <c r="Z273" s="30"/>
      <c r="AA273" s="30"/>
      <c r="AD273" s="30"/>
    </row>
    <row r="274" spans="1:30" s="23" customFormat="1" ht="30" customHeight="1" x14ac:dyDescent="0.2">
      <c r="A274" s="21" t="s">
        <v>497</v>
      </c>
      <c r="B274" s="37" t="s">
        <v>686</v>
      </c>
      <c r="C274" s="44">
        <v>43937</v>
      </c>
      <c r="D274" s="44">
        <f t="shared" si="53"/>
        <v>43938</v>
      </c>
      <c r="E274" s="44">
        <f t="shared" si="55"/>
        <v>43951</v>
      </c>
      <c r="F274" s="44">
        <v>43966</v>
      </c>
      <c r="G274" s="44" t="str">
        <f t="shared" si="54"/>
        <v>Apr</v>
      </c>
      <c r="H274" s="45"/>
      <c r="I274" s="44">
        <v>43951</v>
      </c>
      <c r="J274" s="120" t="str">
        <f>IF(ISBLANK(I274),"",IF(I274&gt;F274,"No","Yes"))</f>
        <v>Yes</v>
      </c>
      <c r="K274" s="20"/>
      <c r="L274" s="118"/>
      <c r="M274" s="46" t="s">
        <v>719</v>
      </c>
      <c r="N274" s="20"/>
      <c r="O274" s="21" t="s">
        <v>8</v>
      </c>
      <c r="P274" s="124"/>
      <c r="Q274" s="62"/>
      <c r="R274" s="37"/>
      <c r="S274" s="19"/>
      <c r="Z274" s="30"/>
      <c r="AA274" s="30"/>
      <c r="AD274" s="30"/>
    </row>
    <row r="275" spans="1:30" s="23" customFormat="1" ht="30" customHeight="1" x14ac:dyDescent="0.2">
      <c r="A275" s="21" t="s">
        <v>498</v>
      </c>
      <c r="B275" s="37" t="s">
        <v>663</v>
      </c>
      <c r="C275" s="44">
        <v>43938</v>
      </c>
      <c r="D275" s="44">
        <f t="shared" si="53"/>
        <v>43941</v>
      </c>
      <c r="E275" s="44">
        <f t="shared" si="55"/>
        <v>43952</v>
      </c>
      <c r="F275" s="44">
        <v>43969</v>
      </c>
      <c r="G275" s="44" t="str">
        <f t="shared" si="54"/>
        <v>Apr</v>
      </c>
      <c r="H275" s="45"/>
      <c r="I275" s="44">
        <v>43926</v>
      </c>
      <c r="J275" s="120" t="str">
        <f>IF(ISBLANK(I275),"",IF(I275&gt;F275,"No","Yes"))</f>
        <v>Yes</v>
      </c>
      <c r="K275" s="20"/>
      <c r="L275" s="118"/>
      <c r="M275" s="46" t="s">
        <v>77</v>
      </c>
      <c r="N275" s="20"/>
      <c r="O275" s="21" t="s">
        <v>11</v>
      </c>
      <c r="P275" s="124"/>
      <c r="Q275" s="62" t="s">
        <v>69</v>
      </c>
      <c r="R275" s="37"/>
      <c r="S275" s="19"/>
      <c r="Z275" s="30"/>
      <c r="AA275" s="30"/>
      <c r="AD275" s="30"/>
    </row>
    <row r="276" spans="1:30" s="23" customFormat="1" ht="30" customHeight="1" x14ac:dyDescent="0.2">
      <c r="A276" s="21" t="s">
        <v>499</v>
      </c>
      <c r="B276" s="37" t="s">
        <v>687</v>
      </c>
      <c r="C276" s="44">
        <v>43941</v>
      </c>
      <c r="D276" s="44">
        <f t="shared" si="53"/>
        <v>43942</v>
      </c>
      <c r="E276" s="44">
        <f t="shared" si="55"/>
        <v>43955</v>
      </c>
      <c r="F276" s="44">
        <v>43970</v>
      </c>
      <c r="G276" s="44" t="str">
        <f t="shared" si="54"/>
        <v>Apr</v>
      </c>
      <c r="H276" s="45"/>
      <c r="I276" s="44">
        <v>43955</v>
      </c>
      <c r="J276" s="120" t="str">
        <f>IF(ISBLANK(I276),"",IF(I276&gt;F276,"No","Yes"))</f>
        <v>Yes</v>
      </c>
      <c r="K276" s="20"/>
      <c r="L276" s="118"/>
      <c r="M276" s="46" t="s">
        <v>77</v>
      </c>
      <c r="N276" s="20"/>
      <c r="O276" s="21" t="s">
        <v>8</v>
      </c>
      <c r="P276" s="124"/>
      <c r="Q276" s="62"/>
      <c r="R276" s="37"/>
      <c r="S276" s="19"/>
      <c r="Z276" s="30"/>
      <c r="AA276" s="30"/>
      <c r="AD276" s="30"/>
    </row>
    <row r="277" spans="1:30" s="23" customFormat="1" ht="30" customHeight="1" x14ac:dyDescent="0.2">
      <c r="A277" s="21" t="s">
        <v>500</v>
      </c>
      <c r="B277" s="37" t="s">
        <v>688</v>
      </c>
      <c r="C277" s="44">
        <v>43941</v>
      </c>
      <c r="D277" s="44">
        <f t="shared" si="53"/>
        <v>43942</v>
      </c>
      <c r="E277" s="44">
        <f t="shared" si="55"/>
        <v>43955</v>
      </c>
      <c r="F277" s="44">
        <v>43970</v>
      </c>
      <c r="G277" s="44" t="str">
        <f t="shared" si="54"/>
        <v>Apr</v>
      </c>
      <c r="H277" s="45"/>
      <c r="I277" s="44"/>
      <c r="J277" s="120" t="s">
        <v>23</v>
      </c>
      <c r="K277" s="20"/>
      <c r="L277" s="118"/>
      <c r="M277" s="46" t="s">
        <v>73</v>
      </c>
      <c r="N277" s="20"/>
      <c r="O277" s="21" t="s">
        <v>73</v>
      </c>
      <c r="P277" s="124"/>
      <c r="Q277" s="62"/>
      <c r="R277" s="37"/>
      <c r="S277" s="19"/>
      <c r="Z277" s="30"/>
      <c r="AA277" s="30"/>
      <c r="AD277" s="30"/>
    </row>
    <row r="278" spans="1:30" s="23" customFormat="1" ht="30" customHeight="1" x14ac:dyDescent="0.2">
      <c r="A278" s="21" t="s">
        <v>501</v>
      </c>
      <c r="B278" s="37" t="s">
        <v>689</v>
      </c>
      <c r="C278" s="44">
        <v>43942</v>
      </c>
      <c r="D278" s="44">
        <f t="shared" si="53"/>
        <v>43943</v>
      </c>
      <c r="E278" s="44">
        <f t="shared" si="55"/>
        <v>43956</v>
      </c>
      <c r="F278" s="44">
        <v>43971</v>
      </c>
      <c r="G278" s="44" t="str">
        <f t="shared" si="54"/>
        <v>Apr</v>
      </c>
      <c r="H278" s="45"/>
      <c r="I278" s="44"/>
      <c r="J278" s="120" t="s">
        <v>23</v>
      </c>
      <c r="K278" s="20"/>
      <c r="L278" s="118"/>
      <c r="M278" s="46" t="s">
        <v>73</v>
      </c>
      <c r="N278" s="20"/>
      <c r="O278" s="21" t="s">
        <v>73</v>
      </c>
      <c r="P278" s="124"/>
      <c r="Q278" s="62"/>
      <c r="R278" s="37"/>
      <c r="S278" s="19"/>
      <c r="Z278" s="30"/>
      <c r="AA278" s="30"/>
      <c r="AD278" s="30"/>
    </row>
    <row r="279" spans="1:30" s="23" customFormat="1" ht="30" customHeight="1" x14ac:dyDescent="0.2">
      <c r="A279" s="21" t="s">
        <v>502</v>
      </c>
      <c r="B279" s="37" t="s">
        <v>690</v>
      </c>
      <c r="C279" s="44">
        <v>43942</v>
      </c>
      <c r="D279" s="44">
        <f t="shared" si="53"/>
        <v>43943</v>
      </c>
      <c r="E279" s="44">
        <f t="shared" si="55"/>
        <v>43956</v>
      </c>
      <c r="F279" s="44">
        <v>43971</v>
      </c>
      <c r="G279" s="44" t="str">
        <f t="shared" si="54"/>
        <v>Apr</v>
      </c>
      <c r="H279" s="45"/>
      <c r="I279" s="44">
        <v>43951</v>
      </c>
      <c r="J279" s="120" t="str">
        <f t="shared" ref="J279:J290" si="56">IF(ISBLANK(I279),"",IF(I279&gt;F279,"No","Yes"))</f>
        <v>Yes</v>
      </c>
      <c r="K279" s="20"/>
      <c r="L279" s="118"/>
      <c r="M279" s="46" t="s">
        <v>77</v>
      </c>
      <c r="N279" s="20"/>
      <c r="O279" s="21" t="s">
        <v>8</v>
      </c>
      <c r="P279" s="124"/>
      <c r="Q279" s="62"/>
      <c r="R279" s="37"/>
      <c r="S279" s="19"/>
      <c r="Z279" s="30"/>
      <c r="AA279" s="30"/>
      <c r="AD279" s="30"/>
    </row>
    <row r="280" spans="1:30" s="23" customFormat="1" ht="30" customHeight="1" x14ac:dyDescent="0.2">
      <c r="A280" s="21" t="s">
        <v>503</v>
      </c>
      <c r="B280" s="37" t="s">
        <v>691</v>
      </c>
      <c r="C280" s="44">
        <v>43942</v>
      </c>
      <c r="D280" s="44">
        <f t="shared" si="53"/>
        <v>43943</v>
      </c>
      <c r="E280" s="44">
        <f t="shared" si="55"/>
        <v>43956</v>
      </c>
      <c r="F280" s="44">
        <v>43971</v>
      </c>
      <c r="G280" s="44" t="str">
        <f t="shared" si="54"/>
        <v>Apr</v>
      </c>
      <c r="H280" s="45"/>
      <c r="I280" s="44">
        <v>43943</v>
      </c>
      <c r="J280" s="120" t="str">
        <f t="shared" si="56"/>
        <v>Yes</v>
      </c>
      <c r="K280" s="20"/>
      <c r="L280" s="118"/>
      <c r="M280" s="46" t="s">
        <v>77</v>
      </c>
      <c r="N280" s="20"/>
      <c r="O280" s="21" t="s">
        <v>8</v>
      </c>
      <c r="P280" s="124"/>
      <c r="Q280" s="62"/>
      <c r="R280" s="37"/>
      <c r="S280" s="19"/>
      <c r="Z280" s="30"/>
      <c r="AA280" s="30"/>
      <c r="AD280" s="30"/>
    </row>
    <row r="281" spans="1:30" s="23" customFormat="1" ht="30" customHeight="1" x14ac:dyDescent="0.2">
      <c r="A281" s="21" t="s">
        <v>504</v>
      </c>
      <c r="B281" s="37" t="s">
        <v>692</v>
      </c>
      <c r="C281" s="44">
        <v>43942</v>
      </c>
      <c r="D281" s="44">
        <f t="shared" si="53"/>
        <v>43943</v>
      </c>
      <c r="E281" s="44">
        <f t="shared" si="55"/>
        <v>43956</v>
      </c>
      <c r="F281" s="44">
        <v>43971</v>
      </c>
      <c r="G281" s="44" t="str">
        <f t="shared" si="54"/>
        <v>Apr</v>
      </c>
      <c r="H281" s="45"/>
      <c r="I281" s="44">
        <v>43945</v>
      </c>
      <c r="J281" s="120" t="str">
        <f t="shared" si="56"/>
        <v>Yes</v>
      </c>
      <c r="K281" s="20"/>
      <c r="L281" s="118"/>
      <c r="M281" s="46" t="s">
        <v>719</v>
      </c>
      <c r="N281" s="20"/>
      <c r="O281" s="21" t="s">
        <v>11</v>
      </c>
      <c r="P281" s="124"/>
      <c r="Q281" s="62" t="s">
        <v>69</v>
      </c>
      <c r="R281" s="37"/>
      <c r="S281" s="19"/>
      <c r="Z281" s="30"/>
      <c r="AA281" s="30"/>
      <c r="AD281" s="30"/>
    </row>
    <row r="282" spans="1:30" s="23" customFormat="1" ht="30" customHeight="1" x14ac:dyDescent="0.2">
      <c r="A282" s="21" t="s">
        <v>505</v>
      </c>
      <c r="B282" s="37" t="s">
        <v>693</v>
      </c>
      <c r="C282" s="44">
        <v>43942</v>
      </c>
      <c r="D282" s="44">
        <f t="shared" si="53"/>
        <v>43943</v>
      </c>
      <c r="E282" s="44">
        <f t="shared" si="55"/>
        <v>43956</v>
      </c>
      <c r="F282" s="44">
        <v>43971</v>
      </c>
      <c r="G282" s="44" t="str">
        <f t="shared" si="54"/>
        <v>Apr</v>
      </c>
      <c r="H282" s="45"/>
      <c r="I282" s="44">
        <v>43951</v>
      </c>
      <c r="J282" s="120" t="str">
        <f t="shared" si="56"/>
        <v>Yes</v>
      </c>
      <c r="K282" s="20"/>
      <c r="L282" s="118"/>
      <c r="M282" s="46" t="s">
        <v>77</v>
      </c>
      <c r="N282" s="20"/>
      <c r="O282" s="21" t="s">
        <v>8</v>
      </c>
      <c r="P282" s="124"/>
      <c r="Q282" s="62"/>
      <c r="R282" s="37"/>
      <c r="S282" s="19"/>
      <c r="Z282" s="30"/>
      <c r="AA282" s="30"/>
      <c r="AD282" s="30"/>
    </row>
    <row r="283" spans="1:30" s="23" customFormat="1" ht="30" customHeight="1" x14ac:dyDescent="0.2">
      <c r="A283" s="21" t="s">
        <v>506</v>
      </c>
      <c r="B283" s="37" t="s">
        <v>694</v>
      </c>
      <c r="C283" s="44">
        <v>43943</v>
      </c>
      <c r="D283" s="44">
        <f t="shared" si="53"/>
        <v>43944</v>
      </c>
      <c r="E283" s="44">
        <f t="shared" si="55"/>
        <v>43957</v>
      </c>
      <c r="F283" s="44">
        <v>43972</v>
      </c>
      <c r="G283" s="44" t="str">
        <f t="shared" si="54"/>
        <v>Apr</v>
      </c>
      <c r="H283" s="45"/>
      <c r="I283" s="44">
        <v>43951</v>
      </c>
      <c r="J283" s="120" t="str">
        <f t="shared" si="56"/>
        <v>Yes</v>
      </c>
      <c r="K283" s="20"/>
      <c r="L283" s="118"/>
      <c r="M283" s="46" t="s">
        <v>77</v>
      </c>
      <c r="N283" s="20"/>
      <c r="O283" s="21" t="s">
        <v>8</v>
      </c>
      <c r="P283" s="124"/>
      <c r="Q283" s="62"/>
      <c r="R283" s="37"/>
      <c r="S283" s="19"/>
      <c r="Z283" s="30"/>
      <c r="AA283" s="30"/>
      <c r="AD283" s="30"/>
    </row>
    <row r="284" spans="1:30" s="23" customFormat="1" ht="30" customHeight="1" x14ac:dyDescent="0.2">
      <c r="A284" s="21" t="s">
        <v>507</v>
      </c>
      <c r="B284" s="37" t="s">
        <v>695</v>
      </c>
      <c r="C284" s="44">
        <v>43943</v>
      </c>
      <c r="D284" s="44">
        <f t="shared" si="53"/>
        <v>43944</v>
      </c>
      <c r="E284" s="44">
        <f t="shared" si="55"/>
        <v>43957</v>
      </c>
      <c r="F284" s="44">
        <v>43972</v>
      </c>
      <c r="G284" s="44" t="str">
        <f t="shared" si="54"/>
        <v>Apr</v>
      </c>
      <c r="H284" s="45"/>
      <c r="I284" s="44">
        <v>43945</v>
      </c>
      <c r="J284" s="120" t="str">
        <f t="shared" si="56"/>
        <v>Yes</v>
      </c>
      <c r="K284" s="20"/>
      <c r="L284" s="118"/>
      <c r="M284" s="46" t="s">
        <v>77</v>
      </c>
      <c r="N284" s="20"/>
      <c r="O284" s="21" t="s">
        <v>8</v>
      </c>
      <c r="P284" s="124"/>
      <c r="Q284" s="62"/>
      <c r="R284" s="37"/>
      <c r="S284" s="19"/>
      <c r="Z284" s="30"/>
      <c r="AA284" s="30"/>
      <c r="AD284" s="30"/>
    </row>
    <row r="285" spans="1:30" s="23" customFormat="1" ht="30" customHeight="1" x14ac:dyDescent="0.2">
      <c r="A285" s="21" t="s">
        <v>508</v>
      </c>
      <c r="B285" s="37" t="s">
        <v>696</v>
      </c>
      <c r="C285" s="44">
        <v>43943</v>
      </c>
      <c r="D285" s="44">
        <f t="shared" si="53"/>
        <v>43944</v>
      </c>
      <c r="E285" s="44">
        <f t="shared" si="55"/>
        <v>43957</v>
      </c>
      <c r="F285" s="44">
        <v>43972</v>
      </c>
      <c r="G285" s="44" t="str">
        <f t="shared" si="54"/>
        <v>Apr</v>
      </c>
      <c r="H285" s="45"/>
      <c r="I285" s="44">
        <v>43949</v>
      </c>
      <c r="J285" s="120" t="str">
        <f t="shared" si="56"/>
        <v>Yes</v>
      </c>
      <c r="K285" s="20"/>
      <c r="L285" s="118"/>
      <c r="M285" s="46" t="s">
        <v>77</v>
      </c>
      <c r="N285" s="20"/>
      <c r="O285" s="21" t="s">
        <v>8</v>
      </c>
      <c r="P285" s="124"/>
      <c r="Q285" s="62"/>
      <c r="R285" s="37"/>
      <c r="S285" s="19"/>
      <c r="Z285" s="30"/>
      <c r="AA285" s="30"/>
      <c r="AD285" s="30"/>
    </row>
    <row r="286" spans="1:30" s="23" customFormat="1" ht="30" customHeight="1" x14ac:dyDescent="0.2">
      <c r="A286" s="21" t="s">
        <v>509</v>
      </c>
      <c r="B286" s="37" t="s">
        <v>697</v>
      </c>
      <c r="C286" s="44">
        <v>43943</v>
      </c>
      <c r="D286" s="44">
        <f t="shared" si="53"/>
        <v>43944</v>
      </c>
      <c r="E286" s="44">
        <f t="shared" si="55"/>
        <v>43957</v>
      </c>
      <c r="F286" s="44">
        <v>43972</v>
      </c>
      <c r="G286" s="44" t="str">
        <f t="shared" si="54"/>
        <v>Apr</v>
      </c>
      <c r="H286" s="45"/>
      <c r="I286" s="44">
        <v>43945</v>
      </c>
      <c r="J286" s="120" t="str">
        <f t="shared" si="56"/>
        <v>Yes</v>
      </c>
      <c r="K286" s="20"/>
      <c r="L286" s="118"/>
      <c r="M286" s="46" t="s">
        <v>77</v>
      </c>
      <c r="N286" s="20"/>
      <c r="O286" s="21" t="s">
        <v>8</v>
      </c>
      <c r="P286" s="124"/>
      <c r="Q286" s="62"/>
      <c r="R286" s="37"/>
      <c r="S286" s="19"/>
      <c r="Z286" s="30"/>
      <c r="AA286" s="30"/>
      <c r="AD286" s="30"/>
    </row>
    <row r="287" spans="1:30" s="23" customFormat="1" ht="30" customHeight="1" x14ac:dyDescent="0.2">
      <c r="A287" s="21" t="s">
        <v>510</v>
      </c>
      <c r="B287" s="37" t="s">
        <v>698</v>
      </c>
      <c r="C287" s="44">
        <v>43944</v>
      </c>
      <c r="D287" s="44">
        <f t="shared" si="53"/>
        <v>43945</v>
      </c>
      <c r="E287" s="44">
        <f t="shared" si="55"/>
        <v>43958</v>
      </c>
      <c r="F287" s="44">
        <v>43973</v>
      </c>
      <c r="G287" s="44" t="str">
        <f t="shared" si="54"/>
        <v>Apr</v>
      </c>
      <c r="H287" s="45"/>
      <c r="I287" s="44">
        <v>43945</v>
      </c>
      <c r="J287" s="120" t="str">
        <f t="shared" si="56"/>
        <v>Yes</v>
      </c>
      <c r="K287" s="20"/>
      <c r="L287" s="118"/>
      <c r="M287" s="46" t="s">
        <v>77</v>
      </c>
      <c r="N287" s="20"/>
      <c r="O287" s="21" t="s">
        <v>11</v>
      </c>
      <c r="P287" s="124"/>
      <c r="Q287" s="62" t="s">
        <v>14</v>
      </c>
      <c r="R287" s="37"/>
      <c r="S287" s="19"/>
      <c r="Z287" s="30"/>
      <c r="AA287" s="30"/>
      <c r="AD287" s="30"/>
    </row>
    <row r="288" spans="1:30" s="23" customFormat="1" ht="30" customHeight="1" x14ac:dyDescent="0.2">
      <c r="A288" s="21" t="s">
        <v>511</v>
      </c>
      <c r="B288" s="37" t="s">
        <v>699</v>
      </c>
      <c r="C288" s="44">
        <v>43944</v>
      </c>
      <c r="D288" s="44">
        <f t="shared" si="53"/>
        <v>43945</v>
      </c>
      <c r="E288" s="44">
        <f t="shared" si="55"/>
        <v>43958</v>
      </c>
      <c r="F288" s="44">
        <v>43973</v>
      </c>
      <c r="G288" s="44" t="str">
        <f t="shared" si="54"/>
        <v>Apr</v>
      </c>
      <c r="H288" s="45"/>
      <c r="I288" s="44">
        <v>43963</v>
      </c>
      <c r="J288" s="120" t="str">
        <f t="shared" si="56"/>
        <v>Yes</v>
      </c>
      <c r="K288" s="20"/>
      <c r="L288" s="118"/>
      <c r="M288" s="46" t="s">
        <v>77</v>
      </c>
      <c r="N288" s="20"/>
      <c r="O288" s="21" t="s">
        <v>11</v>
      </c>
      <c r="P288" s="124"/>
      <c r="Q288" s="62" t="s">
        <v>69</v>
      </c>
      <c r="R288" s="37" t="s">
        <v>14</v>
      </c>
      <c r="S288" s="19"/>
      <c r="Z288" s="30"/>
      <c r="AA288" s="30"/>
      <c r="AD288" s="30"/>
    </row>
    <row r="289" spans="1:30" s="23" customFormat="1" ht="30" customHeight="1" x14ac:dyDescent="0.2">
      <c r="A289" s="21" t="s">
        <v>512</v>
      </c>
      <c r="B289" s="37" t="s">
        <v>700</v>
      </c>
      <c r="C289" s="44">
        <v>43945</v>
      </c>
      <c r="D289" s="44">
        <f t="shared" si="53"/>
        <v>43948</v>
      </c>
      <c r="E289" s="44">
        <v>43962</v>
      </c>
      <c r="F289" s="44">
        <v>43977</v>
      </c>
      <c r="G289" s="44" t="str">
        <f t="shared" si="54"/>
        <v>Apr</v>
      </c>
      <c r="H289" s="45"/>
      <c r="I289" s="44">
        <v>43963</v>
      </c>
      <c r="J289" s="120" t="str">
        <f t="shared" si="56"/>
        <v>Yes</v>
      </c>
      <c r="K289" s="20"/>
      <c r="L289" s="118"/>
      <c r="M289" s="46" t="s">
        <v>77</v>
      </c>
      <c r="N289" s="20"/>
      <c r="O289" s="21" t="s">
        <v>11</v>
      </c>
      <c r="P289" s="124"/>
      <c r="Q289" s="62" t="s">
        <v>69</v>
      </c>
      <c r="R289" s="37"/>
      <c r="S289" s="19"/>
      <c r="Z289" s="30"/>
      <c r="AA289" s="30"/>
      <c r="AD289" s="30"/>
    </row>
    <row r="290" spans="1:30" s="23" customFormat="1" ht="30" customHeight="1" x14ac:dyDescent="0.2">
      <c r="A290" s="21" t="s">
        <v>513</v>
      </c>
      <c r="B290" s="37" t="s">
        <v>701</v>
      </c>
      <c r="C290" s="44">
        <v>43945</v>
      </c>
      <c r="D290" s="44">
        <f t="shared" si="53"/>
        <v>43948</v>
      </c>
      <c r="E290" s="44">
        <v>43962</v>
      </c>
      <c r="F290" s="44">
        <v>43977</v>
      </c>
      <c r="G290" s="44" t="str">
        <f t="shared" si="54"/>
        <v>Apr</v>
      </c>
      <c r="H290" s="45"/>
      <c r="I290" s="44">
        <v>43966</v>
      </c>
      <c r="J290" s="120" t="str">
        <f t="shared" si="56"/>
        <v>Yes</v>
      </c>
      <c r="K290" s="20"/>
      <c r="L290" s="118"/>
      <c r="M290" s="46" t="s">
        <v>77</v>
      </c>
      <c r="N290" s="20"/>
      <c r="O290" s="21" t="s">
        <v>8</v>
      </c>
      <c r="P290" s="124"/>
      <c r="Q290" s="62"/>
      <c r="R290" s="37"/>
      <c r="S290" s="19"/>
      <c r="Z290" s="30"/>
      <c r="AA290" s="30"/>
      <c r="AD290" s="30"/>
    </row>
    <row r="291" spans="1:30" s="23" customFormat="1" ht="30" customHeight="1" x14ac:dyDescent="0.2">
      <c r="A291" s="21" t="s">
        <v>514</v>
      </c>
      <c r="B291" s="37" t="s">
        <v>702</v>
      </c>
      <c r="C291" s="44">
        <v>43948</v>
      </c>
      <c r="D291" s="44">
        <f t="shared" si="53"/>
        <v>43949</v>
      </c>
      <c r="E291" s="44">
        <v>43963</v>
      </c>
      <c r="F291" s="44">
        <v>43978</v>
      </c>
      <c r="G291" s="44" t="str">
        <f t="shared" si="54"/>
        <v>Apr</v>
      </c>
      <c r="H291" s="45"/>
      <c r="I291" s="44"/>
      <c r="J291" s="120" t="s">
        <v>23</v>
      </c>
      <c r="K291" s="20"/>
      <c r="L291" s="118"/>
      <c r="M291" s="46" t="s">
        <v>73</v>
      </c>
      <c r="N291" s="20"/>
      <c r="O291" s="21" t="s">
        <v>73</v>
      </c>
      <c r="P291" s="124"/>
      <c r="Q291" s="62"/>
      <c r="R291" s="37"/>
      <c r="S291" s="19"/>
      <c r="Z291" s="30"/>
      <c r="AA291" s="30"/>
      <c r="AD291" s="30"/>
    </row>
    <row r="292" spans="1:30" s="23" customFormat="1" ht="30" customHeight="1" x14ac:dyDescent="0.2">
      <c r="A292" s="21" t="s">
        <v>515</v>
      </c>
      <c r="B292" s="37" t="s">
        <v>703</v>
      </c>
      <c r="C292" s="44">
        <v>43948</v>
      </c>
      <c r="D292" s="44">
        <f t="shared" si="53"/>
        <v>43949</v>
      </c>
      <c r="E292" s="44">
        <v>43963</v>
      </c>
      <c r="F292" s="44">
        <v>43978</v>
      </c>
      <c r="G292" s="44" t="str">
        <f t="shared" si="54"/>
        <v>Apr</v>
      </c>
      <c r="H292" s="45"/>
      <c r="I292" s="44">
        <v>43949</v>
      </c>
      <c r="J292" s="120" t="str">
        <f>IF(ISBLANK(I292),"",IF(I292&gt;F292,"No","Yes"))</f>
        <v>Yes</v>
      </c>
      <c r="K292" s="20"/>
      <c r="L292" s="118"/>
      <c r="M292" s="46" t="s">
        <v>77</v>
      </c>
      <c r="N292" s="20"/>
      <c r="O292" s="21" t="s">
        <v>8</v>
      </c>
      <c r="P292" s="124"/>
      <c r="Q292" s="62"/>
      <c r="R292" s="37"/>
      <c r="S292" s="19"/>
      <c r="Z292" s="30"/>
      <c r="AA292" s="30"/>
      <c r="AD292" s="30"/>
    </row>
    <row r="293" spans="1:30" s="23" customFormat="1" ht="30" customHeight="1" x14ac:dyDescent="0.2">
      <c r="A293" s="21" t="s">
        <v>516</v>
      </c>
      <c r="B293" s="37" t="s">
        <v>704</v>
      </c>
      <c r="C293" s="44">
        <v>43948</v>
      </c>
      <c r="D293" s="44">
        <f t="shared" si="53"/>
        <v>43949</v>
      </c>
      <c r="E293" s="44">
        <v>43963</v>
      </c>
      <c r="F293" s="44">
        <v>43978</v>
      </c>
      <c r="G293" s="44" t="str">
        <f t="shared" si="54"/>
        <v>Apr</v>
      </c>
      <c r="H293" s="45"/>
      <c r="I293" s="44"/>
      <c r="J293" s="120" t="s">
        <v>23</v>
      </c>
      <c r="K293" s="20"/>
      <c r="L293" s="118"/>
      <c r="M293" s="46" t="s">
        <v>100</v>
      </c>
      <c r="N293" s="20"/>
      <c r="O293" s="21" t="s">
        <v>73</v>
      </c>
      <c r="P293" s="124"/>
      <c r="Q293" s="62"/>
      <c r="R293" s="37"/>
      <c r="S293" s="19"/>
      <c r="Z293" s="30"/>
      <c r="AA293" s="30"/>
      <c r="AD293" s="30"/>
    </row>
    <row r="294" spans="1:30" s="23" customFormat="1" ht="30" customHeight="1" x14ac:dyDescent="0.2">
      <c r="A294" s="21" t="s">
        <v>517</v>
      </c>
      <c r="B294" s="37" t="s">
        <v>705</v>
      </c>
      <c r="C294" s="44">
        <v>43948</v>
      </c>
      <c r="D294" s="44">
        <f t="shared" si="53"/>
        <v>43949</v>
      </c>
      <c r="E294" s="44">
        <v>43963</v>
      </c>
      <c r="F294" s="44">
        <v>43978</v>
      </c>
      <c r="G294" s="44" t="str">
        <f t="shared" si="54"/>
        <v>Apr</v>
      </c>
      <c r="H294" s="45"/>
      <c r="I294" s="44">
        <v>43950</v>
      </c>
      <c r="J294" s="120" t="str">
        <f>IF(ISBLANK(I294),"",IF(I294&gt;F294,"No","Yes"))</f>
        <v>Yes</v>
      </c>
      <c r="K294" s="20"/>
      <c r="L294" s="118"/>
      <c r="M294" s="46" t="s">
        <v>77</v>
      </c>
      <c r="N294" s="20"/>
      <c r="O294" s="21" t="s">
        <v>8</v>
      </c>
      <c r="P294" s="124"/>
      <c r="Q294" s="62"/>
      <c r="R294" s="37"/>
      <c r="S294" s="19"/>
      <c r="Z294" s="30"/>
      <c r="AA294" s="30"/>
      <c r="AD294" s="30"/>
    </row>
    <row r="295" spans="1:30" s="23" customFormat="1" ht="30" customHeight="1" x14ac:dyDescent="0.2">
      <c r="A295" s="21" t="s">
        <v>518</v>
      </c>
      <c r="B295" s="37" t="s">
        <v>706</v>
      </c>
      <c r="C295" s="44">
        <v>43948</v>
      </c>
      <c r="D295" s="44">
        <f t="shared" si="53"/>
        <v>43949</v>
      </c>
      <c r="E295" s="44">
        <v>43963</v>
      </c>
      <c r="F295" s="44">
        <v>43978</v>
      </c>
      <c r="G295" s="44" t="str">
        <f t="shared" si="54"/>
        <v>Apr</v>
      </c>
      <c r="H295" s="45"/>
      <c r="I295" s="44">
        <v>43965</v>
      </c>
      <c r="J295" s="120" t="str">
        <f>IF(ISBLANK(I295),"",IF(I295&gt;F295,"No","Yes"))</f>
        <v>Yes</v>
      </c>
      <c r="K295" s="20"/>
      <c r="L295" s="118"/>
      <c r="M295" s="46" t="s">
        <v>77</v>
      </c>
      <c r="N295" s="20"/>
      <c r="O295" s="21" t="s">
        <v>8</v>
      </c>
      <c r="P295" s="124"/>
      <c r="Q295" s="62"/>
      <c r="R295" s="37"/>
      <c r="S295" s="19"/>
      <c r="Z295" s="30"/>
      <c r="AA295" s="30"/>
      <c r="AD295" s="30"/>
    </row>
    <row r="296" spans="1:30" s="23" customFormat="1" ht="30" customHeight="1" x14ac:dyDescent="0.2">
      <c r="A296" s="21" t="s">
        <v>519</v>
      </c>
      <c r="B296" s="92" t="s">
        <v>707</v>
      </c>
      <c r="C296" s="94">
        <v>43948</v>
      </c>
      <c r="D296" s="94">
        <f t="shared" si="53"/>
        <v>43949</v>
      </c>
      <c r="E296" s="94">
        <v>43963</v>
      </c>
      <c r="F296" s="94">
        <v>43978</v>
      </c>
      <c r="G296" s="44" t="str">
        <f t="shared" si="54"/>
        <v>Apr</v>
      </c>
      <c r="H296" s="45"/>
      <c r="I296" s="94">
        <v>43950</v>
      </c>
      <c r="J296" s="120" t="str">
        <f>IF(ISBLANK(I296),"",IF(I296&gt;F296,"No","Yes"))</f>
        <v>Yes</v>
      </c>
      <c r="K296" s="20"/>
      <c r="L296" s="118"/>
      <c r="M296" s="97" t="s">
        <v>77</v>
      </c>
      <c r="N296" s="98"/>
      <c r="O296" s="91" t="s">
        <v>17</v>
      </c>
      <c r="P296" s="125"/>
      <c r="Q296" s="62"/>
      <c r="R296" s="92"/>
      <c r="S296" s="19"/>
      <c r="Z296" s="30"/>
      <c r="AA296" s="30"/>
      <c r="AD296" s="30"/>
    </row>
    <row r="297" spans="1:30" s="23" customFormat="1" ht="30" customHeight="1" x14ac:dyDescent="0.2">
      <c r="A297" s="21" t="s">
        <v>520</v>
      </c>
      <c r="B297" s="37" t="s">
        <v>708</v>
      </c>
      <c r="C297" s="44">
        <v>43948</v>
      </c>
      <c r="D297" s="44">
        <f t="shared" si="53"/>
        <v>43949</v>
      </c>
      <c r="E297" s="44">
        <v>43963</v>
      </c>
      <c r="F297" s="44">
        <v>43978</v>
      </c>
      <c r="G297" s="44" t="str">
        <f t="shared" si="54"/>
        <v>Apr</v>
      </c>
      <c r="H297" s="45"/>
      <c r="I297" s="44"/>
      <c r="J297" s="120" t="s">
        <v>23</v>
      </c>
      <c r="K297" s="20"/>
      <c r="L297" s="118"/>
      <c r="M297" s="46" t="s">
        <v>73</v>
      </c>
      <c r="N297" s="20"/>
      <c r="O297" s="21" t="s">
        <v>73</v>
      </c>
      <c r="P297" s="124"/>
      <c r="Q297" s="62"/>
      <c r="R297" s="37"/>
      <c r="S297" s="19"/>
      <c r="Z297" s="30"/>
      <c r="AA297" s="30"/>
      <c r="AD297" s="30"/>
    </row>
    <row r="298" spans="1:30" s="23" customFormat="1" ht="30" customHeight="1" x14ac:dyDescent="0.2">
      <c r="A298" s="21" t="s">
        <v>521</v>
      </c>
      <c r="B298" s="37" t="s">
        <v>709</v>
      </c>
      <c r="C298" s="44">
        <v>43948</v>
      </c>
      <c r="D298" s="44">
        <f t="shared" si="53"/>
        <v>43949</v>
      </c>
      <c r="E298" s="44">
        <v>43963</v>
      </c>
      <c r="F298" s="44">
        <v>43978</v>
      </c>
      <c r="G298" s="44" t="str">
        <f t="shared" si="54"/>
        <v>Apr</v>
      </c>
      <c r="H298" s="45"/>
      <c r="I298" s="44"/>
      <c r="J298" s="120" t="s">
        <v>23</v>
      </c>
      <c r="K298" s="20"/>
      <c r="L298" s="118"/>
      <c r="M298" s="46" t="s">
        <v>73</v>
      </c>
      <c r="N298" s="20"/>
      <c r="O298" s="21" t="s">
        <v>73</v>
      </c>
      <c r="P298" s="124"/>
      <c r="Q298" s="62"/>
      <c r="R298" s="37"/>
      <c r="S298" s="19"/>
      <c r="Z298" s="30"/>
      <c r="AA298" s="30"/>
      <c r="AD298" s="30"/>
    </row>
    <row r="299" spans="1:30" s="23" customFormat="1" ht="30" customHeight="1" x14ac:dyDescent="0.2">
      <c r="A299" s="21" t="s">
        <v>522</v>
      </c>
      <c r="B299" s="37" t="s">
        <v>710</v>
      </c>
      <c r="C299" s="44">
        <v>43949</v>
      </c>
      <c r="D299" s="44">
        <f t="shared" si="53"/>
        <v>43950</v>
      </c>
      <c r="E299" s="44">
        <v>43964</v>
      </c>
      <c r="F299" s="44">
        <v>43979</v>
      </c>
      <c r="G299" s="44" t="str">
        <f t="shared" si="54"/>
        <v>Apr</v>
      </c>
      <c r="H299" s="45"/>
      <c r="I299" s="44">
        <v>43951</v>
      </c>
      <c r="J299" s="120" t="str">
        <f>IF(ISBLANK(I299),"",IF(I299&gt;F299,"No","Yes"))</f>
        <v>Yes</v>
      </c>
      <c r="K299" s="20"/>
      <c r="L299" s="118"/>
      <c r="M299" s="46" t="s">
        <v>77</v>
      </c>
      <c r="N299" s="20"/>
      <c r="O299" s="21" t="s">
        <v>8</v>
      </c>
      <c r="P299" s="124"/>
      <c r="Q299" s="62"/>
      <c r="R299" s="37"/>
      <c r="S299" s="19"/>
      <c r="Z299" s="30"/>
      <c r="AA299" s="30"/>
      <c r="AD299" s="30"/>
    </row>
    <row r="300" spans="1:30" s="23" customFormat="1" ht="30" customHeight="1" x14ac:dyDescent="0.2">
      <c r="A300" s="21" t="s">
        <v>523</v>
      </c>
      <c r="B300" s="37" t="s">
        <v>711</v>
      </c>
      <c r="C300" s="44">
        <v>43949</v>
      </c>
      <c r="D300" s="44">
        <f t="shared" si="53"/>
        <v>43950</v>
      </c>
      <c r="E300" s="44">
        <v>43964</v>
      </c>
      <c r="F300" s="44">
        <v>43979</v>
      </c>
      <c r="G300" s="44" t="str">
        <f t="shared" si="54"/>
        <v>Apr</v>
      </c>
      <c r="H300" s="45"/>
      <c r="I300" s="44">
        <v>43962</v>
      </c>
      <c r="J300" s="120" t="str">
        <f>IF(ISBLANK(I300),"",IF(I300&gt;F300,"No","Yes"))</f>
        <v>Yes</v>
      </c>
      <c r="K300" s="20"/>
      <c r="L300" s="118"/>
      <c r="M300" s="46" t="s">
        <v>77</v>
      </c>
      <c r="N300" s="20"/>
      <c r="O300" s="21" t="s">
        <v>8</v>
      </c>
      <c r="P300" s="124"/>
      <c r="Q300" s="62"/>
      <c r="R300" s="37"/>
      <c r="S300" s="19"/>
      <c r="Z300" s="30"/>
      <c r="AA300" s="30"/>
      <c r="AD300" s="30"/>
    </row>
    <row r="301" spans="1:30" s="23" customFormat="1" ht="30" customHeight="1" x14ac:dyDescent="0.2">
      <c r="A301" s="21" t="s">
        <v>524</v>
      </c>
      <c r="B301" s="37" t="s">
        <v>712</v>
      </c>
      <c r="C301" s="44">
        <v>43950</v>
      </c>
      <c r="D301" s="44">
        <f t="shared" si="53"/>
        <v>43951</v>
      </c>
      <c r="E301" s="44">
        <v>43965</v>
      </c>
      <c r="F301" s="44">
        <v>43980</v>
      </c>
      <c r="G301" s="44" t="str">
        <f t="shared" si="54"/>
        <v>Apr</v>
      </c>
      <c r="H301" s="45"/>
      <c r="I301" s="44"/>
      <c r="J301" s="120" t="s">
        <v>23</v>
      </c>
      <c r="K301" s="20"/>
      <c r="L301" s="118"/>
      <c r="M301" s="46" t="s">
        <v>73</v>
      </c>
      <c r="N301" s="20"/>
      <c r="O301" s="21" t="s">
        <v>73</v>
      </c>
      <c r="P301" s="124"/>
      <c r="Q301" s="62"/>
      <c r="R301" s="37"/>
      <c r="S301" s="19"/>
      <c r="Z301" s="30"/>
      <c r="AA301" s="30"/>
      <c r="AD301" s="30"/>
    </row>
    <row r="302" spans="1:30" s="23" customFormat="1" ht="30" customHeight="1" x14ac:dyDescent="0.2">
      <c r="A302" s="21" t="s">
        <v>525</v>
      </c>
      <c r="B302" s="37" t="s">
        <v>713</v>
      </c>
      <c r="C302" s="44">
        <v>43949</v>
      </c>
      <c r="D302" s="44">
        <f t="shared" si="53"/>
        <v>43950</v>
      </c>
      <c r="E302" s="44">
        <v>43964</v>
      </c>
      <c r="F302" s="44">
        <v>43979</v>
      </c>
      <c r="G302" s="44" t="str">
        <f t="shared" si="54"/>
        <v>Apr</v>
      </c>
      <c r="H302" s="45"/>
      <c r="I302" s="44">
        <v>43955</v>
      </c>
      <c r="J302" s="120" t="str">
        <f>IF(ISBLANK(I302),"",IF(I302&gt;F302,"No","Yes"))</f>
        <v>Yes</v>
      </c>
      <c r="K302" s="20"/>
      <c r="L302" s="118"/>
      <c r="M302" s="46" t="s">
        <v>77</v>
      </c>
      <c r="N302" s="20"/>
      <c r="O302" s="21" t="s">
        <v>8</v>
      </c>
      <c r="P302" s="124"/>
      <c r="Q302" s="62"/>
      <c r="R302" s="37"/>
      <c r="S302" s="19"/>
      <c r="Z302" s="30"/>
      <c r="AA302" s="30"/>
      <c r="AD302" s="30"/>
    </row>
    <row r="303" spans="1:30" s="23" customFormat="1" ht="30" customHeight="1" x14ac:dyDescent="0.2">
      <c r="A303" s="21" t="s">
        <v>526</v>
      </c>
      <c r="B303" s="37" t="s">
        <v>714</v>
      </c>
      <c r="C303" s="44">
        <v>43950</v>
      </c>
      <c r="D303" s="44">
        <f t="shared" si="53"/>
        <v>43951</v>
      </c>
      <c r="E303" s="44">
        <v>43965</v>
      </c>
      <c r="F303" s="44">
        <v>43980</v>
      </c>
      <c r="G303" s="44" t="str">
        <f t="shared" si="54"/>
        <v>Apr</v>
      </c>
      <c r="H303" s="45"/>
      <c r="I303" s="44"/>
      <c r="J303" s="120" t="s">
        <v>23</v>
      </c>
      <c r="K303" s="20"/>
      <c r="L303" s="118"/>
      <c r="M303" s="46" t="s">
        <v>73</v>
      </c>
      <c r="N303" s="20"/>
      <c r="O303" s="21" t="s">
        <v>73</v>
      </c>
      <c r="P303" s="124"/>
      <c r="Q303" s="62"/>
      <c r="R303" s="37"/>
      <c r="S303" s="19"/>
      <c r="Z303" s="30"/>
      <c r="AA303" s="30"/>
      <c r="AD303" s="30"/>
    </row>
    <row r="304" spans="1:30" s="23" customFormat="1" ht="30" customHeight="1" x14ac:dyDescent="0.2">
      <c r="A304" s="21" t="s">
        <v>527</v>
      </c>
      <c r="B304" s="37" t="s">
        <v>715</v>
      </c>
      <c r="C304" s="44">
        <v>43950</v>
      </c>
      <c r="D304" s="44">
        <f t="shared" si="53"/>
        <v>43951</v>
      </c>
      <c r="E304" s="44">
        <v>43965</v>
      </c>
      <c r="F304" s="44">
        <v>43980</v>
      </c>
      <c r="G304" s="44" t="str">
        <f t="shared" si="54"/>
        <v>Apr</v>
      </c>
      <c r="H304" s="45"/>
      <c r="I304" s="44"/>
      <c r="J304" s="120" t="s">
        <v>23</v>
      </c>
      <c r="K304" s="20"/>
      <c r="L304" s="118"/>
      <c r="M304" s="46" t="s">
        <v>73</v>
      </c>
      <c r="N304" s="20"/>
      <c r="O304" s="21" t="s">
        <v>73</v>
      </c>
      <c r="P304" s="124"/>
      <c r="Q304" s="62"/>
      <c r="R304" s="37"/>
      <c r="S304" s="19"/>
      <c r="Z304" s="30"/>
      <c r="AA304" s="30"/>
      <c r="AD304" s="30"/>
    </row>
    <row r="305" spans="1:30" s="23" customFormat="1" ht="30" customHeight="1" x14ac:dyDescent="0.2">
      <c r="A305" s="21" t="s">
        <v>528</v>
      </c>
      <c r="B305" s="37" t="s">
        <v>716</v>
      </c>
      <c r="C305" s="44">
        <v>43950</v>
      </c>
      <c r="D305" s="44">
        <f t="shared" si="53"/>
        <v>43951</v>
      </c>
      <c r="E305" s="44">
        <v>43965</v>
      </c>
      <c r="F305" s="44">
        <v>43980</v>
      </c>
      <c r="G305" s="44" t="str">
        <f t="shared" si="54"/>
        <v>Apr</v>
      </c>
      <c r="H305" s="45"/>
      <c r="I305" s="44">
        <v>43963</v>
      </c>
      <c r="J305" s="120" t="str">
        <f>IF(ISBLANK(I305),"",IF(I305&gt;F305,"No","Yes"))</f>
        <v>Yes</v>
      </c>
      <c r="K305" s="20"/>
      <c r="L305" s="118"/>
      <c r="M305" s="46" t="s">
        <v>77</v>
      </c>
      <c r="N305" s="20"/>
      <c r="O305" s="21" t="s">
        <v>8</v>
      </c>
      <c r="P305" s="124"/>
      <c r="Q305" s="62"/>
      <c r="R305" s="37"/>
      <c r="S305" s="19"/>
      <c r="Z305" s="30"/>
      <c r="AA305" s="30"/>
      <c r="AD305" s="30"/>
    </row>
    <row r="306" spans="1:30" s="23" customFormat="1" ht="30" customHeight="1" x14ac:dyDescent="0.2">
      <c r="A306" s="21" t="s">
        <v>529</v>
      </c>
      <c r="B306" s="37" t="s">
        <v>717</v>
      </c>
      <c r="C306" s="44">
        <v>43950</v>
      </c>
      <c r="D306" s="44">
        <f t="shared" si="53"/>
        <v>43951</v>
      </c>
      <c r="E306" s="44">
        <v>43965</v>
      </c>
      <c r="F306" s="44">
        <v>43980</v>
      </c>
      <c r="G306" s="44" t="str">
        <f t="shared" si="54"/>
        <v>Apr</v>
      </c>
      <c r="H306" s="45"/>
      <c r="I306" s="44"/>
      <c r="J306" s="120" t="s">
        <v>23</v>
      </c>
      <c r="K306" s="20"/>
      <c r="L306" s="118"/>
      <c r="M306" s="46" t="s">
        <v>73</v>
      </c>
      <c r="N306" s="20"/>
      <c r="O306" s="21" t="s">
        <v>73</v>
      </c>
      <c r="P306" s="124"/>
      <c r="Q306" s="62"/>
      <c r="R306" s="37"/>
      <c r="S306" s="19"/>
      <c r="Z306" s="30"/>
      <c r="AA306" s="30"/>
      <c r="AD306" s="30"/>
    </row>
    <row r="307" spans="1:30" s="23" customFormat="1" ht="30" customHeight="1" x14ac:dyDescent="0.2">
      <c r="A307" s="91" t="s">
        <v>530</v>
      </c>
      <c r="B307" s="37" t="s">
        <v>175</v>
      </c>
      <c r="C307" s="94">
        <v>43951</v>
      </c>
      <c r="D307" s="94">
        <f t="shared" si="53"/>
        <v>43952</v>
      </c>
      <c r="E307" s="94">
        <v>43966</v>
      </c>
      <c r="F307" s="94">
        <v>43983</v>
      </c>
      <c r="G307" s="94" t="str">
        <f t="shared" si="54"/>
        <v>Apr</v>
      </c>
      <c r="H307" s="95"/>
      <c r="I307" s="94">
        <v>43963</v>
      </c>
      <c r="J307" s="120" t="str">
        <f>IF(ISBLANK(I307),"",IF(I307&gt;F307,"No","Yes"))</f>
        <v>Yes</v>
      </c>
      <c r="K307" s="98"/>
      <c r="L307" s="130"/>
      <c r="M307" s="97" t="s">
        <v>77</v>
      </c>
      <c r="N307" s="98"/>
      <c r="O307" s="91" t="s">
        <v>11</v>
      </c>
      <c r="P307" s="125"/>
      <c r="Q307" s="62" t="s">
        <v>69</v>
      </c>
      <c r="R307" s="92"/>
      <c r="S307" s="19"/>
      <c r="Z307" s="30"/>
      <c r="AA307" s="30"/>
      <c r="AD307" s="30"/>
    </row>
    <row r="308" spans="1:30" s="23" customFormat="1" ht="30" customHeight="1" x14ac:dyDescent="0.2">
      <c r="A308" s="91" t="s">
        <v>531</v>
      </c>
      <c r="B308" s="37" t="s">
        <v>175</v>
      </c>
      <c r="C308" s="94">
        <v>43951</v>
      </c>
      <c r="D308" s="94">
        <f t="shared" si="53"/>
        <v>43952</v>
      </c>
      <c r="E308" s="94">
        <v>43966</v>
      </c>
      <c r="F308" s="94">
        <v>43983</v>
      </c>
      <c r="G308" s="94" t="str">
        <f t="shared" si="54"/>
        <v>Apr</v>
      </c>
      <c r="H308" s="95"/>
      <c r="I308" s="94">
        <v>43963</v>
      </c>
      <c r="J308" s="120" t="str">
        <f>IF(ISBLANK(I308),"",IF(I308&gt;F308,"No","Yes"))</f>
        <v>Yes</v>
      </c>
      <c r="K308" s="98"/>
      <c r="L308" s="130"/>
      <c r="M308" s="97" t="s">
        <v>77</v>
      </c>
      <c r="N308" s="98"/>
      <c r="O308" s="91" t="s">
        <v>11</v>
      </c>
      <c r="P308" s="125"/>
      <c r="Q308" s="62" t="s">
        <v>69</v>
      </c>
      <c r="R308" s="92"/>
      <c r="S308" s="19"/>
      <c r="Z308" s="30"/>
      <c r="AA308" s="30"/>
      <c r="AD308" s="30"/>
    </row>
    <row r="309" spans="1:30" ht="15" x14ac:dyDescent="0.2">
      <c r="Q309" s="39"/>
      <c r="R309" s="39"/>
      <c r="S309" s="19"/>
    </row>
    <row r="310" spans="1:30" x14ac:dyDescent="0.2">
      <c r="Q310" s="39"/>
      <c r="R310" s="39"/>
    </row>
    <row r="311" spans="1:30" x14ac:dyDescent="0.2">
      <c r="Q311" s="39"/>
      <c r="R311" s="39"/>
    </row>
    <row r="312" spans="1:30" x14ac:dyDescent="0.2">
      <c r="Q312" s="39"/>
      <c r="R312" s="39"/>
    </row>
    <row r="313" spans="1:30" x14ac:dyDescent="0.2">
      <c r="Q313" s="39"/>
      <c r="R313" s="39"/>
    </row>
    <row r="314" spans="1:30" x14ac:dyDescent="0.2">
      <c r="Q314" s="39"/>
      <c r="R314" s="39"/>
    </row>
    <row r="315" spans="1:30" x14ac:dyDescent="0.2">
      <c r="Q315" s="39"/>
      <c r="R315" s="39"/>
    </row>
    <row r="316" spans="1:30" x14ac:dyDescent="0.2">
      <c r="Q316" s="39"/>
      <c r="R316" s="39"/>
    </row>
    <row r="317" spans="1:30" x14ac:dyDescent="0.2">
      <c r="Q317" s="39"/>
      <c r="R317" s="39"/>
    </row>
    <row r="318" spans="1:30" x14ac:dyDescent="0.2">
      <c r="Q318" s="39"/>
      <c r="R318" s="39"/>
    </row>
    <row r="319" spans="1:30" x14ac:dyDescent="0.2">
      <c r="Q319" s="39"/>
      <c r="R319" s="39"/>
    </row>
    <row r="320" spans="1:30" x14ac:dyDescent="0.2">
      <c r="J320" s="39"/>
      <c r="Q320" s="39"/>
      <c r="R320" s="39"/>
    </row>
    <row r="321" spans="10:18" x14ac:dyDescent="0.2">
      <c r="J321" s="39"/>
      <c r="Q321" s="39"/>
      <c r="R321" s="39"/>
    </row>
    <row r="322" spans="10:18" x14ac:dyDescent="0.2">
      <c r="J322" s="39"/>
      <c r="Q322" s="39"/>
      <c r="R322" s="39"/>
    </row>
    <row r="323" spans="10:18" x14ac:dyDescent="0.2">
      <c r="J323" s="39"/>
      <c r="Q323" s="39"/>
      <c r="R323" s="39"/>
    </row>
    <row r="324" spans="10:18" x14ac:dyDescent="0.2">
      <c r="J324" s="39"/>
      <c r="Q324" s="39"/>
      <c r="R324" s="39"/>
    </row>
    <row r="325" spans="10:18" x14ac:dyDescent="0.2">
      <c r="J325" s="39"/>
      <c r="Q325" s="39"/>
      <c r="R325" s="39"/>
    </row>
    <row r="326" spans="10:18" x14ac:dyDescent="0.2">
      <c r="J326" s="39"/>
      <c r="Q326" s="39"/>
      <c r="R326" s="39"/>
    </row>
    <row r="327" spans="10:18" x14ac:dyDescent="0.2">
      <c r="J327" s="39"/>
      <c r="Q327" s="39"/>
      <c r="R327" s="39"/>
    </row>
    <row r="328" spans="10:18" x14ac:dyDescent="0.2">
      <c r="J328" s="39"/>
      <c r="Q328" s="39"/>
      <c r="R328" s="39"/>
    </row>
    <row r="329" spans="10:18" x14ac:dyDescent="0.2">
      <c r="J329" s="39"/>
      <c r="Q329" s="39"/>
      <c r="R329" s="39"/>
    </row>
    <row r="330" spans="10:18" x14ac:dyDescent="0.2">
      <c r="J330" s="39"/>
      <c r="Q330" s="39"/>
      <c r="R330" s="39"/>
    </row>
    <row r="331" spans="10:18" x14ac:dyDescent="0.2">
      <c r="J331" s="39"/>
      <c r="Q331" s="39"/>
      <c r="R331" s="39"/>
    </row>
    <row r="332" spans="10:18" x14ac:dyDescent="0.2">
      <c r="J332" s="39"/>
      <c r="Q332" s="39"/>
      <c r="R332" s="39"/>
    </row>
    <row r="333" spans="10:18" x14ac:dyDescent="0.2">
      <c r="J333" s="39"/>
      <c r="Q333" s="39"/>
      <c r="R333" s="39"/>
    </row>
    <row r="334" spans="10:18" x14ac:dyDescent="0.2">
      <c r="J334" s="39"/>
      <c r="Q334" s="39"/>
      <c r="R334" s="39"/>
    </row>
    <row r="335" spans="10:18" x14ac:dyDescent="0.2">
      <c r="J335" s="39"/>
      <c r="Q335" s="39"/>
      <c r="R335" s="39"/>
    </row>
    <row r="336" spans="10:18" x14ac:dyDescent="0.2">
      <c r="J336" s="39"/>
      <c r="Q336" s="39"/>
      <c r="R336" s="39"/>
    </row>
    <row r="337" spans="10:18" x14ac:dyDescent="0.2">
      <c r="J337" s="39"/>
      <c r="Q337" s="39"/>
      <c r="R337" s="39"/>
    </row>
    <row r="338" spans="10:18" x14ac:dyDescent="0.2">
      <c r="J338" s="39"/>
      <c r="Q338" s="39"/>
      <c r="R338" s="39"/>
    </row>
    <row r="339" spans="10:18" x14ac:dyDescent="0.2">
      <c r="J339" s="39"/>
      <c r="Q339" s="39"/>
      <c r="R339" s="39"/>
    </row>
    <row r="340" spans="10:18" x14ac:dyDescent="0.2">
      <c r="J340" s="39"/>
      <c r="Q340" s="39"/>
      <c r="R340" s="39"/>
    </row>
    <row r="341" spans="10:18" x14ac:dyDescent="0.2">
      <c r="J341" s="39"/>
      <c r="Q341" s="39"/>
      <c r="R341" s="39"/>
    </row>
    <row r="342" spans="10:18" x14ac:dyDescent="0.2">
      <c r="J342" s="39"/>
      <c r="Q342" s="39"/>
      <c r="R342" s="39"/>
    </row>
    <row r="343" spans="10:18" x14ac:dyDescent="0.2">
      <c r="J343" s="39"/>
      <c r="Q343" s="39"/>
      <c r="R343" s="39"/>
    </row>
    <row r="344" spans="10:18" x14ac:dyDescent="0.2">
      <c r="J344" s="39"/>
      <c r="Q344" s="39"/>
      <c r="R344" s="39"/>
    </row>
    <row r="345" spans="10:18" x14ac:dyDescent="0.2">
      <c r="J345" s="39"/>
      <c r="Q345" s="39"/>
      <c r="R345" s="39"/>
    </row>
    <row r="346" spans="10:18" x14ac:dyDescent="0.2">
      <c r="J346" s="39"/>
      <c r="Q346" s="39"/>
      <c r="R346" s="39"/>
    </row>
    <row r="347" spans="10:18" x14ac:dyDescent="0.2">
      <c r="J347" s="39"/>
      <c r="Q347" s="39"/>
      <c r="R347" s="39"/>
    </row>
    <row r="348" spans="10:18" x14ac:dyDescent="0.2">
      <c r="J348" s="39"/>
      <c r="Q348" s="39"/>
      <c r="R348" s="39"/>
    </row>
    <row r="349" spans="10:18" x14ac:dyDescent="0.2">
      <c r="J349" s="39"/>
      <c r="Q349" s="39"/>
      <c r="R349" s="39"/>
    </row>
    <row r="350" spans="10:18" x14ac:dyDescent="0.2">
      <c r="J350" s="39"/>
      <c r="Q350" s="39"/>
      <c r="R350" s="39"/>
    </row>
    <row r="351" spans="10:18" x14ac:dyDescent="0.2">
      <c r="J351" s="39"/>
      <c r="Q351" s="39"/>
      <c r="R351" s="39"/>
    </row>
    <row r="352" spans="10:18" x14ac:dyDescent="0.2">
      <c r="J352" s="39"/>
      <c r="Q352" s="39"/>
      <c r="R352" s="39"/>
    </row>
    <row r="353" spans="10:18" x14ac:dyDescent="0.2">
      <c r="J353" s="39"/>
      <c r="Q353" s="39"/>
      <c r="R353" s="39"/>
    </row>
    <row r="354" spans="10:18" x14ac:dyDescent="0.2">
      <c r="J354" s="39"/>
      <c r="Q354" s="39"/>
      <c r="R354" s="39"/>
    </row>
    <row r="355" spans="10:18" x14ac:dyDescent="0.2">
      <c r="J355" s="39"/>
      <c r="Q355" s="39"/>
      <c r="R355" s="39"/>
    </row>
    <row r="356" spans="10:18" x14ac:dyDescent="0.2">
      <c r="J356" s="39"/>
      <c r="Q356" s="39"/>
      <c r="R356" s="39"/>
    </row>
    <row r="357" spans="10:18" x14ac:dyDescent="0.2">
      <c r="J357" s="39"/>
      <c r="Q357" s="39"/>
      <c r="R357" s="39"/>
    </row>
    <row r="358" spans="10:18" x14ac:dyDescent="0.2">
      <c r="J358" s="39"/>
      <c r="Q358" s="39"/>
      <c r="R358" s="39"/>
    </row>
    <row r="359" spans="10:18" x14ac:dyDescent="0.2">
      <c r="J359" s="39"/>
      <c r="Q359" s="39"/>
      <c r="R359" s="39"/>
    </row>
    <row r="360" spans="10:18" x14ac:dyDescent="0.2">
      <c r="J360" s="39"/>
      <c r="Q360" s="39"/>
      <c r="R360" s="39"/>
    </row>
    <row r="361" spans="10:18" x14ac:dyDescent="0.2">
      <c r="J361" s="39"/>
      <c r="Q361" s="39"/>
      <c r="R361" s="39"/>
    </row>
    <row r="362" spans="10:18" x14ac:dyDescent="0.2">
      <c r="J362" s="39"/>
      <c r="Q362" s="39"/>
      <c r="R362" s="39"/>
    </row>
    <row r="363" spans="10:18" x14ac:dyDescent="0.2">
      <c r="J363" s="39"/>
      <c r="Q363" s="39"/>
      <c r="R363" s="39"/>
    </row>
    <row r="364" spans="10:18" x14ac:dyDescent="0.2">
      <c r="J364" s="39"/>
      <c r="Q364" s="39"/>
      <c r="R364" s="39"/>
    </row>
    <row r="365" spans="10:18" x14ac:dyDescent="0.2">
      <c r="J365" s="39"/>
      <c r="Q365" s="39"/>
      <c r="R365" s="39"/>
    </row>
    <row r="366" spans="10:18" x14ac:dyDescent="0.2">
      <c r="J366" s="39"/>
      <c r="Q366" s="39"/>
      <c r="R366" s="39"/>
    </row>
    <row r="367" spans="10:18" x14ac:dyDescent="0.2">
      <c r="J367" s="39"/>
      <c r="Q367" s="39"/>
      <c r="R367" s="39"/>
    </row>
    <row r="368" spans="10:18" x14ac:dyDescent="0.2">
      <c r="J368" s="39"/>
      <c r="Q368" s="39"/>
      <c r="R368" s="39"/>
    </row>
    <row r="369" spans="10:18" x14ac:dyDescent="0.2">
      <c r="J369" s="39"/>
      <c r="Q369" s="39"/>
      <c r="R369" s="39"/>
    </row>
    <row r="370" spans="10:18" x14ac:dyDescent="0.2">
      <c r="J370" s="39"/>
      <c r="Q370" s="39"/>
      <c r="R370" s="39"/>
    </row>
    <row r="371" spans="10:18" x14ac:dyDescent="0.2">
      <c r="J371" s="39"/>
      <c r="Q371" s="39"/>
      <c r="R371" s="39"/>
    </row>
    <row r="372" spans="10:18" x14ac:dyDescent="0.2">
      <c r="J372" s="39"/>
      <c r="Q372" s="39"/>
      <c r="R372" s="39"/>
    </row>
    <row r="373" spans="10:18" x14ac:dyDescent="0.2">
      <c r="J373" s="39"/>
      <c r="Q373" s="39"/>
      <c r="R373" s="39"/>
    </row>
    <row r="374" spans="10:18" x14ac:dyDescent="0.2">
      <c r="J374" s="39"/>
      <c r="Q374" s="39"/>
      <c r="R374" s="39"/>
    </row>
    <row r="375" spans="10:18" x14ac:dyDescent="0.2">
      <c r="J375" s="39"/>
      <c r="Q375" s="39"/>
      <c r="R375" s="39"/>
    </row>
    <row r="376" spans="10:18" x14ac:dyDescent="0.2">
      <c r="J376" s="39"/>
      <c r="Q376" s="39"/>
      <c r="R376" s="39"/>
    </row>
    <row r="377" spans="10:18" x14ac:dyDescent="0.2">
      <c r="J377" s="39"/>
      <c r="Q377" s="39"/>
      <c r="R377" s="39"/>
    </row>
    <row r="378" spans="10:18" x14ac:dyDescent="0.2">
      <c r="J378" s="39"/>
      <c r="Q378" s="39"/>
      <c r="R378" s="39"/>
    </row>
    <row r="379" spans="10:18" x14ac:dyDescent="0.2">
      <c r="J379" s="39"/>
      <c r="Q379" s="39"/>
      <c r="R379" s="39"/>
    </row>
    <row r="380" spans="10:18" x14ac:dyDescent="0.2">
      <c r="J380" s="39"/>
      <c r="Q380" s="39"/>
      <c r="R380" s="39"/>
    </row>
    <row r="381" spans="10:18" x14ac:dyDescent="0.2">
      <c r="J381" s="39"/>
      <c r="Q381" s="39"/>
      <c r="R381" s="39"/>
    </row>
    <row r="382" spans="10:18" x14ac:dyDescent="0.2">
      <c r="J382" s="39"/>
      <c r="Q382" s="39"/>
      <c r="R382" s="39"/>
    </row>
    <row r="383" spans="10:18" x14ac:dyDescent="0.2">
      <c r="J383" s="39"/>
      <c r="Q383" s="39"/>
      <c r="R383" s="39"/>
    </row>
    <row r="384" spans="10:18" x14ac:dyDescent="0.2">
      <c r="J384" s="39"/>
      <c r="Q384" s="39"/>
      <c r="R384" s="39"/>
    </row>
    <row r="385" spans="10:18" x14ac:dyDescent="0.2">
      <c r="J385" s="39"/>
      <c r="Q385" s="39"/>
      <c r="R385" s="39"/>
    </row>
    <row r="386" spans="10:18" x14ac:dyDescent="0.2">
      <c r="J386" s="39"/>
      <c r="Q386" s="39"/>
      <c r="R386" s="39"/>
    </row>
    <row r="387" spans="10:18" x14ac:dyDescent="0.2">
      <c r="J387" s="39"/>
      <c r="Q387" s="39"/>
      <c r="R387" s="39"/>
    </row>
    <row r="388" spans="10:18" x14ac:dyDescent="0.2">
      <c r="J388" s="39"/>
      <c r="Q388" s="39"/>
      <c r="R388" s="39"/>
    </row>
    <row r="389" spans="10:18" x14ac:dyDescent="0.2">
      <c r="J389" s="39"/>
      <c r="Q389" s="39"/>
      <c r="R389" s="39"/>
    </row>
    <row r="390" spans="10:18" x14ac:dyDescent="0.2">
      <c r="J390" s="39"/>
      <c r="Q390" s="39"/>
      <c r="R390" s="39"/>
    </row>
    <row r="391" spans="10:18" x14ac:dyDescent="0.2">
      <c r="J391" s="39"/>
      <c r="Q391" s="39"/>
      <c r="R391" s="39"/>
    </row>
    <row r="392" spans="10:18" x14ac:dyDescent="0.2">
      <c r="J392" s="39"/>
      <c r="Q392" s="39"/>
      <c r="R392" s="39"/>
    </row>
    <row r="393" spans="10:18" x14ac:dyDescent="0.2">
      <c r="J393" s="39"/>
      <c r="Q393" s="39"/>
      <c r="R393" s="39"/>
    </row>
    <row r="394" spans="10:18" x14ac:dyDescent="0.2">
      <c r="J394" s="39"/>
      <c r="Q394" s="39"/>
      <c r="R394" s="39"/>
    </row>
    <row r="395" spans="10:18" x14ac:dyDescent="0.2">
      <c r="J395" s="39"/>
      <c r="Q395" s="39"/>
      <c r="R395" s="39"/>
    </row>
    <row r="396" spans="10:18" x14ac:dyDescent="0.2">
      <c r="J396" s="39"/>
      <c r="Q396" s="39"/>
      <c r="R396" s="39"/>
    </row>
    <row r="397" spans="10:18" x14ac:dyDescent="0.2">
      <c r="J397" s="39"/>
      <c r="Q397" s="39"/>
      <c r="R397" s="39"/>
    </row>
    <row r="398" spans="10:18" x14ac:dyDescent="0.2">
      <c r="J398" s="39"/>
      <c r="Q398" s="39"/>
      <c r="R398" s="39"/>
    </row>
    <row r="399" spans="10:18" x14ac:dyDescent="0.2">
      <c r="J399" s="39"/>
      <c r="Q399" s="39"/>
      <c r="R399" s="39"/>
    </row>
    <row r="400" spans="10:18" x14ac:dyDescent="0.2">
      <c r="J400" s="39"/>
      <c r="Q400" s="39"/>
      <c r="R400" s="39"/>
    </row>
    <row r="401" spans="10:18" x14ac:dyDescent="0.2">
      <c r="J401" s="39"/>
      <c r="Q401" s="39"/>
      <c r="R401" s="39"/>
    </row>
    <row r="402" spans="10:18" x14ac:dyDescent="0.2">
      <c r="J402" s="39"/>
      <c r="Q402" s="39"/>
      <c r="R402" s="39"/>
    </row>
    <row r="403" spans="10:18" x14ac:dyDescent="0.2">
      <c r="J403" s="39"/>
      <c r="Q403" s="39"/>
      <c r="R403" s="39"/>
    </row>
    <row r="404" spans="10:18" x14ac:dyDescent="0.2">
      <c r="J404" s="39"/>
      <c r="Q404" s="39"/>
      <c r="R404" s="39"/>
    </row>
    <row r="405" spans="10:18" x14ac:dyDescent="0.2">
      <c r="J405" s="39"/>
      <c r="Q405" s="39"/>
      <c r="R405" s="39"/>
    </row>
    <row r="406" spans="10:18" x14ac:dyDescent="0.2">
      <c r="J406" s="39"/>
      <c r="Q406" s="39"/>
      <c r="R406" s="39"/>
    </row>
    <row r="407" spans="10:18" x14ac:dyDescent="0.2">
      <c r="J407" s="39"/>
      <c r="Q407" s="39"/>
      <c r="R407" s="39"/>
    </row>
    <row r="408" spans="10:18" x14ac:dyDescent="0.2">
      <c r="J408" s="39"/>
      <c r="Q408" s="39"/>
      <c r="R408" s="39"/>
    </row>
    <row r="409" spans="10:18" x14ac:dyDescent="0.2">
      <c r="J409" s="39"/>
      <c r="Q409" s="39"/>
      <c r="R409" s="39"/>
    </row>
    <row r="410" spans="10:18" x14ac:dyDescent="0.2">
      <c r="J410" s="39"/>
      <c r="Q410" s="39"/>
      <c r="R410" s="39"/>
    </row>
    <row r="411" spans="10:18" x14ac:dyDescent="0.2">
      <c r="J411" s="39"/>
      <c r="Q411" s="39"/>
      <c r="R411" s="39"/>
    </row>
    <row r="412" spans="10:18" x14ac:dyDescent="0.2">
      <c r="J412" s="39"/>
      <c r="Q412" s="39"/>
      <c r="R412" s="39"/>
    </row>
    <row r="413" spans="10:18" x14ac:dyDescent="0.2">
      <c r="J413" s="39"/>
      <c r="Q413" s="39"/>
      <c r="R413" s="39"/>
    </row>
    <row r="414" spans="10:18" x14ac:dyDescent="0.2">
      <c r="J414" s="39"/>
      <c r="Q414" s="39"/>
      <c r="R414" s="39"/>
    </row>
    <row r="415" spans="10:18" x14ac:dyDescent="0.2">
      <c r="J415" s="39"/>
      <c r="Q415" s="39"/>
      <c r="R415" s="39"/>
    </row>
    <row r="416" spans="10:18" x14ac:dyDescent="0.2">
      <c r="J416" s="39"/>
      <c r="Q416" s="39"/>
      <c r="R416" s="39"/>
    </row>
    <row r="417" spans="10:18" x14ac:dyDescent="0.2">
      <c r="J417" s="39"/>
      <c r="Q417" s="39"/>
      <c r="R417" s="39"/>
    </row>
    <row r="418" spans="10:18" x14ac:dyDescent="0.2">
      <c r="J418" s="39"/>
      <c r="Q418" s="39"/>
      <c r="R418" s="39"/>
    </row>
    <row r="419" spans="10:18" x14ac:dyDescent="0.2">
      <c r="J419" s="39"/>
      <c r="Q419" s="39"/>
      <c r="R419" s="39"/>
    </row>
    <row r="420" spans="10:18" x14ac:dyDescent="0.2">
      <c r="J420" s="39"/>
      <c r="Q420" s="39"/>
      <c r="R420" s="39"/>
    </row>
    <row r="421" spans="10:18" x14ac:dyDescent="0.2">
      <c r="J421" s="39"/>
      <c r="Q421" s="39"/>
      <c r="R421" s="39"/>
    </row>
    <row r="422" spans="10:18" x14ac:dyDescent="0.2">
      <c r="J422" s="39"/>
      <c r="Q422" s="39"/>
      <c r="R422" s="39"/>
    </row>
    <row r="423" spans="10:18" x14ac:dyDescent="0.2">
      <c r="J423" s="39"/>
      <c r="Q423" s="39"/>
      <c r="R423" s="39"/>
    </row>
    <row r="424" spans="10:18" x14ac:dyDescent="0.2">
      <c r="J424" s="39"/>
      <c r="Q424" s="39"/>
      <c r="R424" s="39"/>
    </row>
    <row r="425" spans="10:18" x14ac:dyDescent="0.2">
      <c r="J425" s="39"/>
      <c r="Q425" s="39"/>
      <c r="R425" s="39"/>
    </row>
    <row r="426" spans="10:18" x14ac:dyDescent="0.2">
      <c r="J426" s="39"/>
      <c r="Q426" s="39"/>
      <c r="R426" s="39"/>
    </row>
    <row r="427" spans="10:18" x14ac:dyDescent="0.2">
      <c r="J427" s="39"/>
      <c r="Q427" s="39"/>
      <c r="R427" s="39"/>
    </row>
    <row r="428" spans="10:18" x14ac:dyDescent="0.2">
      <c r="J428" s="39"/>
      <c r="Q428" s="39"/>
      <c r="R428" s="39"/>
    </row>
    <row r="429" spans="10:18" x14ac:dyDescent="0.2">
      <c r="J429" s="39"/>
      <c r="Q429" s="39"/>
      <c r="R429" s="39"/>
    </row>
    <row r="430" spans="10:18" x14ac:dyDescent="0.2">
      <c r="J430" s="39"/>
      <c r="Q430" s="39"/>
      <c r="R430" s="39"/>
    </row>
    <row r="431" spans="10:18" x14ac:dyDescent="0.2">
      <c r="J431" s="39"/>
      <c r="Q431" s="39"/>
      <c r="R431" s="39"/>
    </row>
    <row r="432" spans="10:18" x14ac:dyDescent="0.2">
      <c r="J432" s="39"/>
      <c r="Q432" s="39"/>
      <c r="R432" s="39"/>
    </row>
    <row r="433" spans="10:18" x14ac:dyDescent="0.2">
      <c r="J433" s="39"/>
      <c r="Q433" s="39"/>
      <c r="R433" s="39"/>
    </row>
    <row r="434" spans="10:18" x14ac:dyDescent="0.2">
      <c r="J434" s="39"/>
      <c r="Q434" s="39"/>
      <c r="R434" s="39"/>
    </row>
    <row r="435" spans="10:18" x14ac:dyDescent="0.2">
      <c r="J435" s="39"/>
      <c r="Q435" s="39"/>
      <c r="R435" s="39"/>
    </row>
    <row r="436" spans="10:18" x14ac:dyDescent="0.2">
      <c r="J436" s="39"/>
      <c r="Q436" s="39"/>
      <c r="R436" s="39"/>
    </row>
    <row r="437" spans="10:18" x14ac:dyDescent="0.2">
      <c r="J437" s="39"/>
      <c r="Q437" s="39"/>
      <c r="R437" s="39"/>
    </row>
    <row r="438" spans="10:18" x14ac:dyDescent="0.2">
      <c r="J438" s="39"/>
      <c r="Q438" s="39"/>
      <c r="R438" s="39"/>
    </row>
    <row r="439" spans="10:18" x14ac:dyDescent="0.2">
      <c r="J439" s="39"/>
      <c r="Q439" s="39"/>
      <c r="R439" s="39"/>
    </row>
    <row r="440" spans="10:18" x14ac:dyDescent="0.2">
      <c r="J440" s="39"/>
      <c r="Q440" s="39"/>
      <c r="R440" s="39"/>
    </row>
    <row r="441" spans="10:18" x14ac:dyDescent="0.2">
      <c r="J441" s="39"/>
      <c r="Q441" s="39"/>
      <c r="R441" s="39"/>
    </row>
    <row r="442" spans="10:18" x14ac:dyDescent="0.2">
      <c r="J442" s="39"/>
      <c r="Q442" s="39"/>
      <c r="R442" s="39"/>
    </row>
    <row r="443" spans="10:18" x14ac:dyDescent="0.2">
      <c r="J443" s="39"/>
      <c r="Q443" s="39"/>
      <c r="R443" s="39"/>
    </row>
    <row r="444" spans="10:18" x14ac:dyDescent="0.2">
      <c r="J444" s="39"/>
      <c r="Q444" s="39"/>
      <c r="R444" s="39"/>
    </row>
    <row r="445" spans="10:18" x14ac:dyDescent="0.2">
      <c r="J445" s="39"/>
      <c r="Q445" s="39"/>
      <c r="R445" s="39"/>
    </row>
    <row r="446" spans="10:18" x14ac:dyDescent="0.2">
      <c r="J446" s="39"/>
      <c r="Q446" s="39"/>
      <c r="R446" s="39"/>
    </row>
    <row r="447" spans="10:18" x14ac:dyDescent="0.2">
      <c r="J447" s="39"/>
      <c r="Q447" s="39"/>
      <c r="R447" s="39"/>
    </row>
    <row r="448" spans="10:18" x14ac:dyDescent="0.2">
      <c r="J448" s="39"/>
      <c r="Q448" s="39"/>
      <c r="R448" s="39"/>
    </row>
    <row r="449" spans="10:18" x14ac:dyDescent="0.2">
      <c r="J449" s="39"/>
      <c r="Q449" s="39"/>
      <c r="R449" s="39"/>
    </row>
    <row r="450" spans="10:18" x14ac:dyDescent="0.2">
      <c r="J450" s="39"/>
      <c r="Q450" s="39"/>
      <c r="R450" s="39"/>
    </row>
    <row r="451" spans="10:18" x14ac:dyDescent="0.2">
      <c r="J451" s="39"/>
      <c r="Q451" s="39"/>
      <c r="R451" s="39"/>
    </row>
    <row r="452" spans="10:18" x14ac:dyDescent="0.2">
      <c r="J452" s="39"/>
      <c r="Q452" s="39"/>
      <c r="R452" s="39"/>
    </row>
    <row r="453" spans="10:18" x14ac:dyDescent="0.2">
      <c r="J453" s="39"/>
      <c r="Q453" s="39"/>
      <c r="R453" s="39"/>
    </row>
    <row r="454" spans="10:18" x14ac:dyDescent="0.2">
      <c r="J454" s="39"/>
      <c r="Q454" s="39"/>
      <c r="R454" s="39"/>
    </row>
    <row r="455" spans="10:18" x14ac:dyDescent="0.2">
      <c r="J455" s="39"/>
      <c r="Q455" s="39"/>
      <c r="R455" s="39"/>
    </row>
    <row r="456" spans="10:18" x14ac:dyDescent="0.2">
      <c r="J456" s="39"/>
      <c r="Q456" s="39"/>
      <c r="R456" s="39"/>
    </row>
    <row r="457" spans="10:18" x14ac:dyDescent="0.2">
      <c r="J457" s="39"/>
      <c r="Q457" s="39"/>
      <c r="R457" s="39"/>
    </row>
    <row r="458" spans="10:18" x14ac:dyDescent="0.2">
      <c r="J458" s="39"/>
      <c r="Q458" s="39"/>
      <c r="R458" s="39"/>
    </row>
    <row r="459" spans="10:18" x14ac:dyDescent="0.2">
      <c r="J459" s="39"/>
      <c r="Q459" s="39"/>
      <c r="R459" s="39"/>
    </row>
    <row r="460" spans="10:18" x14ac:dyDescent="0.2">
      <c r="J460" s="39"/>
      <c r="Q460" s="39"/>
      <c r="R460" s="39"/>
    </row>
    <row r="461" spans="10:18" x14ac:dyDescent="0.2">
      <c r="J461" s="39"/>
      <c r="Q461" s="39"/>
      <c r="R461" s="39"/>
    </row>
    <row r="462" spans="10:18" x14ac:dyDescent="0.2">
      <c r="J462" s="39"/>
      <c r="Q462" s="39"/>
      <c r="R462" s="39"/>
    </row>
    <row r="463" spans="10:18" x14ac:dyDescent="0.2">
      <c r="J463" s="39"/>
      <c r="Q463" s="39"/>
      <c r="R463" s="39"/>
    </row>
    <row r="464" spans="10:18" x14ac:dyDescent="0.2">
      <c r="J464" s="39"/>
      <c r="Q464" s="39"/>
      <c r="R464" s="39"/>
    </row>
    <row r="465" spans="10:18" x14ac:dyDescent="0.2">
      <c r="J465" s="39"/>
      <c r="Q465" s="39"/>
      <c r="R465" s="39"/>
    </row>
    <row r="466" spans="10:18" x14ac:dyDescent="0.2">
      <c r="J466" s="39"/>
      <c r="Q466" s="39"/>
      <c r="R466" s="39"/>
    </row>
    <row r="467" spans="10:18" x14ac:dyDescent="0.2">
      <c r="J467" s="39"/>
      <c r="Q467" s="39"/>
      <c r="R467" s="39"/>
    </row>
    <row r="468" spans="10:18" x14ac:dyDescent="0.2">
      <c r="J468" s="39"/>
      <c r="Q468" s="39"/>
      <c r="R468" s="39"/>
    </row>
    <row r="469" spans="10:18" x14ac:dyDescent="0.2">
      <c r="J469" s="39"/>
      <c r="Q469" s="39"/>
      <c r="R469" s="39"/>
    </row>
    <row r="470" spans="10:18" x14ac:dyDescent="0.2">
      <c r="J470" s="39"/>
      <c r="Q470" s="39"/>
      <c r="R470" s="39"/>
    </row>
    <row r="471" spans="10:18" x14ac:dyDescent="0.2">
      <c r="J471" s="39"/>
      <c r="Q471" s="39"/>
      <c r="R471" s="39"/>
    </row>
    <row r="472" spans="10:18" x14ac:dyDescent="0.2">
      <c r="J472" s="39"/>
      <c r="Q472" s="39"/>
      <c r="R472" s="39"/>
    </row>
    <row r="473" spans="10:18" x14ac:dyDescent="0.2">
      <c r="J473" s="39"/>
      <c r="Q473" s="39"/>
      <c r="R473" s="39"/>
    </row>
    <row r="474" spans="10:18" x14ac:dyDescent="0.2">
      <c r="J474" s="39"/>
      <c r="Q474" s="39"/>
      <c r="R474" s="39"/>
    </row>
    <row r="475" spans="10:18" x14ac:dyDescent="0.2">
      <c r="J475" s="39"/>
      <c r="Q475" s="39"/>
      <c r="R475" s="39"/>
    </row>
    <row r="476" spans="10:18" x14ac:dyDescent="0.2">
      <c r="J476" s="39"/>
      <c r="Q476" s="39"/>
      <c r="R476" s="39"/>
    </row>
    <row r="477" spans="10:18" x14ac:dyDescent="0.2">
      <c r="J477" s="39"/>
      <c r="Q477" s="39"/>
      <c r="R477" s="39"/>
    </row>
    <row r="478" spans="10:18" x14ac:dyDescent="0.2">
      <c r="J478" s="39"/>
      <c r="Q478" s="39"/>
      <c r="R478" s="39"/>
    </row>
    <row r="479" spans="10:18" x14ac:dyDescent="0.2">
      <c r="J479" s="39"/>
      <c r="Q479" s="39"/>
      <c r="R479" s="39"/>
    </row>
    <row r="480" spans="10:18" x14ac:dyDescent="0.2">
      <c r="J480" s="39"/>
      <c r="Q480" s="39"/>
      <c r="R480" s="39"/>
    </row>
    <row r="481" spans="10:18" x14ac:dyDescent="0.2">
      <c r="J481" s="39"/>
      <c r="Q481" s="39"/>
      <c r="R481" s="39"/>
    </row>
    <row r="482" spans="10:18" x14ac:dyDescent="0.2">
      <c r="J482" s="39"/>
      <c r="Q482" s="39"/>
      <c r="R482" s="39"/>
    </row>
    <row r="483" spans="10:18" x14ac:dyDescent="0.2">
      <c r="J483" s="39"/>
      <c r="Q483" s="39"/>
      <c r="R483" s="39"/>
    </row>
    <row r="484" spans="10:18" x14ac:dyDescent="0.2">
      <c r="J484" s="39"/>
      <c r="Q484" s="39"/>
      <c r="R484" s="39"/>
    </row>
    <row r="485" spans="10:18" x14ac:dyDescent="0.2">
      <c r="J485" s="39"/>
      <c r="Q485" s="39"/>
      <c r="R485" s="39"/>
    </row>
    <row r="486" spans="10:18" x14ac:dyDescent="0.2">
      <c r="J486" s="39"/>
      <c r="Q486" s="39"/>
      <c r="R486" s="39"/>
    </row>
    <row r="487" spans="10:18" x14ac:dyDescent="0.2">
      <c r="J487" s="39"/>
      <c r="Q487" s="39"/>
      <c r="R487" s="39"/>
    </row>
    <row r="488" spans="10:18" x14ac:dyDescent="0.2">
      <c r="J488" s="39"/>
      <c r="Q488" s="39"/>
      <c r="R488" s="39"/>
    </row>
    <row r="489" spans="10:18" x14ac:dyDescent="0.2">
      <c r="J489" s="39"/>
      <c r="Q489" s="39"/>
      <c r="R489" s="39"/>
    </row>
    <row r="490" spans="10:18" x14ac:dyDescent="0.2">
      <c r="J490" s="39"/>
      <c r="Q490" s="39"/>
      <c r="R490" s="39"/>
    </row>
    <row r="491" spans="10:18" x14ac:dyDescent="0.2">
      <c r="J491" s="39"/>
      <c r="Q491" s="39"/>
      <c r="R491" s="39"/>
    </row>
    <row r="492" spans="10:18" x14ac:dyDescent="0.2">
      <c r="J492" s="39"/>
      <c r="Q492" s="39"/>
      <c r="R492" s="39"/>
    </row>
    <row r="493" spans="10:18" x14ac:dyDescent="0.2">
      <c r="J493" s="39"/>
      <c r="Q493" s="39"/>
      <c r="R493" s="39"/>
    </row>
    <row r="494" spans="10:18" x14ac:dyDescent="0.2">
      <c r="J494" s="39"/>
      <c r="Q494" s="39"/>
      <c r="R494" s="39"/>
    </row>
    <row r="495" spans="10:18" x14ac:dyDescent="0.2">
      <c r="J495" s="39"/>
      <c r="Q495" s="39"/>
      <c r="R495" s="39"/>
    </row>
    <row r="496" spans="10:18" x14ac:dyDescent="0.2">
      <c r="J496" s="39"/>
      <c r="Q496" s="39"/>
      <c r="R496" s="39"/>
    </row>
    <row r="497" spans="10:18" x14ac:dyDescent="0.2">
      <c r="J497" s="39"/>
      <c r="Q497" s="39"/>
      <c r="R497" s="39"/>
    </row>
    <row r="498" spans="10:18" x14ac:dyDescent="0.2">
      <c r="J498" s="39"/>
      <c r="Q498" s="39"/>
      <c r="R498" s="39"/>
    </row>
    <row r="499" spans="10:18" x14ac:dyDescent="0.2">
      <c r="J499" s="39"/>
      <c r="Q499" s="39"/>
      <c r="R499" s="39"/>
    </row>
    <row r="500" spans="10:18" x14ac:dyDescent="0.2">
      <c r="J500" s="39"/>
      <c r="Q500" s="39"/>
      <c r="R500" s="39"/>
    </row>
    <row r="501" spans="10:18" x14ac:dyDescent="0.2">
      <c r="J501" s="39"/>
      <c r="Q501" s="39"/>
      <c r="R501" s="39"/>
    </row>
    <row r="502" spans="10:18" x14ac:dyDescent="0.2">
      <c r="J502" s="39"/>
      <c r="Q502" s="39"/>
      <c r="R502" s="39"/>
    </row>
    <row r="503" spans="10:18" x14ac:dyDescent="0.2">
      <c r="J503" s="39"/>
      <c r="Q503" s="39"/>
      <c r="R503" s="39"/>
    </row>
    <row r="504" spans="10:18" x14ac:dyDescent="0.2">
      <c r="J504" s="39"/>
      <c r="Q504" s="39"/>
      <c r="R504" s="39"/>
    </row>
    <row r="505" spans="10:18" x14ac:dyDescent="0.2">
      <c r="J505" s="39"/>
      <c r="Q505" s="39"/>
      <c r="R505" s="39"/>
    </row>
    <row r="506" spans="10:18" x14ac:dyDescent="0.2">
      <c r="J506" s="39"/>
      <c r="Q506" s="39"/>
      <c r="R506" s="39"/>
    </row>
    <row r="507" spans="10:18" x14ac:dyDescent="0.2">
      <c r="J507" s="39"/>
      <c r="Q507" s="39"/>
      <c r="R507" s="39"/>
    </row>
    <row r="508" spans="10:18" x14ac:dyDescent="0.2">
      <c r="J508" s="39"/>
      <c r="Q508" s="39"/>
      <c r="R508" s="39"/>
    </row>
    <row r="509" spans="10:18" x14ac:dyDescent="0.2">
      <c r="J509" s="39"/>
      <c r="Q509" s="39"/>
      <c r="R509" s="39"/>
    </row>
    <row r="510" spans="10:18" x14ac:dyDescent="0.2">
      <c r="J510" s="39"/>
      <c r="Q510" s="39"/>
      <c r="R510" s="39"/>
    </row>
    <row r="511" spans="10:18" x14ac:dyDescent="0.2">
      <c r="J511" s="39"/>
      <c r="Q511" s="39"/>
      <c r="R511" s="39"/>
    </row>
    <row r="512" spans="10:18" x14ac:dyDescent="0.2">
      <c r="J512" s="39"/>
      <c r="Q512" s="39"/>
      <c r="R512" s="39"/>
    </row>
    <row r="513" spans="10:18" x14ac:dyDescent="0.2">
      <c r="J513" s="39"/>
      <c r="Q513" s="39"/>
      <c r="R513" s="39"/>
    </row>
    <row r="514" spans="10:18" x14ac:dyDescent="0.2">
      <c r="J514" s="39"/>
      <c r="Q514" s="39"/>
      <c r="R514" s="39"/>
    </row>
    <row r="515" spans="10:18" x14ac:dyDescent="0.2">
      <c r="J515" s="39"/>
      <c r="Q515" s="39"/>
      <c r="R515" s="39"/>
    </row>
    <row r="516" spans="10:18" x14ac:dyDescent="0.2">
      <c r="J516" s="39"/>
      <c r="Q516" s="39"/>
      <c r="R516" s="39"/>
    </row>
    <row r="517" spans="10:18" x14ac:dyDescent="0.2">
      <c r="J517" s="39"/>
      <c r="Q517" s="39"/>
      <c r="R517" s="39"/>
    </row>
    <row r="518" spans="10:18" x14ac:dyDescent="0.2">
      <c r="J518" s="39"/>
      <c r="Q518" s="39"/>
      <c r="R518" s="39"/>
    </row>
    <row r="519" spans="10:18" x14ac:dyDescent="0.2">
      <c r="J519" s="39"/>
      <c r="Q519" s="39"/>
      <c r="R519" s="39"/>
    </row>
    <row r="520" spans="10:18" x14ac:dyDescent="0.2">
      <c r="J520" s="39"/>
      <c r="Q520" s="39"/>
      <c r="R520" s="39"/>
    </row>
    <row r="521" spans="10:18" x14ac:dyDescent="0.2">
      <c r="J521" s="39"/>
      <c r="Q521" s="39"/>
      <c r="R521" s="39"/>
    </row>
    <row r="522" spans="10:18" x14ac:dyDescent="0.2">
      <c r="J522" s="39"/>
      <c r="Q522" s="39"/>
      <c r="R522" s="39"/>
    </row>
    <row r="523" spans="10:18" x14ac:dyDescent="0.2">
      <c r="J523" s="39"/>
      <c r="Q523" s="39"/>
      <c r="R523" s="39"/>
    </row>
    <row r="524" spans="10:18" x14ac:dyDescent="0.2">
      <c r="J524" s="39"/>
      <c r="Q524" s="39"/>
      <c r="R524" s="39"/>
    </row>
    <row r="525" spans="10:18" x14ac:dyDescent="0.2">
      <c r="J525" s="39"/>
      <c r="Q525" s="39"/>
      <c r="R525" s="39"/>
    </row>
    <row r="526" spans="10:18" x14ac:dyDescent="0.2">
      <c r="J526" s="39"/>
      <c r="Q526" s="39"/>
      <c r="R526" s="39"/>
    </row>
    <row r="527" spans="10:18" x14ac:dyDescent="0.2">
      <c r="J527" s="39"/>
      <c r="Q527" s="39"/>
      <c r="R527" s="39"/>
    </row>
    <row r="528" spans="10:18" x14ac:dyDescent="0.2">
      <c r="J528" s="39"/>
      <c r="Q528" s="39"/>
      <c r="R528" s="39"/>
    </row>
    <row r="529" spans="10:18" x14ac:dyDescent="0.2">
      <c r="J529" s="39"/>
      <c r="Q529" s="39"/>
      <c r="R529" s="39"/>
    </row>
    <row r="530" spans="10:18" x14ac:dyDescent="0.2">
      <c r="J530" s="39"/>
      <c r="Q530" s="39"/>
      <c r="R530" s="39"/>
    </row>
    <row r="531" spans="10:18" x14ac:dyDescent="0.2">
      <c r="J531" s="39"/>
      <c r="Q531" s="39"/>
      <c r="R531" s="39"/>
    </row>
    <row r="532" spans="10:18" x14ac:dyDescent="0.2">
      <c r="J532" s="39"/>
      <c r="Q532" s="39"/>
      <c r="R532" s="39"/>
    </row>
    <row r="533" spans="10:18" x14ac:dyDescent="0.2">
      <c r="J533" s="39"/>
      <c r="Q533" s="39"/>
      <c r="R533" s="39"/>
    </row>
    <row r="534" spans="10:18" x14ac:dyDescent="0.2">
      <c r="J534" s="39"/>
      <c r="Q534" s="39"/>
      <c r="R534" s="39"/>
    </row>
    <row r="535" spans="10:18" x14ac:dyDescent="0.2">
      <c r="J535" s="39"/>
      <c r="Q535" s="39"/>
      <c r="R535" s="39"/>
    </row>
    <row r="536" spans="10:18" x14ac:dyDescent="0.2">
      <c r="J536" s="39"/>
      <c r="Q536" s="39"/>
      <c r="R536" s="39"/>
    </row>
    <row r="537" spans="10:18" x14ac:dyDescent="0.2">
      <c r="J537" s="39"/>
      <c r="Q537" s="39"/>
      <c r="R537" s="39"/>
    </row>
    <row r="538" spans="10:18" x14ac:dyDescent="0.2">
      <c r="J538" s="39"/>
      <c r="Q538" s="39"/>
      <c r="R538" s="39"/>
    </row>
    <row r="539" spans="10:18" x14ac:dyDescent="0.2">
      <c r="J539" s="39"/>
      <c r="Q539" s="39"/>
      <c r="R539" s="39"/>
    </row>
    <row r="540" spans="10:18" x14ac:dyDescent="0.2">
      <c r="J540" s="39"/>
      <c r="Q540" s="39"/>
      <c r="R540" s="39"/>
    </row>
    <row r="541" spans="10:18" x14ac:dyDescent="0.2">
      <c r="J541" s="39"/>
      <c r="Q541" s="39"/>
      <c r="R541" s="39"/>
    </row>
    <row r="542" spans="10:18" x14ac:dyDescent="0.2">
      <c r="J542" s="39"/>
      <c r="Q542" s="39"/>
      <c r="R542" s="39"/>
    </row>
    <row r="543" spans="10:18" x14ac:dyDescent="0.2">
      <c r="J543" s="39"/>
      <c r="Q543" s="39"/>
      <c r="R543" s="39"/>
    </row>
    <row r="544" spans="10:18" x14ac:dyDescent="0.2">
      <c r="J544" s="39"/>
      <c r="Q544" s="39"/>
      <c r="R544" s="39"/>
    </row>
    <row r="545" spans="10:18" x14ac:dyDescent="0.2">
      <c r="J545" s="39"/>
      <c r="Q545" s="39"/>
      <c r="R545" s="39"/>
    </row>
    <row r="546" spans="10:18" x14ac:dyDescent="0.2">
      <c r="J546" s="39"/>
      <c r="Q546" s="39"/>
      <c r="R546" s="39"/>
    </row>
    <row r="547" spans="10:18" x14ac:dyDescent="0.2">
      <c r="J547" s="39"/>
      <c r="Q547" s="39"/>
      <c r="R547" s="39"/>
    </row>
    <row r="548" spans="10:18" x14ac:dyDescent="0.2">
      <c r="J548" s="39"/>
      <c r="Q548" s="39"/>
      <c r="R548" s="39"/>
    </row>
    <row r="549" spans="10:18" x14ac:dyDescent="0.2">
      <c r="J549" s="39"/>
      <c r="Q549" s="39"/>
      <c r="R549" s="39"/>
    </row>
    <row r="550" spans="10:18" x14ac:dyDescent="0.2">
      <c r="J550" s="39"/>
      <c r="Q550" s="39"/>
      <c r="R550" s="39"/>
    </row>
    <row r="551" spans="10:18" x14ac:dyDescent="0.2">
      <c r="J551" s="39"/>
      <c r="Q551" s="39"/>
      <c r="R551" s="39"/>
    </row>
    <row r="552" spans="10:18" x14ac:dyDescent="0.2">
      <c r="J552" s="39"/>
      <c r="Q552" s="39"/>
      <c r="R552" s="39"/>
    </row>
    <row r="553" spans="10:18" x14ac:dyDescent="0.2">
      <c r="J553" s="39"/>
      <c r="Q553" s="39"/>
      <c r="R553" s="39"/>
    </row>
    <row r="554" spans="10:18" x14ac:dyDescent="0.2">
      <c r="J554" s="39"/>
      <c r="Q554" s="39"/>
      <c r="R554" s="39"/>
    </row>
    <row r="555" spans="10:18" x14ac:dyDescent="0.2">
      <c r="J555" s="39"/>
      <c r="Q555" s="39"/>
      <c r="R555" s="39"/>
    </row>
    <row r="556" spans="10:18" x14ac:dyDescent="0.2">
      <c r="J556" s="39"/>
      <c r="Q556" s="39"/>
      <c r="R556" s="39"/>
    </row>
    <row r="557" spans="10:18" x14ac:dyDescent="0.2">
      <c r="J557" s="39"/>
      <c r="Q557" s="39"/>
      <c r="R557" s="39"/>
    </row>
    <row r="558" spans="10:18" x14ac:dyDescent="0.2">
      <c r="J558" s="39"/>
      <c r="Q558" s="39"/>
      <c r="R558" s="39"/>
    </row>
    <row r="559" spans="10:18" x14ac:dyDescent="0.2">
      <c r="J559" s="39"/>
      <c r="Q559" s="39"/>
      <c r="R559" s="39"/>
    </row>
    <row r="560" spans="10:18" x14ac:dyDescent="0.2">
      <c r="J560" s="39"/>
      <c r="Q560" s="39"/>
      <c r="R560" s="39"/>
    </row>
    <row r="561" spans="10:18" x14ac:dyDescent="0.2">
      <c r="J561" s="39"/>
      <c r="Q561" s="39"/>
      <c r="R561" s="39"/>
    </row>
    <row r="562" spans="10:18" x14ac:dyDescent="0.2">
      <c r="J562" s="39"/>
      <c r="Q562" s="39"/>
      <c r="R562" s="39"/>
    </row>
    <row r="563" spans="10:18" x14ac:dyDescent="0.2">
      <c r="J563" s="39"/>
      <c r="Q563" s="39"/>
      <c r="R563" s="39"/>
    </row>
    <row r="564" spans="10:18" x14ac:dyDescent="0.2">
      <c r="J564" s="39"/>
      <c r="Q564" s="39"/>
      <c r="R564" s="39"/>
    </row>
    <row r="565" spans="10:18" x14ac:dyDescent="0.2">
      <c r="J565" s="39"/>
      <c r="Q565" s="39"/>
      <c r="R565" s="39"/>
    </row>
    <row r="566" spans="10:18" x14ac:dyDescent="0.2">
      <c r="J566" s="39"/>
      <c r="Q566" s="39"/>
      <c r="R566" s="39"/>
    </row>
    <row r="567" spans="10:18" x14ac:dyDescent="0.2">
      <c r="J567" s="39"/>
      <c r="Q567" s="39"/>
      <c r="R567" s="39"/>
    </row>
    <row r="568" spans="10:18" x14ac:dyDescent="0.2">
      <c r="J568" s="39"/>
      <c r="Q568" s="39"/>
      <c r="R568" s="39"/>
    </row>
    <row r="569" spans="10:18" x14ac:dyDescent="0.2">
      <c r="J569" s="39"/>
      <c r="Q569" s="39"/>
      <c r="R569" s="39"/>
    </row>
    <row r="570" spans="10:18" x14ac:dyDescent="0.2">
      <c r="J570" s="39"/>
      <c r="Q570" s="39"/>
      <c r="R570" s="39"/>
    </row>
    <row r="571" spans="10:18" x14ac:dyDescent="0.2">
      <c r="J571" s="39"/>
      <c r="Q571" s="39"/>
      <c r="R571" s="39"/>
    </row>
    <row r="572" spans="10:18" x14ac:dyDescent="0.2">
      <c r="J572" s="39"/>
      <c r="Q572" s="39"/>
      <c r="R572" s="39"/>
    </row>
    <row r="573" spans="10:18" x14ac:dyDescent="0.2">
      <c r="J573" s="39"/>
      <c r="Q573" s="39"/>
      <c r="R573" s="39"/>
    </row>
    <row r="574" spans="10:18" x14ac:dyDescent="0.2">
      <c r="J574" s="39"/>
      <c r="Q574" s="39"/>
      <c r="R574" s="39"/>
    </row>
    <row r="575" spans="10:18" x14ac:dyDescent="0.2">
      <c r="J575" s="39"/>
      <c r="Q575" s="39"/>
      <c r="R575" s="39"/>
    </row>
    <row r="576" spans="10:18" x14ac:dyDescent="0.2">
      <c r="J576" s="39"/>
      <c r="Q576" s="39"/>
      <c r="R576" s="39"/>
    </row>
    <row r="577" spans="10:18" x14ac:dyDescent="0.2">
      <c r="J577" s="39"/>
      <c r="Q577" s="39"/>
      <c r="R577" s="39"/>
    </row>
    <row r="578" spans="10:18" x14ac:dyDescent="0.2">
      <c r="J578" s="39"/>
      <c r="Q578" s="39"/>
      <c r="R578" s="39"/>
    </row>
    <row r="579" spans="10:18" x14ac:dyDescent="0.2">
      <c r="J579" s="39"/>
      <c r="Q579" s="39"/>
      <c r="R579" s="39"/>
    </row>
    <row r="580" spans="10:18" x14ac:dyDescent="0.2">
      <c r="J580" s="39"/>
      <c r="Q580" s="39"/>
      <c r="R580" s="39"/>
    </row>
    <row r="581" spans="10:18" x14ac:dyDescent="0.2">
      <c r="J581" s="39"/>
      <c r="Q581" s="39"/>
      <c r="R581" s="39"/>
    </row>
    <row r="582" spans="10:18" x14ac:dyDescent="0.2">
      <c r="J582" s="39"/>
      <c r="Q582" s="39"/>
      <c r="R582" s="39"/>
    </row>
    <row r="583" spans="10:18" x14ac:dyDescent="0.2">
      <c r="J583" s="39"/>
      <c r="Q583" s="39"/>
      <c r="R583" s="39"/>
    </row>
    <row r="584" spans="10:18" x14ac:dyDescent="0.2">
      <c r="J584" s="39"/>
      <c r="Q584" s="39"/>
      <c r="R584" s="39"/>
    </row>
    <row r="585" spans="10:18" x14ac:dyDescent="0.2">
      <c r="J585" s="39"/>
      <c r="Q585" s="39"/>
      <c r="R585" s="39"/>
    </row>
    <row r="586" spans="10:18" x14ac:dyDescent="0.2">
      <c r="J586" s="39"/>
      <c r="Q586" s="39"/>
      <c r="R586" s="39"/>
    </row>
    <row r="587" spans="10:18" x14ac:dyDescent="0.2">
      <c r="J587" s="39"/>
      <c r="Q587" s="39"/>
      <c r="R587" s="39"/>
    </row>
    <row r="588" spans="10:18" x14ac:dyDescent="0.2">
      <c r="J588" s="39"/>
      <c r="Q588" s="39"/>
      <c r="R588" s="39"/>
    </row>
    <row r="589" spans="10:18" x14ac:dyDescent="0.2">
      <c r="J589" s="39"/>
      <c r="Q589" s="39"/>
      <c r="R589" s="39"/>
    </row>
    <row r="590" spans="10:18" x14ac:dyDescent="0.2">
      <c r="J590" s="39"/>
      <c r="Q590" s="39"/>
      <c r="R590" s="39"/>
    </row>
    <row r="591" spans="10:18" x14ac:dyDescent="0.2">
      <c r="J591" s="39"/>
      <c r="Q591" s="39"/>
      <c r="R591" s="39"/>
    </row>
    <row r="592" spans="10:18" x14ac:dyDescent="0.2">
      <c r="J592" s="39"/>
      <c r="Q592" s="39"/>
      <c r="R592" s="39"/>
    </row>
    <row r="593" spans="10:18" x14ac:dyDescent="0.2">
      <c r="J593" s="39"/>
      <c r="Q593" s="39"/>
      <c r="R593" s="39"/>
    </row>
    <row r="594" spans="10:18" x14ac:dyDescent="0.2">
      <c r="J594" s="39"/>
      <c r="Q594" s="39"/>
      <c r="R594" s="39"/>
    </row>
    <row r="595" spans="10:18" x14ac:dyDescent="0.2">
      <c r="J595" s="39"/>
      <c r="Q595" s="39"/>
      <c r="R595" s="39"/>
    </row>
    <row r="596" spans="10:18" x14ac:dyDescent="0.2">
      <c r="J596" s="39"/>
      <c r="Q596" s="39"/>
      <c r="R596" s="39"/>
    </row>
    <row r="597" spans="10:18" x14ac:dyDescent="0.2">
      <c r="J597" s="39"/>
      <c r="Q597" s="39"/>
      <c r="R597" s="39"/>
    </row>
    <row r="598" spans="10:18" x14ac:dyDescent="0.2">
      <c r="J598" s="39"/>
      <c r="Q598" s="39"/>
      <c r="R598" s="39"/>
    </row>
    <row r="599" spans="10:18" x14ac:dyDescent="0.2">
      <c r="J599" s="39"/>
      <c r="Q599" s="39"/>
      <c r="R599" s="39"/>
    </row>
    <row r="600" spans="10:18" x14ac:dyDescent="0.2">
      <c r="J600" s="39"/>
      <c r="Q600" s="39"/>
      <c r="R600" s="39"/>
    </row>
    <row r="601" spans="10:18" x14ac:dyDescent="0.2">
      <c r="J601" s="39"/>
      <c r="Q601" s="39"/>
      <c r="R601" s="39"/>
    </row>
    <row r="602" spans="10:18" x14ac:dyDescent="0.2">
      <c r="J602" s="39"/>
      <c r="Q602" s="39"/>
      <c r="R602" s="39"/>
    </row>
    <row r="603" spans="10:18" x14ac:dyDescent="0.2">
      <c r="J603" s="39"/>
      <c r="Q603" s="39"/>
      <c r="R603" s="39"/>
    </row>
    <row r="604" spans="10:18" x14ac:dyDescent="0.2">
      <c r="J604" s="39"/>
      <c r="Q604" s="39"/>
      <c r="R604" s="39"/>
    </row>
    <row r="605" spans="10:18" x14ac:dyDescent="0.2">
      <c r="J605" s="39"/>
      <c r="Q605" s="39"/>
      <c r="R605" s="39"/>
    </row>
    <row r="606" spans="10:18" x14ac:dyDescent="0.2">
      <c r="J606" s="39"/>
      <c r="Q606" s="39"/>
      <c r="R606" s="39"/>
    </row>
    <row r="607" spans="10:18" x14ac:dyDescent="0.2">
      <c r="J607" s="39"/>
      <c r="Q607" s="39"/>
      <c r="R607" s="39"/>
    </row>
    <row r="608" spans="10:18" x14ac:dyDescent="0.2">
      <c r="J608" s="39"/>
      <c r="Q608" s="39"/>
      <c r="R608" s="39"/>
    </row>
    <row r="609" spans="10:18" x14ac:dyDescent="0.2">
      <c r="J609" s="39"/>
      <c r="Q609" s="39"/>
      <c r="R609" s="39"/>
    </row>
    <row r="610" spans="10:18" x14ac:dyDescent="0.2">
      <c r="J610" s="39"/>
      <c r="Q610" s="39"/>
      <c r="R610" s="39"/>
    </row>
    <row r="611" spans="10:18" x14ac:dyDescent="0.2">
      <c r="J611" s="39"/>
      <c r="Q611" s="39"/>
      <c r="R611" s="39"/>
    </row>
    <row r="612" spans="10:18" x14ac:dyDescent="0.2">
      <c r="J612" s="39"/>
      <c r="Q612" s="39"/>
      <c r="R612" s="39"/>
    </row>
    <row r="613" spans="10:18" x14ac:dyDescent="0.2">
      <c r="J613" s="39"/>
      <c r="Q613" s="39"/>
      <c r="R613" s="39"/>
    </row>
    <row r="614" spans="10:18" x14ac:dyDescent="0.2">
      <c r="J614" s="39"/>
      <c r="Q614" s="39"/>
      <c r="R614" s="39"/>
    </row>
    <row r="615" spans="10:18" x14ac:dyDescent="0.2">
      <c r="J615" s="39"/>
      <c r="Q615" s="39"/>
      <c r="R615" s="39"/>
    </row>
    <row r="616" spans="10:18" x14ac:dyDescent="0.2">
      <c r="J616" s="39"/>
      <c r="Q616" s="39"/>
      <c r="R616" s="39"/>
    </row>
    <row r="617" spans="10:18" x14ac:dyDescent="0.2">
      <c r="J617" s="39"/>
      <c r="Q617" s="39"/>
      <c r="R617" s="39"/>
    </row>
    <row r="618" spans="10:18" x14ac:dyDescent="0.2">
      <c r="J618" s="39"/>
      <c r="Q618" s="39"/>
      <c r="R618" s="39"/>
    </row>
    <row r="619" spans="10:18" x14ac:dyDescent="0.2">
      <c r="J619" s="39"/>
      <c r="Q619" s="39"/>
      <c r="R619" s="39"/>
    </row>
    <row r="620" spans="10:18" x14ac:dyDescent="0.2">
      <c r="J620" s="39"/>
      <c r="Q620" s="39"/>
      <c r="R620" s="39"/>
    </row>
    <row r="621" spans="10:18" x14ac:dyDescent="0.2">
      <c r="J621" s="39"/>
      <c r="Q621" s="39"/>
      <c r="R621" s="39"/>
    </row>
    <row r="622" spans="10:18" x14ac:dyDescent="0.2">
      <c r="J622" s="39"/>
      <c r="Q622" s="39"/>
      <c r="R622" s="39"/>
    </row>
    <row r="623" spans="10:18" x14ac:dyDescent="0.2">
      <c r="J623" s="39"/>
      <c r="Q623" s="39"/>
      <c r="R623" s="39"/>
    </row>
    <row r="624" spans="10:18" x14ac:dyDescent="0.2">
      <c r="J624" s="39"/>
      <c r="Q624" s="39"/>
      <c r="R624" s="39"/>
    </row>
    <row r="625" spans="10:18" x14ac:dyDescent="0.2">
      <c r="J625" s="39"/>
      <c r="Q625" s="39"/>
      <c r="R625" s="39"/>
    </row>
    <row r="626" spans="10:18" x14ac:dyDescent="0.2">
      <c r="J626" s="39"/>
      <c r="Q626" s="39"/>
      <c r="R626" s="39"/>
    </row>
    <row r="627" spans="10:18" x14ac:dyDescent="0.2">
      <c r="J627" s="39"/>
      <c r="Q627" s="39"/>
      <c r="R627" s="39"/>
    </row>
    <row r="628" spans="10:18" x14ac:dyDescent="0.2">
      <c r="J628" s="39"/>
      <c r="Q628" s="39"/>
      <c r="R628" s="39"/>
    </row>
    <row r="629" spans="10:18" x14ac:dyDescent="0.2">
      <c r="J629" s="39"/>
      <c r="Q629" s="39"/>
      <c r="R629" s="39"/>
    </row>
    <row r="630" spans="10:18" x14ac:dyDescent="0.2">
      <c r="J630" s="39"/>
      <c r="Q630" s="39"/>
      <c r="R630" s="39"/>
    </row>
    <row r="631" spans="10:18" x14ac:dyDescent="0.2">
      <c r="J631" s="39"/>
      <c r="Q631" s="39"/>
      <c r="R631" s="39"/>
    </row>
    <row r="632" spans="10:18" x14ac:dyDescent="0.2">
      <c r="J632" s="39"/>
      <c r="Q632" s="39"/>
      <c r="R632" s="39"/>
    </row>
    <row r="633" spans="10:18" x14ac:dyDescent="0.2">
      <c r="J633" s="39"/>
      <c r="Q633" s="39"/>
      <c r="R633" s="39"/>
    </row>
    <row r="634" spans="10:18" x14ac:dyDescent="0.2">
      <c r="J634" s="39"/>
      <c r="Q634" s="39"/>
      <c r="R634" s="39"/>
    </row>
    <row r="635" spans="10:18" x14ac:dyDescent="0.2">
      <c r="J635" s="39"/>
      <c r="Q635" s="39"/>
      <c r="R635" s="39"/>
    </row>
    <row r="636" spans="10:18" x14ac:dyDescent="0.2">
      <c r="J636" s="39"/>
      <c r="Q636" s="39"/>
      <c r="R636" s="39"/>
    </row>
    <row r="637" spans="10:18" x14ac:dyDescent="0.2">
      <c r="J637" s="39"/>
      <c r="Q637" s="39"/>
      <c r="R637" s="39"/>
    </row>
    <row r="638" spans="10:18" x14ac:dyDescent="0.2">
      <c r="J638" s="39"/>
      <c r="Q638" s="39"/>
      <c r="R638" s="39"/>
    </row>
    <row r="639" spans="10:18" x14ac:dyDescent="0.2">
      <c r="J639" s="39"/>
      <c r="Q639" s="39"/>
      <c r="R639" s="39"/>
    </row>
    <row r="640" spans="10:18" x14ac:dyDescent="0.2">
      <c r="J640" s="39"/>
      <c r="Q640" s="39"/>
      <c r="R640" s="39"/>
    </row>
    <row r="641" spans="10:18" x14ac:dyDescent="0.2">
      <c r="J641" s="39"/>
      <c r="Q641" s="39"/>
      <c r="R641" s="39"/>
    </row>
    <row r="642" spans="10:18" x14ac:dyDescent="0.2">
      <c r="J642" s="39"/>
      <c r="Q642" s="39"/>
      <c r="R642" s="39"/>
    </row>
    <row r="643" spans="10:18" x14ac:dyDescent="0.2">
      <c r="J643" s="39"/>
      <c r="Q643" s="39"/>
      <c r="R643" s="39"/>
    </row>
    <row r="644" spans="10:18" x14ac:dyDescent="0.2">
      <c r="J644" s="39"/>
      <c r="Q644" s="39"/>
      <c r="R644" s="39"/>
    </row>
    <row r="645" spans="10:18" x14ac:dyDescent="0.2">
      <c r="J645" s="39"/>
      <c r="Q645" s="39"/>
      <c r="R645" s="39"/>
    </row>
    <row r="646" spans="10:18" x14ac:dyDescent="0.2">
      <c r="J646" s="39"/>
      <c r="Q646" s="39"/>
      <c r="R646" s="39"/>
    </row>
    <row r="647" spans="10:18" x14ac:dyDescent="0.2">
      <c r="J647" s="39"/>
      <c r="Q647" s="39"/>
      <c r="R647" s="39"/>
    </row>
    <row r="648" spans="10:18" x14ac:dyDescent="0.2">
      <c r="J648" s="39"/>
      <c r="Q648" s="39"/>
      <c r="R648" s="39"/>
    </row>
    <row r="649" spans="10:18" x14ac:dyDescent="0.2">
      <c r="J649" s="39"/>
      <c r="Q649" s="39"/>
      <c r="R649" s="39"/>
    </row>
    <row r="650" spans="10:18" x14ac:dyDescent="0.2">
      <c r="J650" s="39"/>
      <c r="Q650" s="39"/>
      <c r="R650" s="39"/>
    </row>
    <row r="651" spans="10:18" x14ac:dyDescent="0.2">
      <c r="J651" s="39"/>
      <c r="Q651" s="39"/>
      <c r="R651" s="39"/>
    </row>
    <row r="652" spans="10:18" x14ac:dyDescent="0.2">
      <c r="J652" s="39"/>
      <c r="Q652" s="39"/>
      <c r="R652" s="39"/>
    </row>
    <row r="653" spans="10:18" x14ac:dyDescent="0.2">
      <c r="J653" s="39"/>
      <c r="Q653" s="39"/>
      <c r="R653" s="39"/>
    </row>
    <row r="654" spans="10:18" x14ac:dyDescent="0.2">
      <c r="J654" s="39"/>
      <c r="Q654" s="39"/>
      <c r="R654" s="39"/>
    </row>
    <row r="655" spans="10:18" x14ac:dyDescent="0.2">
      <c r="J655" s="39"/>
      <c r="Q655" s="39"/>
      <c r="R655" s="39"/>
    </row>
    <row r="656" spans="10:18" x14ac:dyDescent="0.2">
      <c r="J656" s="39"/>
      <c r="Q656" s="39"/>
      <c r="R656" s="39"/>
    </row>
    <row r="657" spans="10:18" x14ac:dyDescent="0.2">
      <c r="J657" s="39"/>
      <c r="Q657" s="39"/>
      <c r="R657" s="39"/>
    </row>
    <row r="658" spans="10:18" x14ac:dyDescent="0.2">
      <c r="J658" s="39"/>
      <c r="Q658" s="39"/>
      <c r="R658" s="39"/>
    </row>
    <row r="659" spans="10:18" x14ac:dyDescent="0.2">
      <c r="J659" s="39"/>
      <c r="Q659" s="39"/>
      <c r="R659" s="39"/>
    </row>
    <row r="660" spans="10:18" x14ac:dyDescent="0.2">
      <c r="J660" s="39"/>
      <c r="Q660" s="39"/>
      <c r="R660" s="39"/>
    </row>
    <row r="661" spans="10:18" x14ac:dyDescent="0.2">
      <c r="J661" s="39"/>
      <c r="Q661" s="39"/>
      <c r="R661" s="39"/>
    </row>
    <row r="662" spans="10:18" x14ac:dyDescent="0.2">
      <c r="J662" s="39"/>
      <c r="Q662" s="39"/>
      <c r="R662" s="39"/>
    </row>
    <row r="663" spans="10:18" x14ac:dyDescent="0.2">
      <c r="J663" s="39"/>
      <c r="Q663" s="39"/>
      <c r="R663" s="39"/>
    </row>
    <row r="664" spans="10:18" x14ac:dyDescent="0.2">
      <c r="J664" s="39"/>
      <c r="Q664" s="39"/>
      <c r="R664" s="39"/>
    </row>
    <row r="665" spans="10:18" x14ac:dyDescent="0.2">
      <c r="J665" s="39"/>
      <c r="Q665" s="39"/>
      <c r="R665" s="39"/>
    </row>
    <row r="666" spans="10:18" x14ac:dyDescent="0.2">
      <c r="J666" s="39"/>
      <c r="Q666" s="39"/>
      <c r="R666" s="39"/>
    </row>
    <row r="667" spans="10:18" x14ac:dyDescent="0.2">
      <c r="J667" s="39"/>
      <c r="Q667" s="39"/>
      <c r="R667" s="39"/>
    </row>
    <row r="668" spans="10:18" x14ac:dyDescent="0.2">
      <c r="J668" s="39"/>
      <c r="Q668" s="39"/>
      <c r="R668" s="39"/>
    </row>
    <row r="669" spans="10:18" x14ac:dyDescent="0.2">
      <c r="J669" s="39"/>
      <c r="Q669" s="39"/>
      <c r="R669" s="39"/>
    </row>
    <row r="670" spans="10:18" x14ac:dyDescent="0.2">
      <c r="J670" s="39"/>
      <c r="Q670" s="39"/>
      <c r="R670" s="39"/>
    </row>
    <row r="671" spans="10:18" x14ac:dyDescent="0.2">
      <c r="J671" s="39"/>
      <c r="Q671" s="39"/>
      <c r="R671" s="39"/>
    </row>
    <row r="672" spans="10:18" x14ac:dyDescent="0.2">
      <c r="J672" s="39"/>
      <c r="Q672" s="39"/>
      <c r="R672" s="39"/>
    </row>
    <row r="673" spans="10:18" x14ac:dyDescent="0.2">
      <c r="J673" s="39"/>
      <c r="Q673" s="39"/>
      <c r="R673" s="39"/>
    </row>
    <row r="674" spans="10:18" x14ac:dyDescent="0.2">
      <c r="J674" s="39"/>
      <c r="Q674" s="39"/>
      <c r="R674" s="39"/>
    </row>
    <row r="675" spans="10:18" x14ac:dyDescent="0.2">
      <c r="J675" s="39"/>
      <c r="Q675" s="39"/>
      <c r="R675" s="39"/>
    </row>
    <row r="676" spans="10:18" x14ac:dyDescent="0.2">
      <c r="J676" s="39"/>
      <c r="Q676" s="39"/>
      <c r="R676" s="39"/>
    </row>
    <row r="677" spans="10:18" x14ac:dyDescent="0.2">
      <c r="J677" s="39"/>
      <c r="Q677" s="39"/>
      <c r="R677" s="39"/>
    </row>
    <row r="678" spans="10:18" x14ac:dyDescent="0.2">
      <c r="J678" s="39"/>
      <c r="Q678" s="39"/>
      <c r="R678" s="39"/>
    </row>
    <row r="679" spans="10:18" x14ac:dyDescent="0.2">
      <c r="J679" s="39"/>
      <c r="Q679" s="39"/>
      <c r="R679" s="39"/>
    </row>
    <row r="680" spans="10:18" x14ac:dyDescent="0.2">
      <c r="J680" s="39"/>
      <c r="Q680" s="39"/>
      <c r="R680" s="39"/>
    </row>
    <row r="681" spans="10:18" x14ac:dyDescent="0.2">
      <c r="J681" s="39"/>
      <c r="Q681" s="39"/>
      <c r="R681" s="39"/>
    </row>
    <row r="682" spans="10:18" x14ac:dyDescent="0.2">
      <c r="J682" s="39"/>
      <c r="Q682" s="39"/>
      <c r="R682" s="39"/>
    </row>
    <row r="683" spans="10:18" x14ac:dyDescent="0.2">
      <c r="J683" s="39"/>
      <c r="Q683" s="39"/>
      <c r="R683" s="39"/>
    </row>
    <row r="684" spans="10:18" x14ac:dyDescent="0.2">
      <c r="J684" s="39"/>
      <c r="Q684" s="39"/>
      <c r="R684" s="39"/>
    </row>
    <row r="685" spans="10:18" x14ac:dyDescent="0.2">
      <c r="J685" s="39"/>
      <c r="Q685" s="39"/>
      <c r="R685" s="39"/>
    </row>
    <row r="686" spans="10:18" x14ac:dyDescent="0.2">
      <c r="J686" s="39"/>
      <c r="Q686" s="39"/>
      <c r="R686" s="39"/>
    </row>
    <row r="687" spans="10:18" x14ac:dyDescent="0.2">
      <c r="J687" s="39"/>
      <c r="Q687" s="39"/>
      <c r="R687" s="39"/>
    </row>
    <row r="688" spans="10:18" x14ac:dyDescent="0.2">
      <c r="J688" s="39"/>
      <c r="Q688" s="39"/>
      <c r="R688" s="39"/>
    </row>
    <row r="689" spans="10:18" x14ac:dyDescent="0.2">
      <c r="J689" s="39"/>
      <c r="Q689" s="39"/>
      <c r="R689" s="39"/>
    </row>
    <row r="690" spans="10:18" x14ac:dyDescent="0.2">
      <c r="J690" s="39"/>
      <c r="Q690" s="39"/>
      <c r="R690" s="39"/>
    </row>
    <row r="691" spans="10:18" x14ac:dyDescent="0.2">
      <c r="J691" s="39"/>
      <c r="Q691" s="39"/>
      <c r="R691" s="39"/>
    </row>
    <row r="692" spans="10:18" x14ac:dyDescent="0.2">
      <c r="J692" s="39"/>
      <c r="Q692" s="39"/>
      <c r="R692" s="39"/>
    </row>
    <row r="693" spans="10:18" x14ac:dyDescent="0.2">
      <c r="J693" s="39"/>
      <c r="Q693" s="39"/>
      <c r="R693" s="39"/>
    </row>
    <row r="694" spans="10:18" x14ac:dyDescent="0.2">
      <c r="J694" s="39"/>
      <c r="Q694" s="39"/>
      <c r="R694" s="39"/>
    </row>
    <row r="695" spans="10:18" x14ac:dyDescent="0.2">
      <c r="J695" s="39"/>
      <c r="Q695" s="39"/>
      <c r="R695" s="39"/>
    </row>
    <row r="696" spans="10:18" x14ac:dyDescent="0.2">
      <c r="J696" s="39"/>
      <c r="Q696" s="39"/>
      <c r="R696" s="39"/>
    </row>
    <row r="697" spans="10:18" x14ac:dyDescent="0.2">
      <c r="J697" s="39"/>
      <c r="Q697" s="39"/>
      <c r="R697" s="39"/>
    </row>
    <row r="698" spans="10:18" x14ac:dyDescent="0.2">
      <c r="J698" s="39"/>
      <c r="Q698" s="39"/>
      <c r="R698" s="39"/>
    </row>
    <row r="699" spans="10:18" x14ac:dyDescent="0.2">
      <c r="J699" s="39"/>
      <c r="Q699" s="39"/>
      <c r="R699" s="39"/>
    </row>
    <row r="700" spans="10:18" x14ac:dyDescent="0.2">
      <c r="J700" s="39"/>
      <c r="Q700" s="39"/>
      <c r="R700" s="39"/>
    </row>
    <row r="701" spans="10:18" x14ac:dyDescent="0.2">
      <c r="J701" s="39"/>
      <c r="Q701" s="39"/>
      <c r="R701" s="39"/>
    </row>
    <row r="702" spans="10:18" x14ac:dyDescent="0.2">
      <c r="J702" s="39"/>
      <c r="Q702" s="39"/>
      <c r="R702" s="39"/>
    </row>
    <row r="703" spans="10:18" x14ac:dyDescent="0.2">
      <c r="J703" s="39"/>
      <c r="Q703" s="39"/>
      <c r="R703" s="39"/>
    </row>
    <row r="704" spans="10:18" x14ac:dyDescent="0.2">
      <c r="J704" s="39"/>
      <c r="Q704" s="39"/>
      <c r="R704" s="39"/>
    </row>
    <row r="705" spans="10:18" x14ac:dyDescent="0.2">
      <c r="J705" s="39"/>
      <c r="Q705" s="39"/>
      <c r="R705" s="39"/>
    </row>
    <row r="706" spans="10:18" x14ac:dyDescent="0.2">
      <c r="J706" s="39"/>
      <c r="Q706" s="39"/>
      <c r="R706" s="39"/>
    </row>
    <row r="707" spans="10:18" x14ac:dyDescent="0.2">
      <c r="J707" s="39"/>
      <c r="Q707" s="39"/>
      <c r="R707" s="39"/>
    </row>
    <row r="708" spans="10:18" x14ac:dyDescent="0.2">
      <c r="J708" s="39"/>
      <c r="Q708" s="39"/>
      <c r="R708" s="39"/>
    </row>
    <row r="709" spans="10:18" x14ac:dyDescent="0.2">
      <c r="J709" s="39"/>
      <c r="Q709" s="39"/>
      <c r="R709" s="39"/>
    </row>
    <row r="710" spans="10:18" x14ac:dyDescent="0.2">
      <c r="J710" s="39"/>
      <c r="Q710" s="39"/>
      <c r="R710" s="39"/>
    </row>
    <row r="711" spans="10:18" x14ac:dyDescent="0.2">
      <c r="J711" s="39"/>
      <c r="Q711" s="39"/>
      <c r="R711" s="39"/>
    </row>
    <row r="712" spans="10:18" x14ac:dyDescent="0.2">
      <c r="J712" s="39"/>
      <c r="Q712" s="39"/>
      <c r="R712" s="39"/>
    </row>
    <row r="713" spans="10:18" x14ac:dyDescent="0.2">
      <c r="J713" s="39"/>
      <c r="Q713" s="39"/>
      <c r="R713" s="39"/>
    </row>
    <row r="714" spans="10:18" x14ac:dyDescent="0.2">
      <c r="J714" s="39"/>
      <c r="Q714" s="39"/>
      <c r="R714" s="39"/>
    </row>
    <row r="715" spans="10:18" x14ac:dyDescent="0.2">
      <c r="J715" s="39"/>
      <c r="Q715" s="39"/>
      <c r="R715" s="39"/>
    </row>
    <row r="716" spans="10:18" x14ac:dyDescent="0.2">
      <c r="J716" s="39"/>
      <c r="Q716" s="39"/>
      <c r="R716" s="39"/>
    </row>
    <row r="717" spans="10:18" x14ac:dyDescent="0.2">
      <c r="J717" s="39"/>
      <c r="Q717" s="39"/>
      <c r="R717" s="39"/>
    </row>
    <row r="718" spans="10:18" x14ac:dyDescent="0.2">
      <c r="J718" s="39"/>
      <c r="Q718" s="39"/>
      <c r="R718" s="39"/>
    </row>
    <row r="719" spans="10:18" x14ac:dyDescent="0.2">
      <c r="J719" s="39"/>
      <c r="Q719" s="39"/>
      <c r="R719" s="39"/>
    </row>
    <row r="720" spans="10:18" x14ac:dyDescent="0.2">
      <c r="J720" s="39"/>
      <c r="Q720" s="39"/>
      <c r="R720" s="39"/>
    </row>
    <row r="721" spans="10:18" x14ac:dyDescent="0.2">
      <c r="J721" s="39"/>
      <c r="Q721" s="39"/>
      <c r="R721" s="39"/>
    </row>
    <row r="722" spans="10:18" x14ac:dyDescent="0.2">
      <c r="J722" s="39"/>
      <c r="Q722" s="39"/>
      <c r="R722" s="39"/>
    </row>
    <row r="723" spans="10:18" x14ac:dyDescent="0.2">
      <c r="J723" s="39"/>
      <c r="Q723" s="39"/>
      <c r="R723" s="39"/>
    </row>
    <row r="724" spans="10:18" x14ac:dyDescent="0.2">
      <c r="J724" s="39"/>
      <c r="Q724" s="39"/>
      <c r="R724" s="39"/>
    </row>
    <row r="725" spans="10:18" x14ac:dyDescent="0.2">
      <c r="J725" s="39"/>
      <c r="Q725" s="39"/>
      <c r="R725" s="39"/>
    </row>
    <row r="726" spans="10:18" x14ac:dyDescent="0.2">
      <c r="J726" s="39"/>
      <c r="Q726" s="39"/>
      <c r="R726" s="39"/>
    </row>
    <row r="727" spans="10:18" x14ac:dyDescent="0.2">
      <c r="J727" s="39"/>
      <c r="Q727" s="39"/>
      <c r="R727" s="39"/>
    </row>
    <row r="728" spans="10:18" x14ac:dyDescent="0.2">
      <c r="J728" s="39"/>
      <c r="Q728" s="39"/>
      <c r="R728" s="39"/>
    </row>
    <row r="729" spans="10:18" x14ac:dyDescent="0.2">
      <c r="J729" s="39"/>
      <c r="Q729" s="39"/>
      <c r="R729" s="39"/>
    </row>
    <row r="730" spans="10:18" x14ac:dyDescent="0.2">
      <c r="J730" s="39"/>
      <c r="Q730" s="39"/>
      <c r="R730" s="39"/>
    </row>
    <row r="731" spans="10:18" x14ac:dyDescent="0.2">
      <c r="J731" s="39"/>
      <c r="Q731" s="39"/>
      <c r="R731" s="39"/>
    </row>
    <row r="732" spans="10:18" x14ac:dyDescent="0.2">
      <c r="J732" s="39"/>
      <c r="Q732" s="39"/>
      <c r="R732" s="39"/>
    </row>
    <row r="733" spans="10:18" x14ac:dyDescent="0.2">
      <c r="J733" s="39"/>
      <c r="Q733" s="39"/>
      <c r="R733" s="39"/>
    </row>
    <row r="734" spans="10:18" x14ac:dyDescent="0.2">
      <c r="J734" s="39"/>
      <c r="Q734" s="39"/>
      <c r="R734" s="39"/>
    </row>
    <row r="735" spans="10:18" x14ac:dyDescent="0.2">
      <c r="J735" s="39"/>
      <c r="Q735" s="39"/>
      <c r="R735" s="39"/>
    </row>
    <row r="736" spans="10:18" x14ac:dyDescent="0.2">
      <c r="J736" s="39"/>
      <c r="Q736" s="39"/>
      <c r="R736" s="39"/>
    </row>
    <row r="737" spans="10:18" x14ac:dyDescent="0.2">
      <c r="J737" s="39"/>
      <c r="Q737" s="39"/>
      <c r="R737" s="39"/>
    </row>
    <row r="738" spans="10:18" x14ac:dyDescent="0.2">
      <c r="J738" s="39"/>
      <c r="Q738" s="39"/>
      <c r="R738" s="39"/>
    </row>
    <row r="739" spans="10:18" x14ac:dyDescent="0.2">
      <c r="J739" s="39"/>
      <c r="Q739" s="39"/>
      <c r="R739" s="39"/>
    </row>
    <row r="740" spans="10:18" x14ac:dyDescent="0.2">
      <c r="J740" s="39"/>
      <c r="Q740" s="39"/>
      <c r="R740" s="39"/>
    </row>
    <row r="741" spans="10:18" x14ac:dyDescent="0.2">
      <c r="J741" s="39"/>
      <c r="Q741" s="39"/>
      <c r="R741" s="39"/>
    </row>
    <row r="742" spans="10:18" x14ac:dyDescent="0.2">
      <c r="J742" s="39"/>
      <c r="Q742" s="39"/>
      <c r="R742" s="39"/>
    </row>
    <row r="743" spans="10:18" x14ac:dyDescent="0.2">
      <c r="J743" s="39"/>
      <c r="Q743" s="39"/>
      <c r="R743" s="39"/>
    </row>
    <row r="744" spans="10:18" x14ac:dyDescent="0.2">
      <c r="J744" s="39"/>
      <c r="Q744" s="39"/>
      <c r="R744" s="39"/>
    </row>
    <row r="745" spans="10:18" x14ac:dyDescent="0.2">
      <c r="J745" s="39"/>
      <c r="Q745" s="39"/>
      <c r="R745" s="39"/>
    </row>
    <row r="746" spans="10:18" x14ac:dyDescent="0.2">
      <c r="J746" s="39"/>
      <c r="Q746" s="39"/>
      <c r="R746" s="39"/>
    </row>
    <row r="747" spans="10:18" x14ac:dyDescent="0.2">
      <c r="J747" s="39"/>
      <c r="Q747" s="39"/>
      <c r="R747" s="39"/>
    </row>
    <row r="748" spans="10:18" x14ac:dyDescent="0.2">
      <c r="J748" s="39"/>
      <c r="Q748" s="39"/>
      <c r="R748" s="39"/>
    </row>
    <row r="749" spans="10:18" x14ac:dyDescent="0.2">
      <c r="J749" s="39"/>
      <c r="Q749" s="39"/>
      <c r="R749" s="39"/>
    </row>
    <row r="750" spans="10:18" x14ac:dyDescent="0.2">
      <c r="J750" s="39"/>
      <c r="Q750" s="39"/>
      <c r="R750" s="39"/>
    </row>
    <row r="751" spans="10:18" x14ac:dyDescent="0.2">
      <c r="J751" s="39"/>
      <c r="Q751" s="39"/>
      <c r="R751" s="39"/>
    </row>
    <row r="752" spans="10:18" x14ac:dyDescent="0.2">
      <c r="J752" s="39"/>
      <c r="Q752" s="39"/>
      <c r="R752" s="39"/>
    </row>
    <row r="753" spans="10:18" x14ac:dyDescent="0.2">
      <c r="J753" s="39"/>
      <c r="Q753" s="39"/>
      <c r="R753" s="39"/>
    </row>
    <row r="754" spans="10:18" x14ac:dyDescent="0.2">
      <c r="J754" s="39"/>
      <c r="Q754" s="39"/>
      <c r="R754" s="39"/>
    </row>
    <row r="755" spans="10:18" x14ac:dyDescent="0.2">
      <c r="J755" s="39"/>
      <c r="Q755" s="39"/>
      <c r="R755" s="39"/>
    </row>
    <row r="756" spans="10:18" x14ac:dyDescent="0.2">
      <c r="J756" s="39"/>
      <c r="Q756" s="39"/>
      <c r="R756" s="39"/>
    </row>
    <row r="757" spans="10:18" x14ac:dyDescent="0.2">
      <c r="J757" s="39"/>
      <c r="Q757" s="39"/>
      <c r="R757" s="39"/>
    </row>
    <row r="758" spans="10:18" x14ac:dyDescent="0.2">
      <c r="J758" s="39"/>
      <c r="Q758" s="39"/>
      <c r="R758" s="39"/>
    </row>
    <row r="759" spans="10:18" x14ac:dyDescent="0.2">
      <c r="J759" s="39"/>
      <c r="Q759" s="39"/>
      <c r="R759" s="39"/>
    </row>
    <row r="760" spans="10:18" x14ac:dyDescent="0.2">
      <c r="J760" s="39"/>
      <c r="Q760" s="39"/>
      <c r="R760" s="39"/>
    </row>
    <row r="761" spans="10:18" x14ac:dyDescent="0.2">
      <c r="J761" s="39"/>
      <c r="Q761" s="39"/>
      <c r="R761" s="39"/>
    </row>
    <row r="762" spans="10:18" x14ac:dyDescent="0.2">
      <c r="J762" s="39"/>
      <c r="Q762" s="39"/>
      <c r="R762" s="39"/>
    </row>
    <row r="763" spans="10:18" x14ac:dyDescent="0.2">
      <c r="J763" s="39"/>
      <c r="Q763" s="39"/>
      <c r="R763" s="39"/>
    </row>
    <row r="764" spans="10:18" x14ac:dyDescent="0.2">
      <c r="J764" s="39"/>
      <c r="Q764" s="39"/>
      <c r="R764" s="39"/>
    </row>
    <row r="765" spans="10:18" x14ac:dyDescent="0.2">
      <c r="J765" s="39"/>
      <c r="Q765" s="39"/>
      <c r="R765" s="39"/>
    </row>
    <row r="766" spans="10:18" x14ac:dyDescent="0.2">
      <c r="J766" s="39"/>
      <c r="Q766" s="39"/>
      <c r="R766" s="39"/>
    </row>
    <row r="767" spans="10:18" x14ac:dyDescent="0.2">
      <c r="J767" s="39"/>
      <c r="Q767" s="39"/>
      <c r="R767" s="39"/>
    </row>
    <row r="768" spans="10:18" x14ac:dyDescent="0.2">
      <c r="J768" s="39"/>
      <c r="Q768" s="39"/>
      <c r="R768" s="39"/>
    </row>
    <row r="769" spans="10:18" x14ac:dyDescent="0.2">
      <c r="J769" s="39"/>
      <c r="Q769" s="39"/>
      <c r="R769" s="39"/>
    </row>
    <row r="770" spans="10:18" x14ac:dyDescent="0.2">
      <c r="J770" s="39"/>
      <c r="Q770" s="39"/>
      <c r="R770" s="39"/>
    </row>
    <row r="771" spans="10:18" x14ac:dyDescent="0.2">
      <c r="J771" s="39"/>
      <c r="Q771" s="39"/>
      <c r="R771" s="39"/>
    </row>
    <row r="772" spans="10:18" x14ac:dyDescent="0.2">
      <c r="J772" s="39"/>
      <c r="Q772" s="39"/>
      <c r="R772" s="39"/>
    </row>
    <row r="773" spans="10:18" x14ac:dyDescent="0.2">
      <c r="J773" s="39"/>
      <c r="Q773" s="39"/>
      <c r="R773" s="39"/>
    </row>
    <row r="774" spans="10:18" x14ac:dyDescent="0.2">
      <c r="J774" s="39"/>
      <c r="Q774" s="39"/>
      <c r="R774" s="39"/>
    </row>
    <row r="775" spans="10:18" x14ac:dyDescent="0.2">
      <c r="J775" s="39"/>
      <c r="Q775" s="39"/>
      <c r="R775" s="39"/>
    </row>
    <row r="776" spans="10:18" x14ac:dyDescent="0.2">
      <c r="J776" s="39"/>
      <c r="Q776" s="39"/>
      <c r="R776" s="39"/>
    </row>
    <row r="777" spans="10:18" x14ac:dyDescent="0.2">
      <c r="J777" s="39"/>
      <c r="Q777" s="39"/>
      <c r="R777" s="39"/>
    </row>
    <row r="778" spans="10:18" x14ac:dyDescent="0.2">
      <c r="J778" s="39"/>
      <c r="Q778" s="39"/>
      <c r="R778" s="39"/>
    </row>
    <row r="779" spans="10:18" x14ac:dyDescent="0.2">
      <c r="J779" s="39"/>
      <c r="Q779" s="39"/>
      <c r="R779" s="39"/>
    </row>
    <row r="780" spans="10:18" x14ac:dyDescent="0.2">
      <c r="J780" s="39"/>
      <c r="Q780" s="39"/>
      <c r="R780" s="39"/>
    </row>
    <row r="781" spans="10:18" x14ac:dyDescent="0.2">
      <c r="J781" s="39"/>
      <c r="Q781" s="39"/>
      <c r="R781" s="39"/>
    </row>
    <row r="782" spans="10:18" x14ac:dyDescent="0.2">
      <c r="J782" s="39"/>
      <c r="Q782" s="39"/>
      <c r="R782" s="39"/>
    </row>
    <row r="783" spans="10:18" x14ac:dyDescent="0.2">
      <c r="J783" s="39"/>
      <c r="Q783" s="39"/>
      <c r="R783" s="39"/>
    </row>
    <row r="784" spans="10:18" x14ac:dyDescent="0.2">
      <c r="J784" s="39"/>
      <c r="Q784" s="39"/>
      <c r="R784" s="39"/>
    </row>
    <row r="785" spans="10:18" x14ac:dyDescent="0.2">
      <c r="J785" s="39"/>
      <c r="Q785" s="39"/>
      <c r="R785" s="39"/>
    </row>
    <row r="786" spans="10:18" x14ac:dyDescent="0.2">
      <c r="J786" s="39"/>
      <c r="Q786" s="39"/>
      <c r="R786" s="39"/>
    </row>
    <row r="787" spans="10:18" x14ac:dyDescent="0.2">
      <c r="J787" s="39"/>
      <c r="Q787" s="39"/>
      <c r="R787" s="39"/>
    </row>
    <row r="788" spans="10:18" x14ac:dyDescent="0.2">
      <c r="J788" s="39"/>
      <c r="Q788" s="39"/>
      <c r="R788" s="39"/>
    </row>
    <row r="789" spans="10:18" x14ac:dyDescent="0.2">
      <c r="J789" s="39"/>
      <c r="Q789" s="39"/>
      <c r="R789" s="39"/>
    </row>
    <row r="790" spans="10:18" x14ac:dyDescent="0.2">
      <c r="J790" s="39"/>
      <c r="Q790" s="39"/>
      <c r="R790" s="39"/>
    </row>
    <row r="791" spans="10:18" x14ac:dyDescent="0.2">
      <c r="J791" s="39"/>
      <c r="Q791" s="39"/>
      <c r="R791" s="39"/>
    </row>
    <row r="792" spans="10:18" x14ac:dyDescent="0.2">
      <c r="J792" s="39"/>
      <c r="Q792" s="39"/>
      <c r="R792" s="39"/>
    </row>
    <row r="793" spans="10:18" x14ac:dyDescent="0.2">
      <c r="J793" s="39"/>
      <c r="Q793" s="39"/>
      <c r="R793" s="39"/>
    </row>
    <row r="794" spans="10:18" x14ac:dyDescent="0.2">
      <c r="J794" s="39"/>
      <c r="Q794" s="39"/>
      <c r="R794" s="39"/>
    </row>
    <row r="795" spans="10:18" x14ac:dyDescent="0.2">
      <c r="J795" s="39"/>
      <c r="Q795" s="39"/>
      <c r="R795" s="39"/>
    </row>
    <row r="796" spans="10:18" x14ac:dyDescent="0.2">
      <c r="J796" s="39"/>
      <c r="Q796" s="39"/>
      <c r="R796" s="39"/>
    </row>
    <row r="797" spans="10:18" x14ac:dyDescent="0.2">
      <c r="J797" s="39"/>
      <c r="Q797" s="39"/>
      <c r="R797" s="39"/>
    </row>
    <row r="798" spans="10:18" x14ac:dyDescent="0.2">
      <c r="J798" s="39"/>
      <c r="Q798" s="39"/>
      <c r="R798" s="39"/>
    </row>
    <row r="799" spans="10:18" x14ac:dyDescent="0.2">
      <c r="J799" s="39"/>
      <c r="Q799" s="39"/>
      <c r="R799" s="39"/>
    </row>
    <row r="800" spans="10:18" x14ac:dyDescent="0.2">
      <c r="J800" s="39"/>
      <c r="Q800" s="39"/>
      <c r="R800" s="39"/>
    </row>
    <row r="801" spans="10:18" x14ac:dyDescent="0.2">
      <c r="J801" s="39"/>
      <c r="Q801" s="39"/>
      <c r="R801" s="39"/>
    </row>
    <row r="802" spans="10:18" x14ac:dyDescent="0.2">
      <c r="J802" s="39"/>
      <c r="Q802" s="39"/>
      <c r="R802" s="39"/>
    </row>
    <row r="803" spans="10:18" x14ac:dyDescent="0.2">
      <c r="J803" s="39"/>
      <c r="Q803" s="39"/>
      <c r="R803" s="39"/>
    </row>
    <row r="804" spans="10:18" x14ac:dyDescent="0.2">
      <c r="J804" s="39"/>
      <c r="Q804" s="39"/>
      <c r="R804" s="39"/>
    </row>
    <row r="805" spans="10:18" x14ac:dyDescent="0.2">
      <c r="J805" s="39"/>
      <c r="Q805" s="39"/>
      <c r="R805" s="39"/>
    </row>
    <row r="806" spans="10:18" x14ac:dyDescent="0.2">
      <c r="J806" s="39"/>
      <c r="Q806" s="39"/>
      <c r="R806" s="39"/>
    </row>
    <row r="807" spans="10:18" x14ac:dyDescent="0.2">
      <c r="J807" s="39"/>
      <c r="Q807" s="39"/>
      <c r="R807" s="39"/>
    </row>
    <row r="808" spans="10:18" x14ac:dyDescent="0.2">
      <c r="J808" s="39"/>
      <c r="Q808" s="39"/>
      <c r="R808" s="39"/>
    </row>
    <row r="809" spans="10:18" x14ac:dyDescent="0.2">
      <c r="J809" s="39"/>
      <c r="Q809" s="39"/>
      <c r="R809" s="39"/>
    </row>
    <row r="810" spans="10:18" x14ac:dyDescent="0.2">
      <c r="J810" s="39"/>
      <c r="Q810" s="39"/>
      <c r="R810" s="39"/>
    </row>
    <row r="811" spans="10:18" x14ac:dyDescent="0.2">
      <c r="J811" s="39"/>
      <c r="Q811" s="39"/>
      <c r="R811" s="39"/>
    </row>
    <row r="812" spans="10:18" x14ac:dyDescent="0.2">
      <c r="J812" s="39"/>
      <c r="Q812" s="39"/>
      <c r="R812" s="39"/>
    </row>
    <row r="813" spans="10:18" x14ac:dyDescent="0.2">
      <c r="J813" s="39"/>
      <c r="Q813" s="39"/>
      <c r="R813" s="39"/>
    </row>
    <row r="814" spans="10:18" x14ac:dyDescent="0.2">
      <c r="J814" s="39"/>
      <c r="Q814" s="39"/>
      <c r="R814" s="39"/>
    </row>
    <row r="815" spans="10:18" x14ac:dyDescent="0.2">
      <c r="J815" s="39"/>
      <c r="Q815" s="39"/>
      <c r="R815" s="39"/>
    </row>
    <row r="816" spans="10:18" x14ac:dyDescent="0.2">
      <c r="J816" s="39"/>
      <c r="Q816" s="39"/>
      <c r="R816" s="39"/>
    </row>
    <row r="817" spans="10:18" x14ac:dyDescent="0.2">
      <c r="J817" s="39"/>
      <c r="Q817" s="39"/>
      <c r="R817" s="39"/>
    </row>
    <row r="818" spans="10:18" x14ac:dyDescent="0.2">
      <c r="J818" s="39"/>
      <c r="Q818" s="39"/>
      <c r="R818" s="39"/>
    </row>
    <row r="819" spans="10:18" x14ac:dyDescent="0.2">
      <c r="J819" s="39"/>
      <c r="Q819" s="39"/>
      <c r="R819" s="39"/>
    </row>
    <row r="820" spans="10:18" x14ac:dyDescent="0.2">
      <c r="J820" s="39"/>
      <c r="Q820" s="39"/>
      <c r="R820" s="39"/>
    </row>
    <row r="821" spans="10:18" x14ac:dyDescent="0.2">
      <c r="J821" s="39"/>
      <c r="Q821" s="39"/>
      <c r="R821" s="39"/>
    </row>
    <row r="822" spans="10:18" x14ac:dyDescent="0.2">
      <c r="J822" s="39"/>
      <c r="Q822" s="39"/>
      <c r="R822" s="39"/>
    </row>
    <row r="823" spans="10:18" x14ac:dyDescent="0.2">
      <c r="J823" s="39"/>
      <c r="Q823" s="39"/>
      <c r="R823" s="39"/>
    </row>
    <row r="824" spans="10:18" x14ac:dyDescent="0.2">
      <c r="J824" s="39"/>
      <c r="Q824" s="39"/>
      <c r="R824" s="39"/>
    </row>
    <row r="825" spans="10:18" x14ac:dyDescent="0.2">
      <c r="J825" s="39"/>
      <c r="Q825" s="39"/>
      <c r="R825" s="39"/>
    </row>
    <row r="826" spans="10:18" x14ac:dyDescent="0.2">
      <c r="J826" s="39"/>
      <c r="Q826" s="39"/>
      <c r="R826" s="39"/>
    </row>
    <row r="827" spans="10:18" x14ac:dyDescent="0.2">
      <c r="J827" s="39"/>
      <c r="Q827" s="39"/>
      <c r="R827" s="39"/>
    </row>
    <row r="828" spans="10:18" x14ac:dyDescent="0.2">
      <c r="J828" s="39"/>
      <c r="Q828" s="39"/>
      <c r="R828" s="39"/>
    </row>
    <row r="829" spans="10:18" x14ac:dyDescent="0.2">
      <c r="J829" s="39"/>
      <c r="Q829" s="39"/>
      <c r="R829" s="39"/>
    </row>
    <row r="830" spans="10:18" x14ac:dyDescent="0.2">
      <c r="J830" s="39"/>
      <c r="Q830" s="39"/>
      <c r="R830" s="39"/>
    </row>
    <row r="831" spans="10:18" x14ac:dyDescent="0.2">
      <c r="J831" s="39"/>
      <c r="Q831" s="39"/>
      <c r="R831" s="39"/>
    </row>
    <row r="832" spans="10:18" x14ac:dyDescent="0.2">
      <c r="J832" s="39"/>
      <c r="Q832" s="39"/>
      <c r="R832" s="39"/>
    </row>
    <row r="833" spans="10:18" x14ac:dyDescent="0.2">
      <c r="J833" s="39"/>
      <c r="Q833" s="39"/>
      <c r="R833" s="39"/>
    </row>
    <row r="834" spans="10:18" x14ac:dyDescent="0.2">
      <c r="J834" s="39"/>
      <c r="Q834" s="39"/>
      <c r="R834" s="39"/>
    </row>
    <row r="835" spans="10:18" x14ac:dyDescent="0.2">
      <c r="J835" s="39"/>
      <c r="Q835" s="39"/>
      <c r="R835" s="39"/>
    </row>
    <row r="836" spans="10:18" x14ac:dyDescent="0.2">
      <c r="J836" s="39"/>
      <c r="Q836" s="39"/>
      <c r="R836" s="39"/>
    </row>
    <row r="837" spans="10:18" x14ac:dyDescent="0.2">
      <c r="J837" s="39"/>
      <c r="Q837" s="39"/>
      <c r="R837" s="39"/>
    </row>
    <row r="838" spans="10:18" x14ac:dyDescent="0.2">
      <c r="J838" s="39"/>
      <c r="Q838" s="39"/>
      <c r="R838" s="39"/>
    </row>
    <row r="839" spans="10:18" x14ac:dyDescent="0.2">
      <c r="J839" s="39"/>
      <c r="Q839" s="39"/>
      <c r="R839" s="39"/>
    </row>
    <row r="840" spans="10:18" x14ac:dyDescent="0.2">
      <c r="J840" s="39"/>
      <c r="Q840" s="39"/>
      <c r="R840" s="39"/>
    </row>
    <row r="841" spans="10:18" x14ac:dyDescent="0.2">
      <c r="J841" s="39"/>
      <c r="Q841" s="39"/>
      <c r="R841" s="39"/>
    </row>
    <row r="842" spans="10:18" x14ac:dyDescent="0.2">
      <c r="J842" s="39"/>
      <c r="Q842" s="39"/>
      <c r="R842" s="39"/>
    </row>
    <row r="843" spans="10:18" x14ac:dyDescent="0.2">
      <c r="J843" s="39"/>
      <c r="Q843" s="39"/>
      <c r="R843" s="39"/>
    </row>
    <row r="844" spans="10:18" x14ac:dyDescent="0.2">
      <c r="J844" s="39"/>
      <c r="Q844" s="39"/>
      <c r="R844" s="39"/>
    </row>
    <row r="845" spans="10:18" x14ac:dyDescent="0.2">
      <c r="J845" s="39"/>
      <c r="Q845" s="39"/>
      <c r="R845" s="39"/>
    </row>
    <row r="846" spans="10:18" x14ac:dyDescent="0.2">
      <c r="J846" s="39"/>
      <c r="Q846" s="39"/>
      <c r="R846" s="39"/>
    </row>
    <row r="847" spans="10:18" x14ac:dyDescent="0.2">
      <c r="J847" s="39"/>
      <c r="Q847" s="39"/>
      <c r="R847" s="39"/>
    </row>
    <row r="848" spans="10:18" x14ac:dyDescent="0.2">
      <c r="J848" s="39"/>
      <c r="Q848" s="39"/>
      <c r="R848" s="39"/>
    </row>
    <row r="849" spans="10:18" x14ac:dyDescent="0.2">
      <c r="J849" s="39"/>
      <c r="Q849" s="39"/>
      <c r="R849" s="39"/>
    </row>
    <row r="850" spans="10:18" x14ac:dyDescent="0.2">
      <c r="J850" s="39"/>
      <c r="Q850" s="39"/>
      <c r="R850" s="39"/>
    </row>
    <row r="851" spans="10:18" x14ac:dyDescent="0.2">
      <c r="J851" s="39"/>
      <c r="Q851" s="39"/>
      <c r="R851" s="39"/>
    </row>
    <row r="852" spans="10:18" x14ac:dyDescent="0.2">
      <c r="J852" s="39"/>
      <c r="Q852" s="39"/>
      <c r="R852" s="39"/>
    </row>
    <row r="853" spans="10:18" x14ac:dyDescent="0.2">
      <c r="J853" s="39"/>
      <c r="Q853" s="39"/>
      <c r="R853" s="39"/>
    </row>
    <row r="854" spans="10:18" x14ac:dyDescent="0.2">
      <c r="J854" s="39"/>
      <c r="Q854" s="39"/>
      <c r="R854" s="39"/>
    </row>
    <row r="855" spans="10:18" x14ac:dyDescent="0.2">
      <c r="J855" s="39"/>
      <c r="Q855" s="39"/>
      <c r="R855" s="39"/>
    </row>
    <row r="856" spans="10:18" x14ac:dyDescent="0.2">
      <c r="J856" s="39"/>
      <c r="Q856" s="39"/>
      <c r="R856" s="39"/>
    </row>
    <row r="857" spans="10:18" x14ac:dyDescent="0.2">
      <c r="J857" s="39"/>
      <c r="Q857" s="39"/>
      <c r="R857" s="39"/>
    </row>
    <row r="858" spans="10:18" x14ac:dyDescent="0.2">
      <c r="J858" s="39"/>
      <c r="Q858" s="39"/>
      <c r="R858" s="39"/>
    </row>
    <row r="859" spans="10:18" x14ac:dyDescent="0.2">
      <c r="J859" s="39"/>
      <c r="Q859" s="39"/>
      <c r="R859" s="39"/>
    </row>
    <row r="860" spans="10:18" x14ac:dyDescent="0.2">
      <c r="J860" s="39"/>
      <c r="Q860" s="39"/>
      <c r="R860" s="39"/>
    </row>
    <row r="861" spans="10:18" x14ac:dyDescent="0.2">
      <c r="J861" s="39"/>
      <c r="Q861" s="39"/>
      <c r="R861" s="39"/>
    </row>
    <row r="862" spans="10:18" x14ac:dyDescent="0.2">
      <c r="J862" s="39"/>
      <c r="Q862" s="39"/>
      <c r="R862" s="39"/>
    </row>
    <row r="863" spans="10:18" x14ac:dyDescent="0.2">
      <c r="J863" s="39"/>
      <c r="Q863" s="39"/>
      <c r="R863" s="39"/>
    </row>
    <row r="864" spans="10:18" x14ac:dyDescent="0.2">
      <c r="J864" s="39"/>
      <c r="Q864" s="39"/>
      <c r="R864" s="39"/>
    </row>
    <row r="865" spans="10:18" x14ac:dyDescent="0.2">
      <c r="J865" s="39"/>
      <c r="Q865" s="39"/>
      <c r="R865" s="39"/>
    </row>
    <row r="866" spans="10:18" x14ac:dyDescent="0.2">
      <c r="J866" s="39"/>
      <c r="Q866" s="39"/>
      <c r="R866" s="39"/>
    </row>
    <row r="867" spans="10:18" x14ac:dyDescent="0.2">
      <c r="J867" s="39"/>
      <c r="Q867" s="39"/>
      <c r="R867" s="39"/>
    </row>
    <row r="868" spans="10:18" x14ac:dyDescent="0.2">
      <c r="J868" s="39"/>
      <c r="Q868" s="39"/>
      <c r="R868" s="39"/>
    </row>
    <row r="869" spans="10:18" x14ac:dyDescent="0.2">
      <c r="J869" s="39"/>
      <c r="Q869" s="39"/>
      <c r="R869" s="39"/>
    </row>
    <row r="870" spans="10:18" x14ac:dyDescent="0.2">
      <c r="J870" s="39"/>
      <c r="Q870" s="39"/>
      <c r="R870" s="39"/>
    </row>
    <row r="871" spans="10:18" x14ac:dyDescent="0.2">
      <c r="J871" s="39"/>
      <c r="Q871" s="39"/>
      <c r="R871" s="39"/>
    </row>
    <row r="872" spans="10:18" x14ac:dyDescent="0.2">
      <c r="J872" s="39"/>
      <c r="Q872" s="39"/>
      <c r="R872" s="39"/>
    </row>
    <row r="873" spans="10:18" x14ac:dyDescent="0.2">
      <c r="J873" s="39"/>
      <c r="Q873" s="39"/>
      <c r="R873" s="39"/>
    </row>
    <row r="874" spans="10:18" x14ac:dyDescent="0.2">
      <c r="J874" s="39"/>
      <c r="Q874" s="39"/>
      <c r="R874" s="39"/>
    </row>
    <row r="875" spans="10:18" x14ac:dyDescent="0.2">
      <c r="J875" s="39"/>
      <c r="Q875" s="39"/>
      <c r="R875" s="39"/>
    </row>
    <row r="876" spans="10:18" x14ac:dyDescent="0.2">
      <c r="J876" s="39"/>
      <c r="Q876" s="39"/>
      <c r="R876" s="39"/>
    </row>
    <row r="877" spans="10:18" x14ac:dyDescent="0.2">
      <c r="J877" s="39"/>
      <c r="Q877" s="39"/>
      <c r="R877" s="39"/>
    </row>
    <row r="878" spans="10:18" x14ac:dyDescent="0.2">
      <c r="J878" s="39"/>
      <c r="Q878" s="39"/>
      <c r="R878" s="39"/>
    </row>
    <row r="879" spans="10:18" x14ac:dyDescent="0.2">
      <c r="J879" s="39"/>
      <c r="Q879" s="39"/>
      <c r="R879" s="39"/>
    </row>
    <row r="880" spans="10:18" x14ac:dyDescent="0.2">
      <c r="J880" s="39"/>
      <c r="Q880" s="39"/>
      <c r="R880" s="39"/>
    </row>
    <row r="881" spans="10:18" x14ac:dyDescent="0.2">
      <c r="J881" s="39"/>
      <c r="Q881" s="39"/>
      <c r="R881" s="39"/>
    </row>
    <row r="882" spans="10:18" x14ac:dyDescent="0.2">
      <c r="J882" s="39"/>
      <c r="Q882" s="39"/>
      <c r="R882" s="39"/>
    </row>
    <row r="883" spans="10:18" x14ac:dyDescent="0.2">
      <c r="J883" s="39"/>
      <c r="Q883" s="39"/>
      <c r="R883" s="39"/>
    </row>
    <row r="884" spans="10:18" x14ac:dyDescent="0.2">
      <c r="J884" s="39"/>
      <c r="Q884" s="39"/>
      <c r="R884" s="39"/>
    </row>
    <row r="885" spans="10:18" x14ac:dyDescent="0.2">
      <c r="J885" s="39"/>
      <c r="Q885" s="39"/>
      <c r="R885" s="39"/>
    </row>
    <row r="886" spans="10:18" x14ac:dyDescent="0.2">
      <c r="J886" s="39"/>
      <c r="Q886" s="39"/>
      <c r="R886" s="39"/>
    </row>
    <row r="887" spans="10:18" x14ac:dyDescent="0.2">
      <c r="J887" s="39"/>
      <c r="Q887" s="39"/>
      <c r="R887" s="39"/>
    </row>
    <row r="888" spans="10:18" x14ac:dyDescent="0.2">
      <c r="J888" s="39"/>
      <c r="Q888" s="39"/>
      <c r="R888" s="39"/>
    </row>
    <row r="889" spans="10:18" x14ac:dyDescent="0.2">
      <c r="J889" s="39"/>
      <c r="Q889" s="39"/>
      <c r="R889" s="39"/>
    </row>
    <row r="890" spans="10:18" x14ac:dyDescent="0.2">
      <c r="J890" s="39"/>
      <c r="Q890" s="39"/>
      <c r="R890" s="39"/>
    </row>
    <row r="891" spans="10:18" x14ac:dyDescent="0.2">
      <c r="J891" s="39"/>
      <c r="Q891" s="39"/>
      <c r="R891" s="39"/>
    </row>
    <row r="892" spans="10:18" x14ac:dyDescent="0.2">
      <c r="J892" s="39"/>
      <c r="Q892" s="39"/>
      <c r="R892" s="39"/>
    </row>
    <row r="893" spans="10:18" x14ac:dyDescent="0.2">
      <c r="J893" s="39"/>
      <c r="Q893" s="39"/>
      <c r="R893" s="39"/>
    </row>
    <row r="894" spans="10:18" x14ac:dyDescent="0.2">
      <c r="J894" s="39"/>
      <c r="Q894" s="39"/>
      <c r="R894" s="39"/>
    </row>
    <row r="895" spans="10:18" x14ac:dyDescent="0.2">
      <c r="J895" s="39"/>
      <c r="Q895" s="39"/>
      <c r="R895" s="39"/>
    </row>
    <row r="896" spans="10:18" x14ac:dyDescent="0.2">
      <c r="J896" s="39"/>
      <c r="Q896" s="39"/>
      <c r="R896" s="39"/>
    </row>
    <row r="897" spans="10:18" x14ac:dyDescent="0.2">
      <c r="J897" s="39"/>
      <c r="Q897" s="39"/>
      <c r="R897" s="39"/>
    </row>
    <row r="898" spans="10:18" x14ac:dyDescent="0.2">
      <c r="J898" s="39"/>
      <c r="Q898" s="39"/>
      <c r="R898" s="39"/>
    </row>
    <row r="899" spans="10:18" x14ac:dyDescent="0.2">
      <c r="J899" s="39"/>
      <c r="Q899" s="39"/>
      <c r="R899" s="39"/>
    </row>
    <row r="900" spans="10:18" x14ac:dyDescent="0.2">
      <c r="J900" s="39"/>
      <c r="Q900" s="39"/>
      <c r="R900" s="39"/>
    </row>
    <row r="901" spans="10:18" x14ac:dyDescent="0.2">
      <c r="J901" s="39"/>
      <c r="Q901" s="39"/>
      <c r="R901" s="39"/>
    </row>
    <row r="902" spans="10:18" x14ac:dyDescent="0.2">
      <c r="J902" s="39"/>
      <c r="Q902" s="39"/>
      <c r="R902" s="39"/>
    </row>
    <row r="903" spans="10:18" x14ac:dyDescent="0.2">
      <c r="J903" s="39"/>
      <c r="Q903" s="39"/>
      <c r="R903" s="39"/>
    </row>
    <row r="904" spans="10:18" x14ac:dyDescent="0.2">
      <c r="J904" s="39"/>
      <c r="Q904" s="39"/>
      <c r="R904" s="39"/>
    </row>
    <row r="905" spans="10:18" x14ac:dyDescent="0.2">
      <c r="J905" s="39"/>
      <c r="Q905" s="39"/>
      <c r="R905" s="39"/>
    </row>
    <row r="906" spans="10:18" x14ac:dyDescent="0.2">
      <c r="J906" s="39"/>
      <c r="Q906" s="39"/>
      <c r="R906" s="39"/>
    </row>
    <row r="907" spans="10:18" x14ac:dyDescent="0.2">
      <c r="J907" s="39"/>
      <c r="Q907" s="39"/>
      <c r="R907" s="39"/>
    </row>
    <row r="908" spans="10:18" x14ac:dyDescent="0.2">
      <c r="J908" s="39"/>
      <c r="Q908" s="39"/>
      <c r="R908" s="39"/>
    </row>
    <row r="909" spans="10:18" x14ac:dyDescent="0.2">
      <c r="J909" s="39"/>
      <c r="Q909" s="39"/>
      <c r="R909" s="39"/>
    </row>
    <row r="910" spans="10:18" x14ac:dyDescent="0.2">
      <c r="J910" s="39"/>
      <c r="Q910" s="39"/>
      <c r="R910" s="39"/>
    </row>
    <row r="911" spans="10:18" x14ac:dyDescent="0.2">
      <c r="J911" s="39"/>
      <c r="Q911" s="39"/>
      <c r="R911" s="39"/>
    </row>
    <row r="912" spans="10:18" x14ac:dyDescent="0.2">
      <c r="J912" s="39"/>
      <c r="Q912" s="39"/>
      <c r="R912" s="39"/>
    </row>
    <row r="913" spans="10:18" x14ac:dyDescent="0.2">
      <c r="J913" s="39"/>
      <c r="Q913" s="39"/>
      <c r="R913" s="39"/>
    </row>
    <row r="914" spans="10:18" x14ac:dyDescent="0.2">
      <c r="J914" s="39"/>
      <c r="Q914" s="39"/>
      <c r="R914" s="39"/>
    </row>
    <row r="915" spans="10:18" x14ac:dyDescent="0.2">
      <c r="J915" s="39"/>
      <c r="Q915" s="39"/>
      <c r="R915" s="39"/>
    </row>
    <row r="916" spans="10:18" x14ac:dyDescent="0.2">
      <c r="J916" s="39"/>
      <c r="Q916" s="39"/>
      <c r="R916" s="39"/>
    </row>
    <row r="917" spans="10:18" x14ac:dyDescent="0.2">
      <c r="J917" s="39"/>
      <c r="Q917" s="39"/>
      <c r="R917" s="39"/>
    </row>
    <row r="918" spans="10:18" x14ac:dyDescent="0.2">
      <c r="J918" s="39"/>
      <c r="Q918" s="39"/>
      <c r="R918" s="39"/>
    </row>
    <row r="919" spans="10:18" x14ac:dyDescent="0.2">
      <c r="J919" s="39"/>
      <c r="Q919" s="39"/>
      <c r="R919" s="39"/>
    </row>
    <row r="920" spans="10:18" x14ac:dyDescent="0.2">
      <c r="J920" s="39"/>
      <c r="Q920" s="39"/>
      <c r="R920" s="39"/>
    </row>
    <row r="921" spans="10:18" x14ac:dyDescent="0.2">
      <c r="J921" s="39"/>
      <c r="Q921" s="39"/>
      <c r="R921" s="39"/>
    </row>
    <row r="922" spans="10:18" x14ac:dyDescent="0.2">
      <c r="J922" s="39"/>
      <c r="Q922" s="39"/>
      <c r="R922" s="39"/>
    </row>
    <row r="923" spans="10:18" x14ac:dyDescent="0.2">
      <c r="J923" s="39"/>
      <c r="Q923" s="39"/>
      <c r="R923" s="39"/>
    </row>
    <row r="924" spans="10:18" x14ac:dyDescent="0.2">
      <c r="J924" s="39"/>
      <c r="Q924" s="39"/>
      <c r="R924" s="39"/>
    </row>
    <row r="925" spans="10:18" x14ac:dyDescent="0.2">
      <c r="J925" s="39"/>
      <c r="Q925" s="39"/>
      <c r="R925" s="39"/>
    </row>
    <row r="926" spans="10:18" x14ac:dyDescent="0.2">
      <c r="J926" s="39"/>
      <c r="Q926" s="39"/>
      <c r="R926" s="39"/>
    </row>
    <row r="927" spans="10:18" x14ac:dyDescent="0.2">
      <c r="J927" s="39"/>
      <c r="Q927" s="39"/>
      <c r="R927" s="39"/>
    </row>
    <row r="928" spans="10:18" x14ac:dyDescent="0.2">
      <c r="J928" s="39"/>
      <c r="Q928" s="39"/>
      <c r="R928" s="39"/>
    </row>
    <row r="929" spans="10:18" x14ac:dyDescent="0.2">
      <c r="J929" s="39"/>
      <c r="Q929" s="39"/>
      <c r="R929" s="39"/>
    </row>
    <row r="930" spans="10:18" x14ac:dyDescent="0.2">
      <c r="J930" s="39"/>
      <c r="Q930" s="39"/>
      <c r="R930" s="39"/>
    </row>
    <row r="931" spans="10:18" x14ac:dyDescent="0.2">
      <c r="J931" s="39"/>
      <c r="Q931" s="39"/>
      <c r="R931" s="39"/>
    </row>
    <row r="932" spans="10:18" x14ac:dyDescent="0.2">
      <c r="J932" s="39"/>
      <c r="Q932" s="39"/>
      <c r="R932" s="39"/>
    </row>
    <row r="933" spans="10:18" x14ac:dyDescent="0.2">
      <c r="J933" s="39"/>
      <c r="Q933" s="39"/>
      <c r="R933" s="39"/>
    </row>
    <row r="934" spans="10:18" x14ac:dyDescent="0.2">
      <c r="J934" s="39"/>
      <c r="Q934" s="39"/>
      <c r="R934" s="39"/>
    </row>
    <row r="935" spans="10:18" x14ac:dyDescent="0.2">
      <c r="J935" s="39"/>
      <c r="Q935" s="39"/>
      <c r="R935" s="39"/>
    </row>
    <row r="936" spans="10:18" x14ac:dyDescent="0.2">
      <c r="J936" s="39"/>
      <c r="Q936" s="39"/>
      <c r="R936" s="39"/>
    </row>
    <row r="937" spans="10:18" x14ac:dyDescent="0.2">
      <c r="J937" s="39"/>
      <c r="Q937" s="39"/>
      <c r="R937" s="39"/>
    </row>
    <row r="938" spans="10:18" x14ac:dyDescent="0.2">
      <c r="J938" s="39"/>
      <c r="Q938" s="39"/>
      <c r="R938" s="39"/>
    </row>
    <row r="939" spans="10:18" x14ac:dyDescent="0.2">
      <c r="J939" s="39"/>
      <c r="Q939" s="39"/>
      <c r="R939" s="39"/>
    </row>
    <row r="940" spans="10:18" x14ac:dyDescent="0.2">
      <c r="J940" s="39"/>
      <c r="Q940" s="39"/>
      <c r="R940" s="39"/>
    </row>
    <row r="941" spans="10:18" x14ac:dyDescent="0.2">
      <c r="J941" s="39"/>
      <c r="Q941" s="39"/>
      <c r="R941" s="39"/>
    </row>
    <row r="942" spans="10:18" x14ac:dyDescent="0.2">
      <c r="J942" s="39"/>
      <c r="Q942" s="39"/>
      <c r="R942" s="39"/>
    </row>
    <row r="943" spans="10:18" x14ac:dyDescent="0.2">
      <c r="J943" s="39"/>
      <c r="Q943" s="39"/>
      <c r="R943" s="39"/>
    </row>
    <row r="944" spans="10:18" x14ac:dyDescent="0.2">
      <c r="J944" s="39"/>
      <c r="Q944" s="39"/>
      <c r="R944" s="39"/>
    </row>
    <row r="945" spans="10:18" x14ac:dyDescent="0.2">
      <c r="J945" s="39"/>
      <c r="Q945" s="39"/>
      <c r="R945" s="39"/>
    </row>
    <row r="946" spans="10:18" x14ac:dyDescent="0.2">
      <c r="J946" s="39"/>
      <c r="Q946" s="39"/>
      <c r="R946" s="39"/>
    </row>
    <row r="947" spans="10:18" x14ac:dyDescent="0.2">
      <c r="J947" s="39"/>
      <c r="Q947" s="39"/>
      <c r="R947" s="39"/>
    </row>
    <row r="948" spans="10:18" x14ac:dyDescent="0.2">
      <c r="J948" s="39"/>
      <c r="Q948" s="39"/>
      <c r="R948" s="39"/>
    </row>
    <row r="949" spans="10:18" x14ac:dyDescent="0.2">
      <c r="J949" s="39"/>
      <c r="Q949" s="39"/>
      <c r="R949" s="39"/>
    </row>
    <row r="950" spans="10:18" x14ac:dyDescent="0.2">
      <c r="J950" s="39"/>
      <c r="Q950" s="39"/>
      <c r="R950" s="39"/>
    </row>
    <row r="951" spans="10:18" x14ac:dyDescent="0.2">
      <c r="J951" s="39"/>
      <c r="Q951" s="39"/>
      <c r="R951" s="39"/>
    </row>
    <row r="952" spans="10:18" x14ac:dyDescent="0.2">
      <c r="J952" s="39"/>
      <c r="Q952" s="39"/>
      <c r="R952" s="39"/>
    </row>
    <row r="953" spans="10:18" x14ac:dyDescent="0.2">
      <c r="J953" s="39"/>
      <c r="Q953" s="39"/>
      <c r="R953" s="39"/>
    </row>
    <row r="954" spans="10:18" x14ac:dyDescent="0.2">
      <c r="J954" s="39"/>
      <c r="Q954" s="39"/>
      <c r="R954" s="39"/>
    </row>
    <row r="955" spans="10:18" x14ac:dyDescent="0.2">
      <c r="J955" s="39"/>
      <c r="Q955" s="39"/>
      <c r="R955" s="39"/>
    </row>
    <row r="956" spans="10:18" x14ac:dyDescent="0.2">
      <c r="J956" s="39"/>
      <c r="Q956" s="39"/>
      <c r="R956" s="39"/>
    </row>
    <row r="957" spans="10:18" x14ac:dyDescent="0.2">
      <c r="J957" s="39"/>
      <c r="Q957" s="39"/>
      <c r="R957" s="39"/>
    </row>
    <row r="958" spans="10:18" x14ac:dyDescent="0.2">
      <c r="J958" s="39"/>
      <c r="Q958" s="39"/>
      <c r="R958" s="39"/>
    </row>
    <row r="959" spans="10:18" x14ac:dyDescent="0.2">
      <c r="J959" s="39"/>
      <c r="Q959" s="39"/>
      <c r="R959" s="39"/>
    </row>
    <row r="960" spans="10:18" x14ac:dyDescent="0.2">
      <c r="J960" s="39"/>
      <c r="Q960" s="39"/>
      <c r="R960" s="39"/>
    </row>
    <row r="961" spans="10:18" x14ac:dyDescent="0.2">
      <c r="J961" s="39"/>
      <c r="Q961" s="39"/>
      <c r="R961" s="39"/>
    </row>
    <row r="962" spans="10:18" x14ac:dyDescent="0.2">
      <c r="J962" s="39"/>
      <c r="Q962" s="39"/>
      <c r="R962" s="39"/>
    </row>
    <row r="963" spans="10:18" x14ac:dyDescent="0.2">
      <c r="J963" s="39"/>
      <c r="Q963" s="39"/>
      <c r="R963" s="39"/>
    </row>
    <row r="964" spans="10:18" x14ac:dyDescent="0.2">
      <c r="J964" s="39"/>
      <c r="Q964" s="39"/>
      <c r="R964" s="39"/>
    </row>
    <row r="965" spans="10:18" x14ac:dyDescent="0.2">
      <c r="J965" s="39"/>
      <c r="Q965" s="39"/>
      <c r="R965" s="39"/>
    </row>
    <row r="966" spans="10:18" x14ac:dyDescent="0.2">
      <c r="J966" s="39"/>
      <c r="Q966" s="39"/>
      <c r="R966" s="39"/>
    </row>
    <row r="967" spans="10:18" x14ac:dyDescent="0.2">
      <c r="J967" s="39"/>
      <c r="Q967" s="39"/>
      <c r="R967" s="39"/>
    </row>
    <row r="968" spans="10:18" x14ac:dyDescent="0.2">
      <c r="J968" s="39"/>
      <c r="Q968" s="39"/>
      <c r="R968" s="39"/>
    </row>
    <row r="969" spans="10:18" x14ac:dyDescent="0.2">
      <c r="J969" s="39"/>
      <c r="Q969" s="39"/>
      <c r="R969" s="39"/>
    </row>
    <row r="970" spans="10:18" x14ac:dyDescent="0.2">
      <c r="J970" s="39"/>
      <c r="Q970" s="39"/>
      <c r="R970" s="39"/>
    </row>
    <row r="971" spans="10:18" x14ac:dyDescent="0.2">
      <c r="J971" s="39"/>
      <c r="Q971" s="39"/>
      <c r="R971" s="39"/>
    </row>
    <row r="972" spans="10:18" x14ac:dyDescent="0.2">
      <c r="J972" s="39"/>
      <c r="Q972" s="39"/>
      <c r="R972" s="39"/>
    </row>
    <row r="973" spans="10:18" x14ac:dyDescent="0.2">
      <c r="J973" s="39"/>
      <c r="Q973" s="39"/>
      <c r="R973" s="39"/>
    </row>
    <row r="974" spans="10:18" x14ac:dyDescent="0.2">
      <c r="J974" s="39"/>
      <c r="Q974" s="39"/>
      <c r="R974" s="39"/>
    </row>
    <row r="975" spans="10:18" x14ac:dyDescent="0.2">
      <c r="J975" s="39"/>
      <c r="Q975" s="39"/>
      <c r="R975" s="39"/>
    </row>
    <row r="976" spans="10:18" x14ac:dyDescent="0.2">
      <c r="J976" s="39"/>
      <c r="Q976" s="39"/>
      <c r="R976" s="39"/>
    </row>
    <row r="977" spans="10:18" x14ac:dyDescent="0.2">
      <c r="J977" s="39"/>
      <c r="Q977" s="39"/>
      <c r="R977" s="39"/>
    </row>
    <row r="978" spans="10:18" x14ac:dyDescent="0.2">
      <c r="J978" s="39"/>
      <c r="Q978" s="39"/>
      <c r="R978" s="39"/>
    </row>
    <row r="979" spans="10:18" x14ac:dyDescent="0.2">
      <c r="J979" s="39"/>
      <c r="Q979" s="39"/>
      <c r="R979" s="39"/>
    </row>
    <row r="980" spans="10:18" x14ac:dyDescent="0.2">
      <c r="J980" s="39"/>
      <c r="Q980" s="39"/>
      <c r="R980" s="39"/>
    </row>
    <row r="981" spans="10:18" x14ac:dyDescent="0.2">
      <c r="J981" s="39"/>
      <c r="Q981" s="39"/>
      <c r="R981" s="39"/>
    </row>
    <row r="982" spans="10:18" x14ac:dyDescent="0.2">
      <c r="J982" s="39"/>
      <c r="Q982" s="39"/>
      <c r="R982" s="39"/>
    </row>
    <row r="983" spans="10:18" x14ac:dyDescent="0.2">
      <c r="J983" s="39"/>
      <c r="Q983" s="39"/>
      <c r="R983" s="39"/>
    </row>
    <row r="984" spans="10:18" x14ac:dyDescent="0.2">
      <c r="J984" s="39"/>
      <c r="Q984" s="39"/>
      <c r="R984" s="39"/>
    </row>
    <row r="985" spans="10:18" x14ac:dyDescent="0.2">
      <c r="J985" s="39"/>
      <c r="Q985" s="39"/>
      <c r="R985" s="39"/>
    </row>
    <row r="986" spans="10:18" x14ac:dyDescent="0.2">
      <c r="J986" s="39"/>
      <c r="Q986" s="39"/>
      <c r="R986" s="39"/>
    </row>
    <row r="987" spans="10:18" x14ac:dyDescent="0.2">
      <c r="J987" s="39"/>
      <c r="Q987" s="39"/>
      <c r="R987" s="39"/>
    </row>
    <row r="988" spans="10:18" x14ac:dyDescent="0.2">
      <c r="J988" s="39"/>
      <c r="Q988" s="39"/>
      <c r="R988" s="39"/>
    </row>
    <row r="989" spans="10:18" x14ac:dyDescent="0.2">
      <c r="J989" s="39"/>
      <c r="Q989" s="39"/>
      <c r="R989" s="39"/>
    </row>
    <row r="990" spans="10:18" x14ac:dyDescent="0.2">
      <c r="J990" s="39"/>
      <c r="Q990" s="39"/>
      <c r="R990" s="39"/>
    </row>
    <row r="991" spans="10:18" x14ac:dyDescent="0.2">
      <c r="J991" s="39"/>
      <c r="Q991" s="39"/>
      <c r="R991" s="39"/>
    </row>
    <row r="992" spans="10:18" x14ac:dyDescent="0.2">
      <c r="J992" s="39"/>
      <c r="Q992" s="39"/>
      <c r="R992" s="39"/>
    </row>
    <row r="993" spans="10:18" x14ac:dyDescent="0.2">
      <c r="J993" s="39"/>
      <c r="Q993" s="39"/>
      <c r="R993" s="39"/>
    </row>
    <row r="994" spans="10:18" x14ac:dyDescent="0.2">
      <c r="J994" s="39"/>
      <c r="Q994" s="39"/>
      <c r="R994" s="39"/>
    </row>
    <row r="995" spans="10:18" x14ac:dyDescent="0.2">
      <c r="J995" s="39"/>
      <c r="Q995" s="39"/>
      <c r="R995" s="39"/>
    </row>
    <row r="996" spans="10:18" x14ac:dyDescent="0.2">
      <c r="J996" s="39"/>
      <c r="Q996" s="39"/>
      <c r="R996" s="39"/>
    </row>
    <row r="997" spans="10:18" x14ac:dyDescent="0.2">
      <c r="J997" s="39"/>
      <c r="Q997" s="39"/>
      <c r="R997" s="39"/>
    </row>
    <row r="998" spans="10:18" x14ac:dyDescent="0.2">
      <c r="J998" s="39"/>
      <c r="Q998" s="39"/>
      <c r="R998" s="39"/>
    </row>
    <row r="999" spans="10:18" x14ac:dyDescent="0.2">
      <c r="J999" s="39"/>
      <c r="Q999" s="39"/>
      <c r="R999" s="39"/>
    </row>
    <row r="1000" spans="10:18" x14ac:dyDescent="0.2">
      <c r="J1000" s="39"/>
      <c r="Q1000" s="39"/>
      <c r="R1000" s="39"/>
    </row>
    <row r="1001" spans="10:18" x14ac:dyDescent="0.2">
      <c r="J1001" s="39"/>
      <c r="Q1001" s="39"/>
      <c r="R1001" s="39"/>
    </row>
    <row r="1002" spans="10:18" x14ac:dyDescent="0.2">
      <c r="J1002" s="39"/>
      <c r="Q1002" s="39"/>
      <c r="R1002" s="39"/>
    </row>
    <row r="1003" spans="10:18" x14ac:dyDescent="0.2">
      <c r="J1003" s="39"/>
      <c r="Q1003" s="39"/>
      <c r="R1003" s="39"/>
    </row>
    <row r="1004" spans="10:18" x14ac:dyDescent="0.2">
      <c r="J1004" s="39"/>
      <c r="Q1004" s="39"/>
      <c r="R1004" s="39"/>
    </row>
    <row r="1005" spans="10:18" x14ac:dyDescent="0.2">
      <c r="J1005" s="39"/>
      <c r="Q1005" s="39"/>
      <c r="R1005" s="39"/>
    </row>
    <row r="1006" spans="10:18" x14ac:dyDescent="0.2">
      <c r="J1006" s="39"/>
      <c r="Q1006" s="39"/>
      <c r="R1006" s="39"/>
    </row>
    <row r="1007" spans="10:18" x14ac:dyDescent="0.2">
      <c r="J1007" s="39"/>
      <c r="Q1007" s="39"/>
      <c r="R1007" s="39"/>
    </row>
    <row r="1008" spans="10:18" x14ac:dyDescent="0.2">
      <c r="J1008" s="39"/>
      <c r="Q1008" s="39"/>
      <c r="R1008" s="39"/>
    </row>
    <row r="1009" spans="10:18" x14ac:dyDescent="0.2">
      <c r="J1009" s="39"/>
      <c r="Q1009" s="39"/>
      <c r="R1009" s="39"/>
    </row>
    <row r="1010" spans="10:18" x14ac:dyDescent="0.2">
      <c r="J1010" s="39"/>
      <c r="Q1010" s="39"/>
      <c r="R1010" s="39"/>
    </row>
    <row r="1011" spans="10:18" x14ac:dyDescent="0.2">
      <c r="J1011" s="39"/>
      <c r="Q1011" s="39"/>
      <c r="R1011" s="39"/>
    </row>
    <row r="1012" spans="10:18" x14ac:dyDescent="0.2">
      <c r="J1012" s="39"/>
      <c r="Q1012" s="39"/>
      <c r="R1012" s="39"/>
    </row>
    <row r="1013" spans="10:18" x14ac:dyDescent="0.2">
      <c r="J1013" s="39"/>
      <c r="Q1013" s="39"/>
      <c r="R1013" s="39"/>
    </row>
    <row r="1014" spans="10:18" x14ac:dyDescent="0.2">
      <c r="J1014" s="39"/>
      <c r="Q1014" s="39"/>
      <c r="R1014" s="39"/>
    </row>
    <row r="1015" spans="10:18" x14ac:dyDescent="0.2">
      <c r="J1015" s="39"/>
      <c r="Q1015" s="39"/>
      <c r="R1015" s="39"/>
    </row>
    <row r="1016" spans="10:18" x14ac:dyDescent="0.2">
      <c r="J1016" s="39"/>
      <c r="Q1016" s="39"/>
      <c r="R1016" s="39"/>
    </row>
    <row r="1017" spans="10:18" x14ac:dyDescent="0.2">
      <c r="J1017" s="39"/>
      <c r="Q1017" s="39"/>
      <c r="R1017" s="39"/>
    </row>
    <row r="1018" spans="10:18" x14ac:dyDescent="0.2">
      <c r="J1018" s="39"/>
      <c r="Q1018" s="39"/>
      <c r="R1018" s="39"/>
    </row>
    <row r="1019" spans="10:18" x14ac:dyDescent="0.2">
      <c r="J1019" s="39"/>
      <c r="Q1019" s="39"/>
      <c r="R1019" s="39"/>
    </row>
    <row r="1020" spans="10:18" x14ac:dyDescent="0.2">
      <c r="J1020" s="39"/>
      <c r="Q1020" s="39"/>
      <c r="R1020" s="39"/>
    </row>
    <row r="1021" spans="10:18" x14ac:dyDescent="0.2">
      <c r="J1021" s="39"/>
      <c r="Q1021" s="39"/>
      <c r="R1021" s="39"/>
    </row>
    <row r="1022" spans="10:18" x14ac:dyDescent="0.2">
      <c r="J1022" s="39"/>
      <c r="Q1022" s="39"/>
      <c r="R1022" s="39"/>
    </row>
    <row r="1023" spans="10:18" x14ac:dyDescent="0.2">
      <c r="J1023" s="39"/>
      <c r="Q1023" s="39"/>
      <c r="R1023" s="39"/>
    </row>
    <row r="1024" spans="10:18" x14ac:dyDescent="0.2">
      <c r="J1024" s="39"/>
      <c r="Q1024" s="39"/>
      <c r="R1024" s="39"/>
    </row>
    <row r="1025" spans="10:18" x14ac:dyDescent="0.2">
      <c r="J1025" s="39"/>
      <c r="Q1025" s="39"/>
      <c r="R1025" s="39"/>
    </row>
    <row r="1026" spans="10:18" x14ac:dyDescent="0.2">
      <c r="J1026" s="39"/>
      <c r="Q1026" s="39"/>
      <c r="R1026" s="39"/>
    </row>
    <row r="1027" spans="10:18" x14ac:dyDescent="0.2">
      <c r="J1027" s="39"/>
      <c r="Q1027" s="39"/>
      <c r="R1027" s="39"/>
    </row>
    <row r="1028" spans="10:18" x14ac:dyDescent="0.2">
      <c r="J1028" s="39"/>
      <c r="Q1028" s="39"/>
      <c r="R1028" s="39"/>
    </row>
    <row r="1029" spans="10:18" x14ac:dyDescent="0.2">
      <c r="J1029" s="39"/>
      <c r="Q1029" s="39"/>
      <c r="R1029" s="39"/>
    </row>
    <row r="1030" spans="10:18" x14ac:dyDescent="0.2">
      <c r="J1030" s="39"/>
      <c r="Q1030" s="39"/>
      <c r="R1030" s="39"/>
    </row>
    <row r="1031" spans="10:18" x14ac:dyDescent="0.2">
      <c r="J1031" s="39"/>
      <c r="Q1031" s="39"/>
      <c r="R1031" s="39"/>
    </row>
    <row r="1032" spans="10:18" x14ac:dyDescent="0.2">
      <c r="J1032" s="39"/>
      <c r="Q1032" s="39"/>
      <c r="R1032" s="39"/>
    </row>
    <row r="1033" spans="10:18" x14ac:dyDescent="0.2">
      <c r="J1033" s="39"/>
      <c r="Q1033" s="39"/>
      <c r="R1033" s="39"/>
    </row>
    <row r="1034" spans="10:18" x14ac:dyDescent="0.2">
      <c r="J1034" s="39"/>
      <c r="Q1034" s="39"/>
      <c r="R1034" s="39"/>
    </row>
    <row r="1035" spans="10:18" x14ac:dyDescent="0.2">
      <c r="J1035" s="39"/>
      <c r="Q1035" s="39"/>
      <c r="R1035" s="39"/>
    </row>
    <row r="1036" spans="10:18" x14ac:dyDescent="0.2">
      <c r="J1036" s="39"/>
      <c r="Q1036" s="39"/>
      <c r="R1036" s="39"/>
    </row>
    <row r="1037" spans="10:18" x14ac:dyDescent="0.2">
      <c r="J1037" s="39"/>
      <c r="Q1037" s="39"/>
      <c r="R1037" s="39"/>
    </row>
    <row r="1038" spans="10:18" x14ac:dyDescent="0.2">
      <c r="J1038" s="39"/>
      <c r="Q1038" s="39"/>
      <c r="R1038" s="39"/>
    </row>
    <row r="1039" spans="10:18" x14ac:dyDescent="0.2">
      <c r="J1039" s="39"/>
      <c r="Q1039" s="39"/>
      <c r="R1039" s="39"/>
    </row>
    <row r="1040" spans="10:18" x14ac:dyDescent="0.2">
      <c r="J1040" s="39"/>
      <c r="Q1040" s="39"/>
      <c r="R1040" s="39"/>
    </row>
    <row r="1041" spans="10:18" x14ac:dyDescent="0.2">
      <c r="J1041" s="39"/>
      <c r="Q1041" s="39"/>
      <c r="R1041" s="39"/>
    </row>
    <row r="1042" spans="10:18" x14ac:dyDescent="0.2">
      <c r="J1042" s="39"/>
      <c r="Q1042" s="39"/>
      <c r="R1042" s="39"/>
    </row>
    <row r="1043" spans="10:18" x14ac:dyDescent="0.2">
      <c r="J1043" s="39"/>
      <c r="Q1043" s="39"/>
      <c r="R1043" s="39"/>
    </row>
    <row r="1044" spans="10:18" x14ac:dyDescent="0.2">
      <c r="J1044" s="39"/>
      <c r="Q1044" s="39"/>
      <c r="R1044" s="39"/>
    </row>
    <row r="1045" spans="10:18" x14ac:dyDescent="0.2">
      <c r="J1045" s="39"/>
      <c r="Q1045" s="39"/>
      <c r="R1045" s="39"/>
    </row>
    <row r="1046" spans="10:18" x14ac:dyDescent="0.2">
      <c r="J1046" s="39"/>
      <c r="Q1046" s="39"/>
      <c r="R1046" s="39"/>
    </row>
    <row r="1047" spans="10:18" x14ac:dyDescent="0.2">
      <c r="J1047" s="39"/>
      <c r="Q1047" s="39"/>
      <c r="R1047" s="39"/>
    </row>
    <row r="1048" spans="10:18" x14ac:dyDescent="0.2">
      <c r="J1048" s="39"/>
      <c r="Q1048" s="39"/>
      <c r="R1048" s="39"/>
    </row>
    <row r="1049" spans="10:18" x14ac:dyDescent="0.2">
      <c r="J1049" s="39"/>
      <c r="Q1049" s="39"/>
      <c r="R1049" s="39"/>
    </row>
    <row r="1050" spans="10:18" x14ac:dyDescent="0.2">
      <c r="J1050" s="39"/>
      <c r="Q1050" s="39"/>
      <c r="R1050" s="39"/>
    </row>
    <row r="1051" spans="10:18" x14ac:dyDescent="0.2">
      <c r="J1051" s="39"/>
      <c r="Q1051" s="39"/>
      <c r="R1051" s="39"/>
    </row>
    <row r="1052" spans="10:18" x14ac:dyDescent="0.2">
      <c r="J1052" s="39"/>
      <c r="Q1052" s="39"/>
      <c r="R1052" s="39"/>
    </row>
    <row r="1053" spans="10:18" x14ac:dyDescent="0.2">
      <c r="J1053" s="39"/>
      <c r="Q1053" s="39"/>
      <c r="R1053" s="39"/>
    </row>
    <row r="1054" spans="10:18" x14ac:dyDescent="0.2">
      <c r="J1054" s="39"/>
      <c r="Q1054" s="39"/>
      <c r="R1054" s="39"/>
    </row>
    <row r="1055" spans="10:18" x14ac:dyDescent="0.2">
      <c r="J1055" s="39"/>
      <c r="Q1055" s="39"/>
      <c r="R1055" s="39"/>
    </row>
    <row r="1056" spans="10:18" x14ac:dyDescent="0.2">
      <c r="J1056" s="39"/>
      <c r="Q1056" s="39"/>
      <c r="R1056" s="39"/>
    </row>
    <row r="1057" spans="10:18" x14ac:dyDescent="0.2">
      <c r="J1057" s="39"/>
      <c r="Q1057" s="39"/>
      <c r="R1057" s="39"/>
    </row>
    <row r="1058" spans="10:18" x14ac:dyDescent="0.2">
      <c r="J1058" s="39"/>
      <c r="Q1058" s="39"/>
      <c r="R1058" s="39"/>
    </row>
    <row r="1059" spans="10:18" x14ac:dyDescent="0.2">
      <c r="J1059" s="39"/>
      <c r="Q1059" s="39"/>
      <c r="R1059" s="39"/>
    </row>
    <row r="1060" spans="10:18" x14ac:dyDescent="0.2">
      <c r="J1060" s="39"/>
      <c r="Q1060" s="39"/>
      <c r="R1060" s="39"/>
    </row>
    <row r="1061" spans="10:18" x14ac:dyDescent="0.2">
      <c r="Q1061" s="39"/>
      <c r="R1061" s="39"/>
    </row>
    <row r="1062" spans="10:18" x14ac:dyDescent="0.2">
      <c r="Q1062" s="39"/>
      <c r="R1062" s="39"/>
    </row>
    <row r="1063" spans="10:18" x14ac:dyDescent="0.2">
      <c r="Q1063" s="39"/>
      <c r="R1063" s="39"/>
    </row>
    <row r="1064" spans="10:18" x14ac:dyDescent="0.2">
      <c r="Q1064" s="39"/>
      <c r="R1064" s="39"/>
    </row>
    <row r="1065" spans="10:18" x14ac:dyDescent="0.2">
      <c r="Q1065" s="39"/>
      <c r="R1065" s="39"/>
    </row>
    <row r="1066" spans="10:18" x14ac:dyDescent="0.2">
      <c r="Q1066" s="39"/>
      <c r="R1066" s="39"/>
    </row>
    <row r="1067" spans="10:18" x14ac:dyDescent="0.2">
      <c r="Q1067" s="39"/>
      <c r="R1067" s="39"/>
    </row>
    <row r="1068" spans="10:18" x14ac:dyDescent="0.2">
      <c r="Q1068" s="39"/>
      <c r="R1068" s="39"/>
    </row>
    <row r="1069" spans="10:18" x14ac:dyDescent="0.2">
      <c r="Q1069" s="39"/>
      <c r="R1069" s="39"/>
    </row>
    <row r="1070" spans="10:18" x14ac:dyDescent="0.2">
      <c r="Q1070" s="39"/>
      <c r="R1070" s="39"/>
    </row>
    <row r="1071" spans="10:18" x14ac:dyDescent="0.2">
      <c r="Q1071" s="39"/>
      <c r="R1071" s="39"/>
    </row>
    <row r="1072" spans="10:18" x14ac:dyDescent="0.2">
      <c r="Q1072" s="39"/>
      <c r="R1072" s="39"/>
    </row>
    <row r="1073" spans="17:18" x14ac:dyDescent="0.2">
      <c r="Q1073" s="39"/>
      <c r="R1073" s="39"/>
    </row>
    <row r="1074" spans="17:18" x14ac:dyDescent="0.2">
      <c r="Q1074" s="39"/>
      <c r="R1074" s="39"/>
    </row>
    <row r="1075" spans="17:18" x14ac:dyDescent="0.2">
      <c r="Q1075" s="39"/>
      <c r="R1075" s="39"/>
    </row>
    <row r="1076" spans="17:18" x14ac:dyDescent="0.2">
      <c r="Q1076" s="39"/>
      <c r="R1076" s="39"/>
    </row>
    <row r="1077" spans="17:18" x14ac:dyDescent="0.2">
      <c r="Q1077" s="39"/>
      <c r="R1077" s="39"/>
    </row>
    <row r="1078" spans="17:18" x14ac:dyDescent="0.2">
      <c r="Q1078" s="39"/>
      <c r="R1078" s="39"/>
    </row>
    <row r="1079" spans="17:18" x14ac:dyDescent="0.2">
      <c r="Q1079" s="39"/>
      <c r="R1079" s="39"/>
    </row>
    <row r="1080" spans="17:18" x14ac:dyDescent="0.2">
      <c r="Q1080" s="39"/>
      <c r="R1080" s="39"/>
    </row>
    <row r="1081" spans="17:18" x14ac:dyDescent="0.2">
      <c r="Q1081" s="39"/>
      <c r="R1081" s="39"/>
    </row>
    <row r="1082" spans="17:18" x14ac:dyDescent="0.2">
      <c r="Q1082" s="39"/>
      <c r="R1082" s="39"/>
    </row>
    <row r="1083" spans="17:18" x14ac:dyDescent="0.2">
      <c r="Q1083" s="39"/>
      <c r="R1083" s="39"/>
    </row>
    <row r="1084" spans="17:18" x14ac:dyDescent="0.2">
      <c r="Q1084" s="39"/>
      <c r="R1084" s="39"/>
    </row>
    <row r="1085" spans="17:18" x14ac:dyDescent="0.2">
      <c r="Q1085" s="39"/>
      <c r="R1085" s="39"/>
    </row>
    <row r="1086" spans="17:18" x14ac:dyDescent="0.2">
      <c r="Q1086" s="39"/>
      <c r="R1086" s="39"/>
    </row>
    <row r="1087" spans="17:18" x14ac:dyDescent="0.2">
      <c r="Q1087" s="39"/>
      <c r="R1087" s="39"/>
    </row>
    <row r="1088" spans="17:18" x14ac:dyDescent="0.2">
      <c r="Q1088" s="39"/>
      <c r="R1088" s="39"/>
    </row>
    <row r="1089" spans="17:18" x14ac:dyDescent="0.2">
      <c r="Q1089" s="39"/>
      <c r="R1089" s="39"/>
    </row>
    <row r="1090" spans="17:18" x14ac:dyDescent="0.2">
      <c r="Q1090" s="39"/>
      <c r="R1090" s="39"/>
    </row>
    <row r="1091" spans="17:18" x14ac:dyDescent="0.2">
      <c r="Q1091" s="39"/>
      <c r="R1091" s="39"/>
    </row>
    <row r="1092" spans="17:18" x14ac:dyDescent="0.2">
      <c r="Q1092" s="39"/>
      <c r="R1092" s="39"/>
    </row>
    <row r="1093" spans="17:18" x14ac:dyDescent="0.2">
      <c r="Q1093" s="39"/>
      <c r="R1093" s="39"/>
    </row>
    <row r="1094" spans="17:18" x14ac:dyDescent="0.2">
      <c r="Q1094" s="39"/>
      <c r="R1094" s="39"/>
    </row>
    <row r="1095" spans="17:18" x14ac:dyDescent="0.2">
      <c r="Q1095" s="39"/>
      <c r="R1095" s="39"/>
    </row>
    <row r="1096" spans="17:18" x14ac:dyDescent="0.2">
      <c r="Q1096" s="39"/>
      <c r="R1096" s="39"/>
    </row>
    <row r="1097" spans="17:18" x14ac:dyDescent="0.2">
      <c r="Q1097" s="39"/>
      <c r="R1097" s="39"/>
    </row>
    <row r="1098" spans="17:18" x14ac:dyDescent="0.2">
      <c r="Q1098" s="39"/>
      <c r="R1098" s="39"/>
    </row>
    <row r="1099" spans="17:18" x14ac:dyDescent="0.2">
      <c r="Q1099" s="39"/>
      <c r="R1099" s="39"/>
    </row>
    <row r="1100" spans="17:18" x14ac:dyDescent="0.2">
      <c r="Q1100" s="39"/>
      <c r="R1100" s="39"/>
    </row>
    <row r="1101" spans="17:18" x14ac:dyDescent="0.2">
      <c r="Q1101" s="39"/>
      <c r="R1101" s="39"/>
    </row>
    <row r="1102" spans="17:18" x14ac:dyDescent="0.2">
      <c r="Q1102" s="39"/>
      <c r="R1102" s="39"/>
    </row>
    <row r="1103" spans="17:18" x14ac:dyDescent="0.2">
      <c r="Q1103" s="39"/>
      <c r="R1103" s="39"/>
    </row>
    <row r="1104" spans="17:18" x14ac:dyDescent="0.2">
      <c r="Q1104" s="39"/>
      <c r="R1104" s="39"/>
    </row>
    <row r="1105" spans="17:18" x14ac:dyDescent="0.2">
      <c r="Q1105" s="39"/>
      <c r="R1105" s="39"/>
    </row>
    <row r="1106" spans="17:18" x14ac:dyDescent="0.2">
      <c r="Q1106" s="39"/>
      <c r="R1106" s="39"/>
    </row>
    <row r="1107" spans="17:18" x14ac:dyDescent="0.2">
      <c r="Q1107" s="39"/>
      <c r="R1107" s="39"/>
    </row>
    <row r="1108" spans="17:18" x14ac:dyDescent="0.2">
      <c r="Q1108" s="39"/>
      <c r="R1108" s="39"/>
    </row>
    <row r="1109" spans="17:18" x14ac:dyDescent="0.2">
      <c r="Q1109" s="39"/>
      <c r="R1109" s="39"/>
    </row>
    <row r="1110" spans="17:18" x14ac:dyDescent="0.2">
      <c r="Q1110" s="39"/>
      <c r="R1110" s="39"/>
    </row>
    <row r="1111" spans="17:18" x14ac:dyDescent="0.2">
      <c r="Q1111" s="39"/>
      <c r="R1111" s="39"/>
    </row>
    <row r="1112" spans="17:18" x14ac:dyDescent="0.2">
      <c r="Q1112" s="39"/>
      <c r="R1112" s="39"/>
    </row>
    <row r="1113" spans="17:18" x14ac:dyDescent="0.2">
      <c r="Q1113" s="39"/>
      <c r="R1113" s="39"/>
    </row>
    <row r="1114" spans="17:18" x14ac:dyDescent="0.2">
      <c r="Q1114" s="39"/>
      <c r="R1114" s="39"/>
    </row>
    <row r="1115" spans="17:18" x14ac:dyDescent="0.2">
      <c r="Q1115" s="39"/>
      <c r="R1115" s="39"/>
    </row>
    <row r="1116" spans="17:18" x14ac:dyDescent="0.2">
      <c r="Q1116" s="39"/>
      <c r="R1116" s="39"/>
    </row>
    <row r="1117" spans="17:18" x14ac:dyDescent="0.2">
      <c r="Q1117" s="39"/>
      <c r="R1117" s="39"/>
    </row>
    <row r="1118" spans="17:18" x14ac:dyDescent="0.2">
      <c r="Q1118" s="39"/>
      <c r="R1118" s="39"/>
    </row>
    <row r="1119" spans="17:18" x14ac:dyDescent="0.2">
      <c r="Q1119" s="39"/>
      <c r="R1119" s="39"/>
    </row>
    <row r="1120" spans="17:18" x14ac:dyDescent="0.2">
      <c r="Q1120" s="39"/>
      <c r="R1120" s="39"/>
    </row>
    <row r="1121" spans="17:18" x14ac:dyDescent="0.2">
      <c r="Q1121" s="39"/>
      <c r="R1121" s="39"/>
    </row>
    <row r="1122" spans="17:18" x14ac:dyDescent="0.2">
      <c r="Q1122" s="39"/>
      <c r="R1122" s="39"/>
    </row>
    <row r="1123" spans="17:18" x14ac:dyDescent="0.2">
      <c r="Q1123" s="39"/>
      <c r="R1123" s="39"/>
    </row>
    <row r="1124" spans="17:18" x14ac:dyDescent="0.2">
      <c r="Q1124" s="39"/>
      <c r="R1124" s="39"/>
    </row>
    <row r="1125" spans="17:18" x14ac:dyDescent="0.2">
      <c r="Q1125" s="39"/>
      <c r="R1125" s="39"/>
    </row>
    <row r="1126" spans="17:18" x14ac:dyDescent="0.2">
      <c r="Q1126" s="39"/>
      <c r="R1126" s="39"/>
    </row>
    <row r="1127" spans="17:18" x14ac:dyDescent="0.2">
      <c r="Q1127" s="39"/>
      <c r="R1127" s="39"/>
    </row>
    <row r="1128" spans="17:18" x14ac:dyDescent="0.2">
      <c r="Q1128" s="39"/>
      <c r="R1128" s="39"/>
    </row>
    <row r="1129" spans="17:18" x14ac:dyDescent="0.2">
      <c r="Q1129" s="39"/>
      <c r="R1129" s="39"/>
    </row>
    <row r="1130" spans="17:18" x14ac:dyDescent="0.2">
      <c r="Q1130" s="39"/>
      <c r="R1130" s="39"/>
    </row>
    <row r="1131" spans="17:18" x14ac:dyDescent="0.2">
      <c r="Q1131" s="39"/>
      <c r="R1131" s="39"/>
    </row>
    <row r="1132" spans="17:18" x14ac:dyDescent="0.2">
      <c r="Q1132" s="39"/>
      <c r="R1132" s="39"/>
    </row>
    <row r="1133" spans="17:18" x14ac:dyDescent="0.2">
      <c r="Q1133" s="39"/>
      <c r="R1133" s="39"/>
    </row>
    <row r="1134" spans="17:18" x14ac:dyDescent="0.2">
      <c r="Q1134" s="39"/>
      <c r="R1134" s="39"/>
    </row>
    <row r="1135" spans="17:18" x14ac:dyDescent="0.2">
      <c r="Q1135" s="39"/>
      <c r="R1135" s="39"/>
    </row>
    <row r="1136" spans="17:18" x14ac:dyDescent="0.2">
      <c r="Q1136" s="39"/>
      <c r="R1136" s="39"/>
    </row>
    <row r="1137" spans="17:18" x14ac:dyDescent="0.2">
      <c r="Q1137" s="39"/>
      <c r="R1137" s="39"/>
    </row>
    <row r="1138" spans="17:18" x14ac:dyDescent="0.2">
      <c r="Q1138" s="39"/>
      <c r="R1138" s="39"/>
    </row>
    <row r="1139" spans="17:18" x14ac:dyDescent="0.2">
      <c r="Q1139" s="39"/>
      <c r="R1139" s="39"/>
    </row>
    <row r="1140" spans="17:18" x14ac:dyDescent="0.2">
      <c r="Q1140" s="39"/>
      <c r="R1140" s="39"/>
    </row>
    <row r="1141" spans="17:18" x14ac:dyDescent="0.2">
      <c r="Q1141" s="39"/>
      <c r="R1141" s="39"/>
    </row>
    <row r="1142" spans="17:18" x14ac:dyDescent="0.2">
      <c r="Q1142" s="39"/>
      <c r="R1142" s="39"/>
    </row>
    <row r="1143" spans="17:18" x14ac:dyDescent="0.2">
      <c r="Q1143" s="39"/>
      <c r="R1143" s="39"/>
    </row>
    <row r="1144" spans="17:18" x14ac:dyDescent="0.2">
      <c r="Q1144" s="39"/>
      <c r="R1144" s="39"/>
    </row>
    <row r="1145" spans="17:18" x14ac:dyDescent="0.2">
      <c r="Q1145" s="39"/>
      <c r="R1145" s="39"/>
    </row>
    <row r="1146" spans="17:18" x14ac:dyDescent="0.2">
      <c r="Q1146" s="39"/>
      <c r="R1146" s="39"/>
    </row>
    <row r="1147" spans="17:18" x14ac:dyDescent="0.2">
      <c r="Q1147" s="39"/>
      <c r="R1147" s="39"/>
    </row>
    <row r="1148" spans="17:18" x14ac:dyDescent="0.2">
      <c r="Q1148" s="39"/>
      <c r="R1148" s="39"/>
    </row>
    <row r="1149" spans="17:18" x14ac:dyDescent="0.2">
      <c r="Q1149" s="39"/>
      <c r="R1149" s="39"/>
    </row>
    <row r="1150" spans="17:18" x14ac:dyDescent="0.2">
      <c r="Q1150" s="39"/>
      <c r="R1150" s="39"/>
    </row>
    <row r="1151" spans="17:18" x14ac:dyDescent="0.2">
      <c r="Q1151" s="39"/>
      <c r="R1151" s="39"/>
    </row>
    <row r="1152" spans="17:18" x14ac:dyDescent="0.2">
      <c r="Q1152" s="39"/>
      <c r="R1152" s="39"/>
    </row>
    <row r="1153" spans="17:18" x14ac:dyDescent="0.2">
      <c r="Q1153" s="39"/>
      <c r="R1153" s="39"/>
    </row>
    <row r="1154" spans="17:18" x14ac:dyDescent="0.2">
      <c r="Q1154" s="39"/>
      <c r="R1154" s="39"/>
    </row>
    <row r="1155" spans="17:18" x14ac:dyDescent="0.2">
      <c r="Q1155" s="39"/>
      <c r="R1155" s="39"/>
    </row>
    <row r="1156" spans="17:18" x14ac:dyDescent="0.2">
      <c r="Q1156" s="39"/>
      <c r="R1156" s="39"/>
    </row>
    <row r="1157" spans="17:18" x14ac:dyDescent="0.2">
      <c r="Q1157" s="39"/>
      <c r="R1157" s="39"/>
    </row>
    <row r="1158" spans="17:18" x14ac:dyDescent="0.2">
      <c r="Q1158" s="39"/>
      <c r="R1158" s="39"/>
    </row>
    <row r="1159" spans="17:18" x14ac:dyDescent="0.2">
      <c r="Q1159" s="39"/>
      <c r="R1159" s="39"/>
    </row>
    <row r="1160" spans="17:18" x14ac:dyDescent="0.2">
      <c r="Q1160" s="39"/>
      <c r="R1160" s="39"/>
    </row>
    <row r="1161" spans="17:18" x14ac:dyDescent="0.2">
      <c r="Q1161" s="39"/>
      <c r="R1161" s="39"/>
    </row>
    <row r="1162" spans="17:18" x14ac:dyDescent="0.2">
      <c r="Q1162" s="39"/>
      <c r="R1162" s="39"/>
    </row>
    <row r="1163" spans="17:18" x14ac:dyDescent="0.2">
      <c r="Q1163" s="39"/>
      <c r="R1163" s="39"/>
    </row>
    <row r="1164" spans="17:18" x14ac:dyDescent="0.2">
      <c r="Q1164" s="39"/>
      <c r="R1164" s="39"/>
    </row>
    <row r="1165" spans="17:18" x14ac:dyDescent="0.2">
      <c r="Q1165" s="39"/>
      <c r="R1165" s="39"/>
    </row>
    <row r="1166" spans="17:18" x14ac:dyDescent="0.2">
      <c r="Q1166" s="39"/>
      <c r="R1166" s="39"/>
    </row>
    <row r="1167" spans="17:18" x14ac:dyDescent="0.2">
      <c r="Q1167" s="39"/>
      <c r="R1167" s="39"/>
    </row>
    <row r="1168" spans="17:18" x14ac:dyDescent="0.2">
      <c r="Q1168" s="39"/>
      <c r="R1168" s="39"/>
    </row>
    <row r="1169" spans="17:18" x14ac:dyDescent="0.2">
      <c r="Q1169" s="39"/>
      <c r="R1169" s="39"/>
    </row>
    <row r="1170" spans="17:18" x14ac:dyDescent="0.2">
      <c r="Q1170" s="39"/>
      <c r="R1170" s="39"/>
    </row>
    <row r="1171" spans="17:18" x14ac:dyDescent="0.2">
      <c r="Q1171" s="39"/>
      <c r="R1171" s="39"/>
    </row>
    <row r="1172" spans="17:18" x14ac:dyDescent="0.2">
      <c r="Q1172" s="39"/>
      <c r="R1172" s="39"/>
    </row>
    <row r="1173" spans="17:18" x14ac:dyDescent="0.2">
      <c r="Q1173" s="39"/>
      <c r="R1173" s="39"/>
    </row>
    <row r="1174" spans="17:18" x14ac:dyDescent="0.2">
      <c r="Q1174" s="39"/>
      <c r="R1174" s="39"/>
    </row>
    <row r="1175" spans="17:18" x14ac:dyDescent="0.2">
      <c r="Q1175" s="39"/>
      <c r="R1175" s="39"/>
    </row>
    <row r="1176" spans="17:18" x14ac:dyDescent="0.2">
      <c r="Q1176" s="39"/>
      <c r="R1176" s="39"/>
    </row>
    <row r="1177" spans="17:18" x14ac:dyDescent="0.2">
      <c r="Q1177" s="39"/>
      <c r="R1177" s="39"/>
    </row>
    <row r="1178" spans="17:18" x14ac:dyDescent="0.2">
      <c r="Q1178" s="39"/>
      <c r="R1178" s="39"/>
    </row>
    <row r="1179" spans="17:18" x14ac:dyDescent="0.2">
      <c r="Q1179" s="39"/>
      <c r="R1179" s="39"/>
    </row>
    <row r="1180" spans="17:18" x14ac:dyDescent="0.2">
      <c r="Q1180" s="39"/>
      <c r="R1180" s="39"/>
    </row>
    <row r="1181" spans="17:18" x14ac:dyDescent="0.2">
      <c r="Q1181" s="39"/>
      <c r="R1181" s="39"/>
    </row>
    <row r="1182" spans="17:18" x14ac:dyDescent="0.2">
      <c r="Q1182" s="39"/>
      <c r="R1182" s="39"/>
    </row>
    <row r="1183" spans="17:18" x14ac:dyDescent="0.2">
      <c r="Q1183" s="39"/>
      <c r="R1183" s="39"/>
    </row>
    <row r="1184" spans="17:18" x14ac:dyDescent="0.2">
      <c r="Q1184" s="39"/>
      <c r="R1184" s="39"/>
    </row>
    <row r="1185" spans="17:18" x14ac:dyDescent="0.2">
      <c r="Q1185" s="39"/>
      <c r="R1185" s="39"/>
    </row>
    <row r="1186" spans="17:18" x14ac:dyDescent="0.2">
      <c r="Q1186" s="39"/>
      <c r="R1186" s="39"/>
    </row>
    <row r="1187" spans="17:18" x14ac:dyDescent="0.2">
      <c r="Q1187" s="39"/>
      <c r="R1187" s="39"/>
    </row>
    <row r="1188" spans="17:18" x14ac:dyDescent="0.2">
      <c r="Q1188" s="39"/>
      <c r="R1188" s="39"/>
    </row>
    <row r="1189" spans="17:18" x14ac:dyDescent="0.2">
      <c r="Q1189" s="39"/>
      <c r="R1189" s="39"/>
    </row>
    <row r="1190" spans="17:18" x14ac:dyDescent="0.2">
      <c r="Q1190" s="39"/>
      <c r="R1190" s="39"/>
    </row>
    <row r="1191" spans="17:18" x14ac:dyDescent="0.2">
      <c r="Q1191" s="39"/>
      <c r="R1191" s="39"/>
    </row>
    <row r="1192" spans="17:18" x14ac:dyDescent="0.2">
      <c r="Q1192" s="39"/>
      <c r="R1192" s="39"/>
    </row>
    <row r="1193" spans="17:18" x14ac:dyDescent="0.2">
      <c r="Q1193" s="39"/>
      <c r="R1193" s="39"/>
    </row>
    <row r="1194" spans="17:18" x14ac:dyDescent="0.2">
      <c r="Q1194" s="39"/>
      <c r="R1194" s="39"/>
    </row>
    <row r="1195" spans="17:18" x14ac:dyDescent="0.2">
      <c r="Q1195" s="39"/>
      <c r="R1195" s="39"/>
    </row>
    <row r="1196" spans="17:18" x14ac:dyDescent="0.2">
      <c r="Q1196" s="39"/>
      <c r="R1196" s="39"/>
    </row>
    <row r="1197" spans="17:18" x14ac:dyDescent="0.2">
      <c r="Q1197" s="39"/>
      <c r="R1197" s="39"/>
    </row>
    <row r="1198" spans="17:18" x14ac:dyDescent="0.2">
      <c r="Q1198" s="39"/>
      <c r="R1198" s="39"/>
    </row>
    <row r="1199" spans="17:18" x14ac:dyDescent="0.2">
      <c r="Q1199" s="39"/>
      <c r="R1199" s="39"/>
    </row>
    <row r="1200" spans="17:18" x14ac:dyDescent="0.2">
      <c r="Q1200" s="39"/>
      <c r="R1200" s="39"/>
    </row>
    <row r="1201" spans="17:18" x14ac:dyDescent="0.2">
      <c r="Q1201" s="39"/>
      <c r="R1201" s="39"/>
    </row>
    <row r="1202" spans="17:18" x14ac:dyDescent="0.2">
      <c r="Q1202" s="39"/>
      <c r="R1202" s="39"/>
    </row>
    <row r="1203" spans="17:18" x14ac:dyDescent="0.2">
      <c r="Q1203" s="39"/>
      <c r="R1203" s="39"/>
    </row>
    <row r="1204" spans="17:18" x14ac:dyDescent="0.2">
      <c r="Q1204" s="39"/>
      <c r="R1204" s="39"/>
    </row>
    <row r="1205" spans="17:18" x14ac:dyDescent="0.2">
      <c r="Q1205" s="39"/>
      <c r="R1205" s="39"/>
    </row>
    <row r="1206" spans="17:18" x14ac:dyDescent="0.2">
      <c r="Q1206" s="39"/>
      <c r="R1206" s="39"/>
    </row>
    <row r="1207" spans="17:18" x14ac:dyDescent="0.2">
      <c r="Q1207" s="39"/>
      <c r="R1207" s="39"/>
    </row>
    <row r="1208" spans="17:18" x14ac:dyDescent="0.2">
      <c r="Q1208" s="39"/>
      <c r="R1208" s="39"/>
    </row>
    <row r="1209" spans="17:18" x14ac:dyDescent="0.2">
      <c r="Q1209" s="39"/>
      <c r="R1209" s="39"/>
    </row>
    <row r="1210" spans="17:18" x14ac:dyDescent="0.2">
      <c r="Q1210" s="39"/>
      <c r="R1210" s="39"/>
    </row>
    <row r="1211" spans="17:18" x14ac:dyDescent="0.2">
      <c r="Q1211" s="39"/>
      <c r="R1211" s="39"/>
    </row>
    <row r="1212" spans="17:18" x14ac:dyDescent="0.2">
      <c r="Q1212" s="39"/>
      <c r="R1212" s="39"/>
    </row>
    <row r="1213" spans="17:18" x14ac:dyDescent="0.2">
      <c r="Q1213" s="39"/>
      <c r="R1213" s="39"/>
    </row>
    <row r="1214" spans="17:18" x14ac:dyDescent="0.2">
      <c r="Q1214" s="39"/>
      <c r="R1214" s="39"/>
    </row>
    <row r="1215" spans="17:18" x14ac:dyDescent="0.2">
      <c r="Q1215" s="39"/>
      <c r="R1215" s="39"/>
    </row>
    <row r="1216" spans="17:18" x14ac:dyDescent="0.2">
      <c r="Q1216" s="39"/>
      <c r="R1216" s="39"/>
    </row>
    <row r="1217" spans="17:18" x14ac:dyDescent="0.2">
      <c r="Q1217" s="39"/>
      <c r="R1217" s="39"/>
    </row>
    <row r="1218" spans="17:18" x14ac:dyDescent="0.2">
      <c r="Q1218" s="39"/>
      <c r="R1218" s="39"/>
    </row>
    <row r="1219" spans="17:18" x14ac:dyDescent="0.2">
      <c r="Q1219" s="39"/>
      <c r="R1219" s="39"/>
    </row>
    <row r="1220" spans="17:18" x14ac:dyDescent="0.2">
      <c r="Q1220" s="39"/>
      <c r="R1220" s="39"/>
    </row>
    <row r="1221" spans="17:18" x14ac:dyDescent="0.2">
      <c r="Q1221" s="39"/>
      <c r="R1221" s="39"/>
    </row>
    <row r="1222" spans="17:18" x14ac:dyDescent="0.2">
      <c r="Q1222" s="39"/>
      <c r="R1222" s="39"/>
    </row>
    <row r="1223" spans="17:18" x14ac:dyDescent="0.2">
      <c r="Q1223" s="39"/>
      <c r="R1223" s="39"/>
    </row>
    <row r="1224" spans="17:18" x14ac:dyDescent="0.2">
      <c r="Q1224" s="39"/>
      <c r="R1224" s="39"/>
    </row>
    <row r="1225" spans="17:18" x14ac:dyDescent="0.2">
      <c r="Q1225" s="39"/>
      <c r="R1225" s="39"/>
    </row>
    <row r="1226" spans="17:18" x14ac:dyDescent="0.2">
      <c r="Q1226" s="39"/>
      <c r="R1226" s="39"/>
    </row>
    <row r="1227" spans="17:18" x14ac:dyDescent="0.2">
      <c r="Q1227" s="39"/>
      <c r="R1227" s="39"/>
    </row>
    <row r="1228" spans="17:18" x14ac:dyDescent="0.2">
      <c r="Q1228" s="39"/>
      <c r="R1228" s="39"/>
    </row>
    <row r="1229" spans="17:18" x14ac:dyDescent="0.2">
      <c r="Q1229" s="39"/>
      <c r="R1229" s="39"/>
    </row>
    <row r="1230" spans="17:18" x14ac:dyDescent="0.2">
      <c r="Q1230" s="39"/>
      <c r="R1230" s="39"/>
    </row>
    <row r="1231" spans="17:18" x14ac:dyDescent="0.2">
      <c r="Q1231" s="39"/>
      <c r="R1231" s="39"/>
    </row>
    <row r="1232" spans="17:18" x14ac:dyDescent="0.2">
      <c r="Q1232" s="39"/>
      <c r="R1232" s="39"/>
    </row>
    <row r="1233" spans="17:18" x14ac:dyDescent="0.2">
      <c r="Q1233" s="39"/>
      <c r="R1233" s="39"/>
    </row>
    <row r="1234" spans="17:18" x14ac:dyDescent="0.2">
      <c r="Q1234" s="39"/>
      <c r="R1234" s="39"/>
    </row>
    <row r="1235" spans="17:18" x14ac:dyDescent="0.2">
      <c r="Q1235" s="39"/>
      <c r="R1235" s="39"/>
    </row>
    <row r="1236" spans="17:18" x14ac:dyDescent="0.2">
      <c r="Q1236" s="39"/>
      <c r="R1236" s="39"/>
    </row>
    <row r="1237" spans="17:18" x14ac:dyDescent="0.2">
      <c r="Q1237" s="39"/>
      <c r="R1237" s="39"/>
    </row>
    <row r="1238" spans="17:18" x14ac:dyDescent="0.2">
      <c r="Q1238" s="39"/>
      <c r="R1238" s="39"/>
    </row>
    <row r="1239" spans="17:18" x14ac:dyDescent="0.2">
      <c r="Q1239" s="39"/>
      <c r="R1239" s="39"/>
    </row>
    <row r="1240" spans="17:18" x14ac:dyDescent="0.2">
      <c r="Q1240" s="39"/>
      <c r="R1240" s="39"/>
    </row>
    <row r="1241" spans="17:18" x14ac:dyDescent="0.2">
      <c r="Q1241" s="39"/>
      <c r="R1241" s="39"/>
    </row>
    <row r="1242" spans="17:18" x14ac:dyDescent="0.2">
      <c r="Q1242" s="39"/>
      <c r="R1242" s="39"/>
    </row>
    <row r="1243" spans="17:18" x14ac:dyDescent="0.2">
      <c r="Q1243" s="39"/>
      <c r="R1243" s="39"/>
    </row>
    <row r="1244" spans="17:18" x14ac:dyDescent="0.2">
      <c r="Q1244" s="39"/>
      <c r="R1244" s="39"/>
    </row>
    <row r="1245" spans="17:18" x14ac:dyDescent="0.2">
      <c r="Q1245" s="39"/>
      <c r="R1245" s="39"/>
    </row>
    <row r="1246" spans="17:18" x14ac:dyDescent="0.2">
      <c r="Q1246" s="39"/>
      <c r="R1246" s="39"/>
    </row>
    <row r="1247" spans="17:18" x14ac:dyDescent="0.2">
      <c r="Q1247" s="39"/>
      <c r="R1247" s="39"/>
    </row>
    <row r="1248" spans="17:18" x14ac:dyDescent="0.2">
      <c r="Q1248" s="39"/>
      <c r="R1248" s="39"/>
    </row>
    <row r="1249" spans="17:18" x14ac:dyDescent="0.2">
      <c r="Q1249" s="39"/>
      <c r="R1249" s="39"/>
    </row>
    <row r="1250" spans="17:18" x14ac:dyDescent="0.2">
      <c r="Q1250" s="39"/>
      <c r="R1250" s="39"/>
    </row>
    <row r="1251" spans="17:18" x14ac:dyDescent="0.2">
      <c r="Q1251" s="39"/>
      <c r="R1251" s="39"/>
    </row>
    <row r="1252" spans="17:18" x14ac:dyDescent="0.2">
      <c r="Q1252" s="39"/>
      <c r="R1252" s="39"/>
    </row>
    <row r="1253" spans="17:18" x14ac:dyDescent="0.2">
      <c r="Q1253" s="39"/>
      <c r="R1253" s="39"/>
    </row>
    <row r="1254" spans="17:18" x14ac:dyDescent="0.2">
      <c r="Q1254" s="39"/>
      <c r="R1254" s="39"/>
    </row>
    <row r="1255" spans="17:18" x14ac:dyDescent="0.2">
      <c r="Q1255" s="39"/>
      <c r="R1255" s="39"/>
    </row>
    <row r="1256" spans="17:18" x14ac:dyDescent="0.2">
      <c r="Q1256" s="39"/>
      <c r="R1256" s="39"/>
    </row>
    <row r="1257" spans="17:18" x14ac:dyDescent="0.2">
      <c r="Q1257" s="39"/>
      <c r="R1257" s="39"/>
    </row>
    <row r="1258" spans="17:18" x14ac:dyDescent="0.2">
      <c r="Q1258" s="39"/>
      <c r="R1258" s="39"/>
    </row>
    <row r="1259" spans="17:18" x14ac:dyDescent="0.2">
      <c r="Q1259" s="39"/>
      <c r="R1259" s="39"/>
    </row>
    <row r="1260" spans="17:18" x14ac:dyDescent="0.2">
      <c r="Q1260" s="39"/>
      <c r="R1260" s="39"/>
    </row>
    <row r="1261" spans="17:18" x14ac:dyDescent="0.2">
      <c r="Q1261" s="39"/>
      <c r="R1261" s="39"/>
    </row>
    <row r="1262" spans="17:18" x14ac:dyDescent="0.2">
      <c r="Q1262" s="39"/>
      <c r="R1262" s="39"/>
    </row>
    <row r="1263" spans="17:18" x14ac:dyDescent="0.2">
      <c r="Q1263" s="39"/>
      <c r="R1263" s="39"/>
    </row>
    <row r="1264" spans="17:18" x14ac:dyDescent="0.2">
      <c r="Q1264" s="39"/>
      <c r="R1264" s="39"/>
    </row>
    <row r="1265" spans="17:18" x14ac:dyDescent="0.2">
      <c r="Q1265" s="39"/>
      <c r="R1265" s="39"/>
    </row>
    <row r="1266" spans="17:18" x14ac:dyDescent="0.2">
      <c r="Q1266" s="39"/>
      <c r="R1266" s="39"/>
    </row>
    <row r="1267" spans="17:18" x14ac:dyDescent="0.2">
      <c r="Q1267" s="39"/>
      <c r="R1267" s="39"/>
    </row>
    <row r="1268" spans="17:18" x14ac:dyDescent="0.2">
      <c r="Q1268" s="39"/>
      <c r="R1268" s="39"/>
    </row>
    <row r="1269" spans="17:18" x14ac:dyDescent="0.2">
      <c r="Q1269" s="39"/>
      <c r="R1269" s="39"/>
    </row>
    <row r="1270" spans="17:18" x14ac:dyDescent="0.2">
      <c r="Q1270" s="39"/>
      <c r="R1270" s="39"/>
    </row>
    <row r="1271" spans="17:18" x14ac:dyDescent="0.2">
      <c r="Q1271" s="39"/>
      <c r="R1271" s="39"/>
    </row>
    <row r="1272" spans="17:18" x14ac:dyDescent="0.2">
      <c r="Q1272" s="39"/>
      <c r="R1272" s="39"/>
    </row>
    <row r="1273" spans="17:18" x14ac:dyDescent="0.2">
      <c r="Q1273" s="39"/>
      <c r="R1273" s="39"/>
    </row>
    <row r="1274" spans="17:18" x14ac:dyDescent="0.2">
      <c r="Q1274" s="39"/>
      <c r="R1274" s="39"/>
    </row>
    <row r="1275" spans="17:18" x14ac:dyDescent="0.2">
      <c r="Q1275" s="39"/>
      <c r="R1275" s="39"/>
    </row>
    <row r="1276" spans="17:18" x14ac:dyDescent="0.2">
      <c r="Q1276" s="39"/>
      <c r="R1276" s="39"/>
    </row>
    <row r="1277" spans="17:18" x14ac:dyDescent="0.2">
      <c r="Q1277" s="39"/>
      <c r="R1277" s="39"/>
    </row>
    <row r="1278" spans="17:18" x14ac:dyDescent="0.2">
      <c r="Q1278" s="39"/>
      <c r="R1278" s="39"/>
    </row>
    <row r="1279" spans="17:18" x14ac:dyDescent="0.2">
      <c r="Q1279" s="39"/>
      <c r="R1279" s="39"/>
    </row>
    <row r="1280" spans="17:18" x14ac:dyDescent="0.2">
      <c r="Q1280" s="39"/>
      <c r="R1280" s="39"/>
    </row>
    <row r="1281" spans="17:18" x14ac:dyDescent="0.2">
      <c r="Q1281" s="39"/>
      <c r="R1281" s="39"/>
    </row>
    <row r="1282" spans="17:18" x14ac:dyDescent="0.2">
      <c r="Q1282" s="39"/>
      <c r="R1282" s="39"/>
    </row>
    <row r="1283" spans="17:18" x14ac:dyDescent="0.2">
      <c r="Q1283" s="39"/>
      <c r="R1283" s="39"/>
    </row>
    <row r="1284" spans="17:18" x14ac:dyDescent="0.2">
      <c r="Q1284" s="39"/>
      <c r="R1284" s="39"/>
    </row>
    <row r="1285" spans="17:18" x14ac:dyDescent="0.2">
      <c r="Q1285" s="39"/>
      <c r="R1285" s="39"/>
    </row>
    <row r="1286" spans="17:18" x14ac:dyDescent="0.2">
      <c r="Q1286" s="39"/>
      <c r="R1286" s="39"/>
    </row>
    <row r="1287" spans="17:18" x14ac:dyDescent="0.2">
      <c r="Q1287" s="39"/>
      <c r="R1287" s="39"/>
    </row>
    <row r="1288" spans="17:18" x14ac:dyDescent="0.2">
      <c r="Q1288" s="39"/>
      <c r="R1288" s="39"/>
    </row>
    <row r="1289" spans="17:18" x14ac:dyDescent="0.2">
      <c r="Q1289" s="39"/>
      <c r="R1289" s="39"/>
    </row>
    <row r="1290" spans="17:18" x14ac:dyDescent="0.2">
      <c r="Q1290" s="39"/>
      <c r="R1290" s="39"/>
    </row>
    <row r="1291" spans="17:18" x14ac:dyDescent="0.2">
      <c r="Q1291" s="39"/>
      <c r="R1291" s="39"/>
    </row>
    <row r="1292" spans="17:18" x14ac:dyDescent="0.2">
      <c r="Q1292" s="39"/>
      <c r="R1292" s="39"/>
    </row>
    <row r="1293" spans="17:18" x14ac:dyDescent="0.2">
      <c r="Q1293" s="39"/>
      <c r="R1293" s="39"/>
    </row>
    <row r="1294" spans="17:18" x14ac:dyDescent="0.2">
      <c r="Q1294" s="39"/>
      <c r="R1294" s="39"/>
    </row>
    <row r="1295" spans="17:18" x14ac:dyDescent="0.2">
      <c r="Q1295" s="39"/>
      <c r="R1295" s="39"/>
    </row>
    <row r="1296" spans="17:18" x14ac:dyDescent="0.2">
      <c r="Q1296" s="39"/>
      <c r="R1296" s="39"/>
    </row>
    <row r="1297" spans="17:18" x14ac:dyDescent="0.2">
      <c r="Q1297" s="39"/>
      <c r="R1297" s="39"/>
    </row>
    <row r="1298" spans="17:18" x14ac:dyDescent="0.2">
      <c r="Q1298" s="39"/>
      <c r="R1298" s="39"/>
    </row>
    <row r="1299" spans="17:18" x14ac:dyDescent="0.2">
      <c r="Q1299" s="39"/>
      <c r="R1299" s="39"/>
    </row>
    <row r="1300" spans="17:18" x14ac:dyDescent="0.2">
      <c r="Q1300" s="39"/>
      <c r="R1300" s="39"/>
    </row>
    <row r="1301" spans="17:18" x14ac:dyDescent="0.2">
      <c r="Q1301" s="39"/>
      <c r="R1301" s="39"/>
    </row>
    <row r="1302" spans="17:18" x14ac:dyDescent="0.2">
      <c r="Q1302" s="39"/>
      <c r="R1302" s="39"/>
    </row>
    <row r="1303" spans="17:18" x14ac:dyDescent="0.2">
      <c r="Q1303" s="39"/>
      <c r="R1303" s="39"/>
    </row>
    <row r="1304" spans="17:18" x14ac:dyDescent="0.2">
      <c r="Q1304" s="39"/>
      <c r="R1304" s="39"/>
    </row>
    <row r="1305" spans="17:18" x14ac:dyDescent="0.2">
      <c r="Q1305" s="39"/>
      <c r="R1305" s="39"/>
    </row>
    <row r="1306" spans="17:18" x14ac:dyDescent="0.2">
      <c r="Q1306" s="39"/>
      <c r="R1306" s="39"/>
    </row>
    <row r="1307" spans="17:18" x14ac:dyDescent="0.2">
      <c r="Q1307" s="39"/>
      <c r="R1307" s="39"/>
    </row>
    <row r="1308" spans="17:18" x14ac:dyDescent="0.2">
      <c r="Q1308" s="39"/>
      <c r="R1308" s="39"/>
    </row>
    <row r="1309" spans="17:18" x14ac:dyDescent="0.2">
      <c r="Q1309" s="39"/>
      <c r="R1309" s="39"/>
    </row>
    <row r="1310" spans="17:18" x14ac:dyDescent="0.2">
      <c r="Q1310" s="39"/>
      <c r="R1310" s="39"/>
    </row>
    <row r="1311" spans="17:18" x14ac:dyDescent="0.2">
      <c r="Q1311" s="39"/>
      <c r="R1311" s="39"/>
    </row>
    <row r="1312" spans="17:18" x14ac:dyDescent="0.2">
      <c r="Q1312" s="39"/>
      <c r="R1312" s="39"/>
    </row>
    <row r="1313" spans="17:18" x14ac:dyDescent="0.2">
      <c r="Q1313" s="39"/>
      <c r="R1313" s="39"/>
    </row>
    <row r="1314" spans="17:18" x14ac:dyDescent="0.2">
      <c r="Q1314" s="39"/>
      <c r="R1314" s="39"/>
    </row>
    <row r="1315" spans="17:18" x14ac:dyDescent="0.2">
      <c r="Q1315" s="39"/>
      <c r="R1315" s="39"/>
    </row>
    <row r="1316" spans="17:18" x14ac:dyDescent="0.2">
      <c r="Q1316" s="39"/>
      <c r="R1316" s="39"/>
    </row>
    <row r="1317" spans="17:18" x14ac:dyDescent="0.2">
      <c r="Q1317" s="39"/>
      <c r="R1317" s="39"/>
    </row>
    <row r="1318" spans="17:18" x14ac:dyDescent="0.2">
      <c r="Q1318" s="39"/>
      <c r="R1318" s="39"/>
    </row>
    <row r="1319" spans="17:18" x14ac:dyDescent="0.2">
      <c r="Q1319" s="39"/>
      <c r="R1319" s="39"/>
    </row>
    <row r="1320" spans="17:18" x14ac:dyDescent="0.2">
      <c r="Q1320" s="39"/>
      <c r="R1320" s="39"/>
    </row>
    <row r="1321" spans="17:18" x14ac:dyDescent="0.2">
      <c r="Q1321" s="39"/>
      <c r="R1321" s="39"/>
    </row>
    <row r="1322" spans="17:18" x14ac:dyDescent="0.2">
      <c r="Q1322" s="39"/>
      <c r="R1322" s="39"/>
    </row>
    <row r="1323" spans="17:18" x14ac:dyDescent="0.2">
      <c r="Q1323" s="39"/>
      <c r="R1323" s="39"/>
    </row>
    <row r="1324" spans="17:18" x14ac:dyDescent="0.2">
      <c r="Q1324" s="39"/>
      <c r="R1324" s="39"/>
    </row>
    <row r="1325" spans="17:18" x14ac:dyDescent="0.2">
      <c r="Q1325" s="39"/>
      <c r="R1325" s="39"/>
    </row>
    <row r="1326" spans="17:18" x14ac:dyDescent="0.2">
      <c r="Q1326" s="39"/>
      <c r="R1326" s="39"/>
    </row>
    <row r="1327" spans="17:18" x14ac:dyDescent="0.2">
      <c r="Q1327" s="39"/>
      <c r="R1327" s="39"/>
    </row>
    <row r="1328" spans="17:18" x14ac:dyDescent="0.2">
      <c r="Q1328" s="39"/>
      <c r="R1328" s="39"/>
    </row>
    <row r="1329" spans="17:18" x14ac:dyDescent="0.2">
      <c r="Q1329" s="39"/>
      <c r="R1329" s="39"/>
    </row>
    <row r="1330" spans="17:18" x14ac:dyDescent="0.2">
      <c r="Q1330" s="39"/>
      <c r="R1330" s="39"/>
    </row>
    <row r="1331" spans="17:18" x14ac:dyDescent="0.2">
      <c r="Q1331" s="39"/>
      <c r="R1331" s="39"/>
    </row>
    <row r="1332" spans="17:18" x14ac:dyDescent="0.2">
      <c r="Q1332" s="39"/>
      <c r="R1332" s="39"/>
    </row>
    <row r="1333" spans="17:18" x14ac:dyDescent="0.2">
      <c r="Q1333" s="39"/>
      <c r="R1333" s="39"/>
    </row>
    <row r="1334" spans="17:18" x14ac:dyDescent="0.2">
      <c r="Q1334" s="39"/>
      <c r="R1334" s="39"/>
    </row>
    <row r="1335" spans="17:18" x14ac:dyDescent="0.2">
      <c r="Q1335" s="39"/>
      <c r="R1335" s="39"/>
    </row>
    <row r="1336" spans="17:18" x14ac:dyDescent="0.2">
      <c r="Q1336" s="39"/>
      <c r="R1336" s="39"/>
    </row>
    <row r="1337" spans="17:18" x14ac:dyDescent="0.2">
      <c r="Q1337" s="39"/>
      <c r="R1337" s="39"/>
    </row>
    <row r="1338" spans="17:18" x14ac:dyDescent="0.2">
      <c r="Q1338" s="39"/>
      <c r="R1338" s="39"/>
    </row>
    <row r="1339" spans="17:18" x14ac:dyDescent="0.2">
      <c r="Q1339" s="39"/>
      <c r="R1339" s="39"/>
    </row>
    <row r="1340" spans="17:18" x14ac:dyDescent="0.2">
      <c r="Q1340" s="39"/>
      <c r="R1340" s="39"/>
    </row>
    <row r="1341" spans="17:18" x14ac:dyDescent="0.2">
      <c r="Q1341" s="39"/>
      <c r="R1341" s="39"/>
    </row>
    <row r="1342" spans="17:18" x14ac:dyDescent="0.2">
      <c r="Q1342" s="39"/>
      <c r="R1342" s="39"/>
    </row>
    <row r="1343" spans="17:18" x14ac:dyDescent="0.2">
      <c r="Q1343" s="39"/>
      <c r="R1343" s="39"/>
    </row>
    <row r="1344" spans="17:18" x14ac:dyDescent="0.2">
      <c r="Q1344" s="39"/>
      <c r="R1344" s="39"/>
    </row>
    <row r="1345" spans="17:18" x14ac:dyDescent="0.2">
      <c r="Q1345" s="39"/>
      <c r="R1345" s="39"/>
    </row>
    <row r="1346" spans="17:18" x14ac:dyDescent="0.2">
      <c r="Q1346" s="39"/>
      <c r="R1346" s="39"/>
    </row>
    <row r="1347" spans="17:18" x14ac:dyDescent="0.2">
      <c r="Q1347" s="39"/>
      <c r="R1347" s="39"/>
    </row>
    <row r="1348" spans="17:18" x14ac:dyDescent="0.2">
      <c r="Q1348" s="39"/>
      <c r="R1348" s="39"/>
    </row>
    <row r="1349" spans="17:18" x14ac:dyDescent="0.2">
      <c r="Q1349" s="39"/>
      <c r="R1349" s="39"/>
    </row>
    <row r="1350" spans="17:18" x14ac:dyDescent="0.2">
      <c r="Q1350" s="39"/>
      <c r="R1350" s="39"/>
    </row>
    <row r="1351" spans="17:18" x14ac:dyDescent="0.2">
      <c r="Q1351" s="39"/>
      <c r="R1351" s="39"/>
    </row>
    <row r="1352" spans="17:18" x14ac:dyDescent="0.2">
      <c r="Q1352" s="39"/>
      <c r="R1352" s="39"/>
    </row>
    <row r="1353" spans="17:18" x14ac:dyDescent="0.2">
      <c r="Q1353" s="39"/>
      <c r="R1353" s="39"/>
    </row>
    <row r="1354" spans="17:18" x14ac:dyDescent="0.2">
      <c r="Q1354" s="39"/>
      <c r="R1354" s="39"/>
    </row>
    <row r="1355" spans="17:18" x14ac:dyDescent="0.2">
      <c r="Q1355" s="39"/>
      <c r="R1355" s="39"/>
    </row>
    <row r="1356" spans="17:18" x14ac:dyDescent="0.2">
      <c r="Q1356" s="39"/>
      <c r="R1356" s="39"/>
    </row>
    <row r="1357" spans="17:18" x14ac:dyDescent="0.2">
      <c r="Q1357" s="39"/>
      <c r="R1357" s="39"/>
    </row>
    <row r="1358" spans="17:18" x14ac:dyDescent="0.2">
      <c r="Q1358" s="39"/>
      <c r="R1358" s="39"/>
    </row>
    <row r="1359" spans="17:18" x14ac:dyDescent="0.2">
      <c r="Q1359" s="39"/>
      <c r="R1359" s="39"/>
    </row>
    <row r="1360" spans="17:18" x14ac:dyDescent="0.2">
      <c r="Q1360" s="39"/>
      <c r="R1360" s="39"/>
    </row>
    <row r="1361" spans="17:18" x14ac:dyDescent="0.2">
      <c r="Q1361" s="39"/>
      <c r="R1361" s="39"/>
    </row>
    <row r="1362" spans="17:18" x14ac:dyDescent="0.2">
      <c r="Q1362" s="39"/>
      <c r="R1362" s="39"/>
    </row>
    <row r="1363" spans="17:18" x14ac:dyDescent="0.2">
      <c r="Q1363" s="39"/>
      <c r="R1363" s="39"/>
    </row>
    <row r="1364" spans="17:18" x14ac:dyDescent="0.2">
      <c r="Q1364" s="39"/>
      <c r="R1364" s="39"/>
    </row>
    <row r="1365" spans="17:18" x14ac:dyDescent="0.2">
      <c r="Q1365" s="39"/>
      <c r="R1365" s="39"/>
    </row>
    <row r="1366" spans="17:18" x14ac:dyDescent="0.2">
      <c r="Q1366" s="39"/>
      <c r="R1366" s="39"/>
    </row>
    <row r="1367" spans="17:18" x14ac:dyDescent="0.2">
      <c r="Q1367" s="39"/>
      <c r="R1367" s="39"/>
    </row>
    <row r="1368" spans="17:18" x14ac:dyDescent="0.2">
      <c r="Q1368" s="39"/>
      <c r="R1368" s="39"/>
    </row>
    <row r="1369" spans="17:18" x14ac:dyDescent="0.2">
      <c r="Q1369" s="39"/>
      <c r="R1369" s="39"/>
    </row>
    <row r="1370" spans="17:18" x14ac:dyDescent="0.2">
      <c r="Q1370" s="39"/>
      <c r="R1370" s="39"/>
    </row>
    <row r="1371" spans="17:18" x14ac:dyDescent="0.2">
      <c r="Q1371" s="39"/>
      <c r="R1371" s="39"/>
    </row>
    <row r="1372" spans="17:18" x14ac:dyDescent="0.2">
      <c r="Q1372" s="39"/>
      <c r="R1372" s="39"/>
    </row>
    <row r="1373" spans="17:18" x14ac:dyDescent="0.2">
      <c r="Q1373" s="39"/>
      <c r="R1373" s="39"/>
    </row>
    <row r="1374" spans="17:18" x14ac:dyDescent="0.2">
      <c r="Q1374" s="39"/>
      <c r="R1374" s="39"/>
    </row>
    <row r="1375" spans="17:18" x14ac:dyDescent="0.2">
      <c r="Q1375" s="39"/>
      <c r="R1375" s="39"/>
    </row>
    <row r="1376" spans="17:18" x14ac:dyDescent="0.2">
      <c r="Q1376" s="39"/>
      <c r="R1376" s="39"/>
    </row>
    <row r="1377" spans="17:18" x14ac:dyDescent="0.2">
      <c r="Q1377" s="39"/>
      <c r="R1377" s="39"/>
    </row>
    <row r="1378" spans="17:18" x14ac:dyDescent="0.2">
      <c r="Q1378" s="39"/>
      <c r="R1378" s="39"/>
    </row>
    <row r="1379" spans="17:18" x14ac:dyDescent="0.2">
      <c r="Q1379" s="39"/>
      <c r="R1379" s="39"/>
    </row>
    <row r="1380" spans="17:18" x14ac:dyDescent="0.2">
      <c r="Q1380" s="39"/>
      <c r="R1380" s="39"/>
    </row>
    <row r="1381" spans="17:18" x14ac:dyDescent="0.2">
      <c r="Q1381" s="39"/>
      <c r="R1381" s="39"/>
    </row>
    <row r="1382" spans="17:18" x14ac:dyDescent="0.2">
      <c r="Q1382" s="39"/>
      <c r="R1382" s="39"/>
    </row>
    <row r="1383" spans="17:18" x14ac:dyDescent="0.2">
      <c r="Q1383" s="39"/>
      <c r="R1383" s="39"/>
    </row>
    <row r="1384" spans="17:18" x14ac:dyDescent="0.2">
      <c r="Q1384" s="39"/>
      <c r="R1384" s="39"/>
    </row>
    <row r="1385" spans="17:18" x14ac:dyDescent="0.2">
      <c r="Q1385" s="39"/>
      <c r="R1385" s="39"/>
    </row>
    <row r="1386" spans="17:18" x14ac:dyDescent="0.2">
      <c r="Q1386" s="39"/>
      <c r="R1386" s="39"/>
    </row>
    <row r="1387" spans="17:18" x14ac:dyDescent="0.2">
      <c r="Q1387" s="39"/>
      <c r="R1387" s="39"/>
    </row>
    <row r="1388" spans="17:18" x14ac:dyDescent="0.2">
      <c r="Q1388" s="39"/>
      <c r="R1388" s="39"/>
    </row>
    <row r="1389" spans="17:18" x14ac:dyDescent="0.2">
      <c r="Q1389" s="39"/>
      <c r="R1389" s="39"/>
    </row>
    <row r="1390" spans="17:18" x14ac:dyDescent="0.2">
      <c r="Q1390" s="39"/>
      <c r="R1390" s="39"/>
    </row>
    <row r="1391" spans="17:18" x14ac:dyDescent="0.2">
      <c r="Q1391" s="39"/>
      <c r="R1391" s="39"/>
    </row>
    <row r="1392" spans="17:18" x14ac:dyDescent="0.2">
      <c r="Q1392" s="39"/>
      <c r="R1392" s="39"/>
    </row>
    <row r="1393" spans="17:18" x14ac:dyDescent="0.2">
      <c r="Q1393" s="39"/>
      <c r="R1393" s="39"/>
    </row>
    <row r="1394" spans="17:18" x14ac:dyDescent="0.2">
      <c r="Q1394" s="39"/>
      <c r="R1394" s="39"/>
    </row>
    <row r="1395" spans="17:18" x14ac:dyDescent="0.2">
      <c r="Q1395" s="39"/>
      <c r="R1395" s="39"/>
    </row>
    <row r="1396" spans="17:18" x14ac:dyDescent="0.2">
      <c r="Q1396" s="39"/>
      <c r="R1396" s="39"/>
    </row>
    <row r="1397" spans="17:18" x14ac:dyDescent="0.2">
      <c r="Q1397" s="39"/>
      <c r="R1397" s="39"/>
    </row>
    <row r="1398" spans="17:18" x14ac:dyDescent="0.2">
      <c r="Q1398" s="39"/>
      <c r="R1398" s="39"/>
    </row>
    <row r="1399" spans="17:18" x14ac:dyDescent="0.2">
      <c r="Q1399" s="39"/>
      <c r="R1399" s="39"/>
    </row>
    <row r="1400" spans="17:18" x14ac:dyDescent="0.2">
      <c r="Q1400" s="39"/>
      <c r="R1400" s="39"/>
    </row>
    <row r="1401" spans="17:18" x14ac:dyDescent="0.2">
      <c r="Q1401" s="39"/>
      <c r="R1401" s="39"/>
    </row>
    <row r="1402" spans="17:18" x14ac:dyDescent="0.2">
      <c r="Q1402" s="39"/>
      <c r="R1402" s="39"/>
    </row>
    <row r="1403" spans="17:18" x14ac:dyDescent="0.2">
      <c r="Q1403" s="39"/>
      <c r="R1403" s="39"/>
    </row>
    <row r="1404" spans="17:18" x14ac:dyDescent="0.2">
      <c r="Q1404" s="39"/>
      <c r="R1404" s="39"/>
    </row>
    <row r="1405" spans="17:18" x14ac:dyDescent="0.2">
      <c r="Q1405" s="39"/>
      <c r="R1405" s="39"/>
    </row>
    <row r="1406" spans="17:18" x14ac:dyDescent="0.2">
      <c r="Q1406" s="39"/>
      <c r="R1406" s="39"/>
    </row>
    <row r="1407" spans="17:18" x14ac:dyDescent="0.2">
      <c r="Q1407" s="39"/>
      <c r="R1407" s="39"/>
    </row>
    <row r="1408" spans="17:18" x14ac:dyDescent="0.2">
      <c r="Q1408" s="39"/>
      <c r="R1408" s="39"/>
    </row>
    <row r="1409" spans="17:18" x14ac:dyDescent="0.2">
      <c r="Q1409" s="39"/>
      <c r="R1409" s="39"/>
    </row>
    <row r="1410" spans="17:18" x14ac:dyDescent="0.2">
      <c r="Q1410" s="39"/>
      <c r="R1410" s="39"/>
    </row>
    <row r="1411" spans="17:18" x14ac:dyDescent="0.2">
      <c r="Q1411" s="39"/>
      <c r="R1411" s="39"/>
    </row>
    <row r="1412" spans="17:18" x14ac:dyDescent="0.2">
      <c r="Q1412" s="39"/>
      <c r="R1412" s="39"/>
    </row>
    <row r="1413" spans="17:18" x14ac:dyDescent="0.2">
      <c r="Q1413" s="39"/>
      <c r="R1413" s="39"/>
    </row>
    <row r="1414" spans="17:18" x14ac:dyDescent="0.2">
      <c r="Q1414" s="39"/>
      <c r="R1414" s="39"/>
    </row>
    <row r="1415" spans="17:18" x14ac:dyDescent="0.2">
      <c r="Q1415" s="39"/>
      <c r="R1415" s="39"/>
    </row>
    <row r="1416" spans="17:18" x14ac:dyDescent="0.2">
      <c r="Q1416" s="39"/>
      <c r="R1416" s="39"/>
    </row>
    <row r="1417" spans="17:18" x14ac:dyDescent="0.2">
      <c r="Q1417" s="39"/>
      <c r="R1417" s="39"/>
    </row>
    <row r="1418" spans="17:18" x14ac:dyDescent="0.2">
      <c r="Q1418" s="39"/>
      <c r="R1418" s="39"/>
    </row>
    <row r="1419" spans="17:18" x14ac:dyDescent="0.2">
      <c r="Q1419" s="39"/>
      <c r="R1419" s="39"/>
    </row>
    <row r="1420" spans="17:18" x14ac:dyDescent="0.2">
      <c r="Q1420" s="39"/>
      <c r="R1420" s="39"/>
    </row>
    <row r="1421" spans="17:18" x14ac:dyDescent="0.2">
      <c r="Q1421" s="39"/>
      <c r="R1421" s="39"/>
    </row>
    <row r="1422" spans="17:18" x14ac:dyDescent="0.2">
      <c r="Q1422" s="39"/>
      <c r="R1422" s="39"/>
    </row>
    <row r="1423" spans="17:18" x14ac:dyDescent="0.2">
      <c r="Q1423" s="39"/>
      <c r="R1423" s="39"/>
    </row>
    <row r="1424" spans="17:18" x14ac:dyDescent="0.2">
      <c r="Q1424" s="39"/>
      <c r="R1424" s="39"/>
    </row>
    <row r="1425" spans="17:18" x14ac:dyDescent="0.2">
      <c r="Q1425" s="39"/>
      <c r="R1425" s="39"/>
    </row>
    <row r="1426" spans="17:18" x14ac:dyDescent="0.2">
      <c r="Q1426" s="39"/>
      <c r="R1426" s="39"/>
    </row>
    <row r="1427" spans="17:18" x14ac:dyDescent="0.2">
      <c r="Q1427" s="39"/>
      <c r="R1427" s="39"/>
    </row>
    <row r="1428" spans="17:18" x14ac:dyDescent="0.2">
      <c r="Q1428" s="39"/>
      <c r="R1428" s="39"/>
    </row>
    <row r="1429" spans="17:18" x14ac:dyDescent="0.2">
      <c r="Q1429" s="39"/>
      <c r="R1429" s="39"/>
    </row>
    <row r="1430" spans="17:18" x14ac:dyDescent="0.2">
      <c r="Q1430" s="39"/>
      <c r="R1430" s="39"/>
    </row>
    <row r="1431" spans="17:18" x14ac:dyDescent="0.2">
      <c r="Q1431" s="39"/>
      <c r="R1431" s="39"/>
    </row>
    <row r="1432" spans="17:18" x14ac:dyDescent="0.2">
      <c r="Q1432" s="39"/>
      <c r="R1432" s="39"/>
    </row>
    <row r="1433" spans="17:18" x14ac:dyDescent="0.2">
      <c r="Q1433" s="39"/>
      <c r="R1433" s="39"/>
    </row>
    <row r="1434" spans="17:18" x14ac:dyDescent="0.2">
      <c r="Q1434" s="39"/>
      <c r="R1434" s="39"/>
    </row>
    <row r="1435" spans="17:18" x14ac:dyDescent="0.2">
      <c r="Q1435" s="39"/>
      <c r="R1435" s="39"/>
    </row>
    <row r="1436" spans="17:18" x14ac:dyDescent="0.2">
      <c r="Q1436" s="39"/>
      <c r="R1436" s="39"/>
    </row>
    <row r="1437" spans="17:18" x14ac:dyDescent="0.2">
      <c r="Q1437" s="39"/>
      <c r="R1437" s="39"/>
    </row>
    <row r="1438" spans="17:18" x14ac:dyDescent="0.2">
      <c r="Q1438" s="39"/>
      <c r="R1438" s="39"/>
    </row>
    <row r="1439" spans="17:18" x14ac:dyDescent="0.2">
      <c r="Q1439" s="39"/>
      <c r="R1439" s="39"/>
    </row>
    <row r="1440" spans="17:18" x14ac:dyDescent="0.2">
      <c r="Q1440" s="39"/>
      <c r="R1440" s="39"/>
    </row>
    <row r="1441" spans="17:18" x14ac:dyDescent="0.2">
      <c r="Q1441" s="39"/>
      <c r="R1441" s="39"/>
    </row>
    <row r="1442" spans="17:18" x14ac:dyDescent="0.2">
      <c r="Q1442" s="39"/>
      <c r="R1442" s="39"/>
    </row>
    <row r="1443" spans="17:18" x14ac:dyDescent="0.2">
      <c r="Q1443" s="39"/>
      <c r="R1443" s="39"/>
    </row>
    <row r="1444" spans="17:18" x14ac:dyDescent="0.2">
      <c r="Q1444" s="39"/>
      <c r="R1444" s="39"/>
    </row>
    <row r="1445" spans="17:18" x14ac:dyDescent="0.2">
      <c r="Q1445" s="39"/>
      <c r="R1445" s="39"/>
    </row>
    <row r="1446" spans="17:18" x14ac:dyDescent="0.2">
      <c r="Q1446" s="39"/>
      <c r="R1446" s="39"/>
    </row>
    <row r="1447" spans="17:18" x14ac:dyDescent="0.2">
      <c r="Q1447" s="39"/>
      <c r="R1447" s="39"/>
    </row>
    <row r="1448" spans="17:18" x14ac:dyDescent="0.2">
      <c r="Q1448" s="39"/>
      <c r="R1448" s="39"/>
    </row>
    <row r="1449" spans="17:18" x14ac:dyDescent="0.2">
      <c r="Q1449" s="39"/>
      <c r="R1449" s="39"/>
    </row>
    <row r="1450" spans="17:18" x14ac:dyDescent="0.2">
      <c r="Q1450" s="39"/>
      <c r="R1450" s="39"/>
    </row>
    <row r="1451" spans="17:18" x14ac:dyDescent="0.2">
      <c r="Q1451" s="39"/>
      <c r="R1451" s="39"/>
    </row>
    <row r="1452" spans="17:18" x14ac:dyDescent="0.2">
      <c r="Q1452" s="39"/>
      <c r="R1452" s="39"/>
    </row>
    <row r="1453" spans="17:18" x14ac:dyDescent="0.2">
      <c r="Q1453" s="39"/>
      <c r="R1453" s="39"/>
    </row>
    <row r="1454" spans="17:18" x14ac:dyDescent="0.2">
      <c r="Q1454" s="39"/>
      <c r="R1454" s="39"/>
    </row>
    <row r="1455" spans="17:18" x14ac:dyDescent="0.2">
      <c r="Q1455" s="39"/>
      <c r="R1455" s="39"/>
    </row>
    <row r="1456" spans="17:18" x14ac:dyDescent="0.2">
      <c r="Q1456" s="39"/>
      <c r="R1456" s="39"/>
    </row>
    <row r="1457" spans="17:18" x14ac:dyDescent="0.2">
      <c r="Q1457" s="39"/>
      <c r="R1457" s="39"/>
    </row>
    <row r="1458" spans="17:18" x14ac:dyDescent="0.2">
      <c r="Q1458" s="39"/>
      <c r="R1458" s="39"/>
    </row>
    <row r="1459" spans="17:18" x14ac:dyDescent="0.2">
      <c r="Q1459" s="39"/>
      <c r="R1459" s="39"/>
    </row>
    <row r="1460" spans="17:18" x14ac:dyDescent="0.2">
      <c r="Q1460" s="39"/>
      <c r="R1460" s="39"/>
    </row>
    <row r="1461" spans="17:18" x14ac:dyDescent="0.2">
      <c r="Q1461" s="39"/>
      <c r="R1461" s="39"/>
    </row>
    <row r="1462" spans="17:18" x14ac:dyDescent="0.2">
      <c r="Q1462" s="39"/>
      <c r="R1462" s="39"/>
    </row>
    <row r="1463" spans="17:18" x14ac:dyDescent="0.2">
      <c r="Q1463" s="39"/>
      <c r="R1463" s="39"/>
    </row>
    <row r="1464" spans="17:18" x14ac:dyDescent="0.2">
      <c r="Q1464" s="39"/>
      <c r="R1464" s="39"/>
    </row>
    <row r="1465" spans="17:18" x14ac:dyDescent="0.2">
      <c r="Q1465" s="39"/>
      <c r="R1465" s="39"/>
    </row>
    <row r="1466" spans="17:18" x14ac:dyDescent="0.2">
      <c r="Q1466" s="39"/>
      <c r="R1466" s="39"/>
    </row>
    <row r="1467" spans="17:18" x14ac:dyDescent="0.2">
      <c r="Q1467" s="39"/>
      <c r="R1467" s="39"/>
    </row>
    <row r="1468" spans="17:18" x14ac:dyDescent="0.2">
      <c r="Q1468" s="39"/>
      <c r="R1468" s="39"/>
    </row>
    <row r="1469" spans="17:18" x14ac:dyDescent="0.2">
      <c r="Q1469" s="39"/>
      <c r="R1469" s="39"/>
    </row>
    <row r="1470" spans="17:18" x14ac:dyDescent="0.2">
      <c r="Q1470" s="39"/>
      <c r="R1470" s="39"/>
    </row>
    <row r="1471" spans="17:18" x14ac:dyDescent="0.2">
      <c r="Q1471" s="39"/>
      <c r="R1471" s="39"/>
    </row>
    <row r="1472" spans="17:18" x14ac:dyDescent="0.2">
      <c r="Q1472" s="39"/>
      <c r="R1472" s="39"/>
    </row>
    <row r="1473" spans="17:18" x14ac:dyDescent="0.2">
      <c r="Q1473" s="39"/>
      <c r="R1473" s="39"/>
    </row>
    <row r="1474" spans="17:18" x14ac:dyDescent="0.2">
      <c r="Q1474" s="39"/>
      <c r="R1474" s="39"/>
    </row>
    <row r="1475" spans="17:18" x14ac:dyDescent="0.2">
      <c r="Q1475" s="39"/>
      <c r="R1475" s="39"/>
    </row>
    <row r="1476" spans="17:18" x14ac:dyDescent="0.2">
      <c r="Q1476" s="39"/>
      <c r="R1476" s="39"/>
    </row>
    <row r="1477" spans="17:18" x14ac:dyDescent="0.2">
      <c r="Q1477" s="39"/>
      <c r="R1477" s="39"/>
    </row>
    <row r="1478" spans="17:18" x14ac:dyDescent="0.2">
      <c r="Q1478" s="39"/>
      <c r="R1478" s="39"/>
    </row>
    <row r="1479" spans="17:18" x14ac:dyDescent="0.2">
      <c r="Q1479" s="39"/>
      <c r="R1479" s="39"/>
    </row>
    <row r="1480" spans="17:18" x14ac:dyDescent="0.2">
      <c r="Q1480" s="39"/>
      <c r="R1480" s="39"/>
    </row>
    <row r="1481" spans="17:18" x14ac:dyDescent="0.2">
      <c r="Q1481" s="39"/>
      <c r="R1481" s="39"/>
    </row>
    <row r="1482" spans="17:18" x14ac:dyDescent="0.2">
      <c r="Q1482" s="39"/>
      <c r="R1482" s="39"/>
    </row>
    <row r="1483" spans="17:18" x14ac:dyDescent="0.2">
      <c r="Q1483" s="39"/>
      <c r="R1483" s="39"/>
    </row>
    <row r="1484" spans="17:18" x14ac:dyDescent="0.2">
      <c r="Q1484" s="39"/>
      <c r="R1484" s="39"/>
    </row>
    <row r="1485" spans="17:18" x14ac:dyDescent="0.2">
      <c r="Q1485" s="39"/>
      <c r="R1485" s="39"/>
    </row>
    <row r="1486" spans="17:18" x14ac:dyDescent="0.2">
      <c r="Q1486" s="39"/>
      <c r="R1486" s="39"/>
    </row>
    <row r="1487" spans="17:18" x14ac:dyDescent="0.2">
      <c r="Q1487" s="39"/>
      <c r="R1487" s="39"/>
    </row>
    <row r="1488" spans="17:18" x14ac:dyDescent="0.2">
      <c r="Q1488" s="39"/>
      <c r="R1488" s="39"/>
    </row>
    <row r="1489" spans="17:18" x14ac:dyDescent="0.2">
      <c r="Q1489" s="39"/>
      <c r="R1489" s="39"/>
    </row>
    <row r="1490" spans="17:18" x14ac:dyDescent="0.2">
      <c r="Q1490" s="39"/>
      <c r="R1490" s="39"/>
    </row>
    <row r="1491" spans="17:18" x14ac:dyDescent="0.2">
      <c r="Q1491" s="39"/>
      <c r="R1491" s="39"/>
    </row>
    <row r="1492" spans="17:18" x14ac:dyDescent="0.2">
      <c r="Q1492" s="39"/>
      <c r="R1492" s="39"/>
    </row>
    <row r="1493" spans="17:18" x14ac:dyDescent="0.2">
      <c r="Q1493" s="39"/>
      <c r="R1493" s="39"/>
    </row>
    <row r="1494" spans="17:18" x14ac:dyDescent="0.2">
      <c r="Q1494" s="39"/>
      <c r="R1494" s="39"/>
    </row>
    <row r="1495" spans="17:18" x14ac:dyDescent="0.2">
      <c r="Q1495" s="39"/>
      <c r="R1495" s="39"/>
    </row>
    <row r="1496" spans="17:18" x14ac:dyDescent="0.2">
      <c r="Q1496" s="39"/>
      <c r="R1496" s="39"/>
    </row>
    <row r="1497" spans="17:18" x14ac:dyDescent="0.2">
      <c r="Q1497" s="39"/>
      <c r="R1497" s="39"/>
    </row>
    <row r="1498" spans="17:18" x14ac:dyDescent="0.2">
      <c r="Q1498" s="39"/>
      <c r="R1498" s="39"/>
    </row>
    <row r="1499" spans="17:18" x14ac:dyDescent="0.2">
      <c r="Q1499" s="39"/>
      <c r="R1499" s="39"/>
    </row>
    <row r="1500" spans="17:18" x14ac:dyDescent="0.2">
      <c r="Q1500" s="39"/>
      <c r="R1500" s="39"/>
    </row>
    <row r="1501" spans="17:18" x14ac:dyDescent="0.2">
      <c r="Q1501" s="39"/>
      <c r="R1501" s="39"/>
    </row>
    <row r="1502" spans="17:18" x14ac:dyDescent="0.2">
      <c r="Q1502" s="39"/>
      <c r="R1502" s="39"/>
    </row>
    <row r="1503" spans="17:18" x14ac:dyDescent="0.2">
      <c r="Q1503" s="39"/>
      <c r="R1503" s="39"/>
    </row>
    <row r="1504" spans="17:18" x14ac:dyDescent="0.2">
      <c r="Q1504" s="39"/>
      <c r="R1504" s="39"/>
    </row>
    <row r="1505" spans="17:18" x14ac:dyDescent="0.2">
      <c r="Q1505" s="39"/>
      <c r="R1505" s="39"/>
    </row>
    <row r="1506" spans="17:18" x14ac:dyDescent="0.2">
      <c r="Q1506" s="39"/>
      <c r="R1506" s="39"/>
    </row>
    <row r="1507" spans="17:18" x14ac:dyDescent="0.2">
      <c r="Q1507" s="39"/>
      <c r="R1507" s="39"/>
    </row>
    <row r="1508" spans="17:18" x14ac:dyDescent="0.2">
      <c r="Q1508" s="39"/>
      <c r="R1508" s="39"/>
    </row>
    <row r="1509" spans="17:18" x14ac:dyDescent="0.2">
      <c r="Q1509" s="39"/>
      <c r="R1509" s="39"/>
    </row>
    <row r="1510" spans="17:18" x14ac:dyDescent="0.2">
      <c r="Q1510" s="39"/>
      <c r="R1510" s="39"/>
    </row>
    <row r="1511" spans="17:18" x14ac:dyDescent="0.2">
      <c r="Q1511" s="39"/>
      <c r="R1511" s="39"/>
    </row>
    <row r="1512" spans="17:18" x14ac:dyDescent="0.2">
      <c r="Q1512" s="39"/>
      <c r="R1512" s="39"/>
    </row>
    <row r="1513" spans="17:18" x14ac:dyDescent="0.2">
      <c r="Q1513" s="39"/>
      <c r="R1513" s="39"/>
    </row>
    <row r="1514" spans="17:18" x14ac:dyDescent="0.2">
      <c r="Q1514" s="39"/>
      <c r="R1514" s="39"/>
    </row>
    <row r="1515" spans="17:18" x14ac:dyDescent="0.2">
      <c r="Q1515" s="39"/>
      <c r="R1515" s="39"/>
    </row>
    <row r="1516" spans="17:18" x14ac:dyDescent="0.2">
      <c r="Q1516" s="39"/>
      <c r="R1516" s="39"/>
    </row>
    <row r="1517" spans="17:18" x14ac:dyDescent="0.2">
      <c r="Q1517" s="39"/>
      <c r="R1517" s="39"/>
    </row>
    <row r="1518" spans="17:18" x14ac:dyDescent="0.2">
      <c r="Q1518" s="39"/>
      <c r="R1518" s="39"/>
    </row>
    <row r="1519" spans="17:18" x14ac:dyDescent="0.2">
      <c r="Q1519" s="39"/>
      <c r="R1519" s="39"/>
    </row>
    <row r="1520" spans="17:18" x14ac:dyDescent="0.2">
      <c r="Q1520" s="39"/>
      <c r="R1520" s="39"/>
    </row>
    <row r="1521" spans="17:18" x14ac:dyDescent="0.2">
      <c r="Q1521" s="39"/>
      <c r="R1521" s="39"/>
    </row>
    <row r="1522" spans="17:18" x14ac:dyDescent="0.2">
      <c r="Q1522" s="39"/>
      <c r="R1522" s="39"/>
    </row>
    <row r="1523" spans="17:18" x14ac:dyDescent="0.2">
      <c r="Q1523" s="39"/>
      <c r="R1523" s="39"/>
    </row>
    <row r="1524" spans="17:18" x14ac:dyDescent="0.2">
      <c r="Q1524" s="39"/>
      <c r="R1524" s="39"/>
    </row>
    <row r="1525" spans="17:18" x14ac:dyDescent="0.2">
      <c r="Q1525" s="39"/>
      <c r="R1525" s="39"/>
    </row>
    <row r="1526" spans="17:18" x14ac:dyDescent="0.2">
      <c r="Q1526" s="39"/>
      <c r="R1526" s="39"/>
    </row>
    <row r="1527" spans="17:18" x14ac:dyDescent="0.2">
      <c r="Q1527" s="39"/>
      <c r="R1527" s="39"/>
    </row>
    <row r="1528" spans="17:18" x14ac:dyDescent="0.2">
      <c r="Q1528" s="39"/>
      <c r="R1528" s="39"/>
    </row>
    <row r="1529" spans="17:18" x14ac:dyDescent="0.2">
      <c r="Q1529" s="39"/>
      <c r="R1529" s="39"/>
    </row>
    <row r="1530" spans="17:18" x14ac:dyDescent="0.2">
      <c r="Q1530" s="39"/>
      <c r="R1530" s="39"/>
    </row>
    <row r="1531" spans="17:18" x14ac:dyDescent="0.2">
      <c r="Q1531" s="39"/>
      <c r="R1531" s="39"/>
    </row>
    <row r="1532" spans="17:18" x14ac:dyDescent="0.2">
      <c r="Q1532" s="39"/>
      <c r="R1532" s="39"/>
    </row>
    <row r="1533" spans="17:18" x14ac:dyDescent="0.2">
      <c r="Q1533" s="39"/>
      <c r="R1533" s="39"/>
    </row>
    <row r="1534" spans="17:18" x14ac:dyDescent="0.2">
      <c r="Q1534" s="39"/>
      <c r="R1534" s="39"/>
    </row>
    <row r="1535" spans="17:18" x14ac:dyDescent="0.2">
      <c r="Q1535" s="39"/>
      <c r="R1535" s="39"/>
    </row>
    <row r="1536" spans="17:18" x14ac:dyDescent="0.2">
      <c r="Q1536" s="39"/>
      <c r="R1536" s="39"/>
    </row>
    <row r="1537" spans="17:18" x14ac:dyDescent="0.2">
      <c r="Q1537" s="39"/>
      <c r="R1537" s="39"/>
    </row>
    <row r="1538" spans="17:18" x14ac:dyDescent="0.2">
      <c r="Q1538" s="39"/>
      <c r="R1538" s="39"/>
    </row>
    <row r="1539" spans="17:18" x14ac:dyDescent="0.2">
      <c r="Q1539" s="39"/>
      <c r="R1539" s="39"/>
    </row>
    <row r="1540" spans="17:18" x14ac:dyDescent="0.2">
      <c r="Q1540" s="39"/>
      <c r="R1540" s="39"/>
    </row>
    <row r="1541" spans="17:18" x14ac:dyDescent="0.2">
      <c r="Q1541" s="39"/>
      <c r="R1541" s="39"/>
    </row>
    <row r="1542" spans="17:18" x14ac:dyDescent="0.2">
      <c r="Q1542" s="39"/>
      <c r="R1542" s="39"/>
    </row>
    <row r="1543" spans="17:18" x14ac:dyDescent="0.2">
      <c r="Q1543" s="39"/>
      <c r="R1543" s="39"/>
    </row>
    <row r="1544" spans="17:18" x14ac:dyDescent="0.2">
      <c r="Q1544" s="39"/>
      <c r="R1544" s="39"/>
    </row>
    <row r="1545" spans="17:18" x14ac:dyDescent="0.2">
      <c r="Q1545" s="39"/>
      <c r="R1545" s="39"/>
    </row>
    <row r="1546" spans="17:18" x14ac:dyDescent="0.2">
      <c r="Q1546" s="39"/>
      <c r="R1546" s="39"/>
    </row>
    <row r="1547" spans="17:18" x14ac:dyDescent="0.2">
      <c r="Q1547" s="39"/>
      <c r="R1547" s="39"/>
    </row>
    <row r="1548" spans="17:18" x14ac:dyDescent="0.2">
      <c r="Q1548" s="39"/>
      <c r="R1548" s="39"/>
    </row>
    <row r="1549" spans="17:18" x14ac:dyDescent="0.2">
      <c r="Q1549" s="39"/>
      <c r="R1549" s="39"/>
    </row>
    <row r="1550" spans="17:18" x14ac:dyDescent="0.2">
      <c r="Q1550" s="39"/>
      <c r="R1550" s="39"/>
    </row>
    <row r="1551" spans="17:18" x14ac:dyDescent="0.2">
      <c r="Q1551" s="39"/>
      <c r="R1551" s="39"/>
    </row>
    <row r="1552" spans="17:18" x14ac:dyDescent="0.2">
      <c r="Q1552" s="39"/>
      <c r="R1552" s="39"/>
    </row>
    <row r="1553" spans="17:18" x14ac:dyDescent="0.2">
      <c r="Q1553" s="39"/>
      <c r="R1553" s="39"/>
    </row>
    <row r="1554" spans="17:18" x14ac:dyDescent="0.2">
      <c r="Q1554" s="39"/>
      <c r="R1554" s="39"/>
    </row>
    <row r="1555" spans="17:18" x14ac:dyDescent="0.2">
      <c r="Q1555" s="39"/>
      <c r="R1555" s="39"/>
    </row>
    <row r="1556" spans="17:18" x14ac:dyDescent="0.2">
      <c r="Q1556" s="39"/>
      <c r="R1556" s="39"/>
    </row>
    <row r="1557" spans="17:18" x14ac:dyDescent="0.2">
      <c r="Q1557" s="39"/>
      <c r="R1557" s="39"/>
    </row>
    <row r="1558" spans="17:18" x14ac:dyDescent="0.2">
      <c r="Q1558" s="39"/>
      <c r="R1558" s="39"/>
    </row>
    <row r="1559" spans="17:18" x14ac:dyDescent="0.2">
      <c r="Q1559" s="39"/>
      <c r="R1559" s="39"/>
    </row>
    <row r="1560" spans="17:18" x14ac:dyDescent="0.2">
      <c r="Q1560" s="39"/>
      <c r="R1560" s="39"/>
    </row>
    <row r="1561" spans="17:18" x14ac:dyDescent="0.2">
      <c r="Q1561" s="39"/>
      <c r="R1561" s="39"/>
    </row>
    <row r="1562" spans="17:18" x14ac:dyDescent="0.2">
      <c r="Q1562" s="39"/>
      <c r="R1562" s="39"/>
    </row>
    <row r="1563" spans="17:18" x14ac:dyDescent="0.2">
      <c r="Q1563" s="39"/>
      <c r="R1563" s="39"/>
    </row>
    <row r="1564" spans="17:18" x14ac:dyDescent="0.2">
      <c r="Q1564" s="39"/>
      <c r="R1564" s="39"/>
    </row>
    <row r="1565" spans="17:18" x14ac:dyDescent="0.2">
      <c r="Q1565" s="39"/>
      <c r="R1565" s="39"/>
    </row>
    <row r="1566" spans="17:18" x14ac:dyDescent="0.2">
      <c r="Q1566" s="39"/>
      <c r="R1566" s="39"/>
    </row>
    <row r="1567" spans="17:18" x14ac:dyDescent="0.2">
      <c r="Q1567" s="39"/>
      <c r="R1567" s="39"/>
    </row>
    <row r="1568" spans="17:18" x14ac:dyDescent="0.2">
      <c r="Q1568" s="39"/>
      <c r="R1568" s="39"/>
    </row>
    <row r="1569" spans="17:18" x14ac:dyDescent="0.2">
      <c r="Q1569" s="39"/>
      <c r="R1569" s="39"/>
    </row>
    <row r="1570" spans="17:18" x14ac:dyDescent="0.2">
      <c r="Q1570" s="39"/>
      <c r="R1570" s="39"/>
    </row>
    <row r="1571" spans="17:18" x14ac:dyDescent="0.2">
      <c r="Q1571" s="39"/>
      <c r="R1571" s="39"/>
    </row>
    <row r="1572" spans="17:18" x14ac:dyDescent="0.2">
      <c r="Q1572" s="39"/>
      <c r="R1572" s="39"/>
    </row>
    <row r="1573" spans="17:18" x14ac:dyDescent="0.2">
      <c r="Q1573" s="39"/>
      <c r="R1573" s="39"/>
    </row>
    <row r="1574" spans="17:18" x14ac:dyDescent="0.2">
      <c r="Q1574" s="39"/>
      <c r="R1574" s="39"/>
    </row>
    <row r="1575" spans="17:18" x14ac:dyDescent="0.2">
      <c r="Q1575" s="39"/>
      <c r="R1575" s="39"/>
    </row>
    <row r="1576" spans="17:18" x14ac:dyDescent="0.2">
      <c r="Q1576" s="39"/>
      <c r="R1576" s="39"/>
    </row>
    <row r="1577" spans="17:18" x14ac:dyDescent="0.2">
      <c r="Q1577" s="39"/>
      <c r="R1577" s="39"/>
    </row>
    <row r="1578" spans="17:18" x14ac:dyDescent="0.2">
      <c r="Q1578" s="39"/>
      <c r="R1578" s="39"/>
    </row>
    <row r="1579" spans="17:18" x14ac:dyDescent="0.2">
      <c r="Q1579" s="39"/>
      <c r="R1579" s="39"/>
    </row>
    <row r="1580" spans="17:18" x14ac:dyDescent="0.2">
      <c r="Q1580" s="39"/>
      <c r="R1580" s="39"/>
    </row>
    <row r="1581" spans="17:18" x14ac:dyDescent="0.2">
      <c r="Q1581" s="39"/>
      <c r="R1581" s="39"/>
    </row>
    <row r="1582" spans="17:18" x14ac:dyDescent="0.2">
      <c r="Q1582" s="39"/>
      <c r="R1582" s="39"/>
    </row>
    <row r="1583" spans="17:18" x14ac:dyDescent="0.2">
      <c r="Q1583" s="39"/>
      <c r="R1583" s="39"/>
    </row>
    <row r="1584" spans="17:18" x14ac:dyDescent="0.2">
      <c r="Q1584" s="39"/>
      <c r="R1584" s="39"/>
    </row>
    <row r="1585" spans="17:18" x14ac:dyDescent="0.2">
      <c r="Q1585" s="39"/>
      <c r="R1585" s="39"/>
    </row>
    <row r="1586" spans="17:18" x14ac:dyDescent="0.2">
      <c r="Q1586" s="39"/>
      <c r="R1586" s="39"/>
    </row>
    <row r="1587" spans="17:18" x14ac:dyDescent="0.2">
      <c r="Q1587" s="39"/>
      <c r="R1587" s="39"/>
    </row>
    <row r="1588" spans="17:18" x14ac:dyDescent="0.2">
      <c r="Q1588" s="39"/>
      <c r="R1588" s="39"/>
    </row>
    <row r="1589" spans="17:18" x14ac:dyDescent="0.2">
      <c r="Q1589" s="39"/>
      <c r="R1589" s="39"/>
    </row>
    <row r="1590" spans="17:18" x14ac:dyDescent="0.2">
      <c r="Q1590" s="39"/>
      <c r="R1590" s="39"/>
    </row>
    <row r="1591" spans="17:18" x14ac:dyDescent="0.2">
      <c r="Q1591" s="39"/>
      <c r="R1591" s="39"/>
    </row>
    <row r="1592" spans="17:18" x14ac:dyDescent="0.2">
      <c r="Q1592" s="39"/>
      <c r="R1592" s="39"/>
    </row>
    <row r="1593" spans="17:18" x14ac:dyDescent="0.2">
      <c r="Q1593" s="39"/>
      <c r="R1593" s="39"/>
    </row>
    <row r="1594" spans="17:18" x14ac:dyDescent="0.2">
      <c r="Q1594" s="39"/>
      <c r="R1594" s="39"/>
    </row>
    <row r="1595" spans="17:18" x14ac:dyDescent="0.2">
      <c r="Q1595" s="39"/>
      <c r="R1595" s="39"/>
    </row>
    <row r="1596" spans="17:18" x14ac:dyDescent="0.2">
      <c r="Q1596" s="39"/>
      <c r="R1596" s="39"/>
    </row>
    <row r="1597" spans="17:18" x14ac:dyDescent="0.2">
      <c r="Q1597" s="39"/>
      <c r="R1597" s="39"/>
    </row>
    <row r="1598" spans="17:18" x14ac:dyDescent="0.2">
      <c r="Q1598" s="39"/>
      <c r="R1598" s="39"/>
    </row>
    <row r="1599" spans="17:18" x14ac:dyDescent="0.2">
      <c r="Q1599" s="39"/>
      <c r="R1599" s="39"/>
    </row>
    <row r="1600" spans="17:18" x14ac:dyDescent="0.2">
      <c r="Q1600" s="39"/>
      <c r="R1600" s="39"/>
    </row>
    <row r="1601" spans="17:18" x14ac:dyDescent="0.2">
      <c r="Q1601" s="39"/>
      <c r="R1601" s="39"/>
    </row>
    <row r="1602" spans="17:18" x14ac:dyDescent="0.2">
      <c r="Q1602" s="39"/>
      <c r="R1602" s="39"/>
    </row>
    <row r="1603" spans="17:18" x14ac:dyDescent="0.2">
      <c r="Q1603" s="39"/>
      <c r="R1603" s="39"/>
    </row>
    <row r="1604" spans="17:18" x14ac:dyDescent="0.2">
      <c r="Q1604" s="39"/>
      <c r="R1604" s="39"/>
    </row>
    <row r="1605" spans="17:18" x14ac:dyDescent="0.2">
      <c r="Q1605" s="39"/>
      <c r="R1605" s="39"/>
    </row>
    <row r="1606" spans="17:18" x14ac:dyDescent="0.2">
      <c r="Q1606" s="39"/>
      <c r="R1606" s="39"/>
    </row>
    <row r="1607" spans="17:18" x14ac:dyDescent="0.2">
      <c r="Q1607" s="39"/>
      <c r="R1607" s="39"/>
    </row>
    <row r="1608" spans="17:18" x14ac:dyDescent="0.2">
      <c r="Q1608" s="39"/>
      <c r="R1608" s="39"/>
    </row>
    <row r="1609" spans="17:18" x14ac:dyDescent="0.2">
      <c r="Q1609" s="39"/>
      <c r="R1609" s="39"/>
    </row>
    <row r="1610" spans="17:18" x14ac:dyDescent="0.2">
      <c r="Q1610" s="39"/>
      <c r="R1610" s="39"/>
    </row>
    <row r="1611" spans="17:18" x14ac:dyDescent="0.2">
      <c r="Q1611" s="39"/>
      <c r="R1611" s="39"/>
    </row>
    <row r="1612" spans="17:18" x14ac:dyDescent="0.2">
      <c r="Q1612" s="39"/>
      <c r="R1612" s="39"/>
    </row>
    <row r="1613" spans="17:18" x14ac:dyDescent="0.2">
      <c r="Q1613" s="39"/>
      <c r="R1613" s="39"/>
    </row>
    <row r="1614" spans="17:18" x14ac:dyDescent="0.2">
      <c r="Q1614" s="39"/>
      <c r="R1614" s="39"/>
    </row>
    <row r="1615" spans="17:18" x14ac:dyDescent="0.2">
      <c r="Q1615" s="39"/>
      <c r="R1615" s="39"/>
    </row>
    <row r="1616" spans="17:18" x14ac:dyDescent="0.2">
      <c r="Q1616" s="39"/>
      <c r="R1616" s="39"/>
    </row>
    <row r="1617" spans="17:18" x14ac:dyDescent="0.2">
      <c r="Q1617" s="39"/>
      <c r="R1617" s="39"/>
    </row>
    <row r="1618" spans="17:18" x14ac:dyDescent="0.2">
      <c r="Q1618" s="39"/>
      <c r="R1618" s="39"/>
    </row>
    <row r="1619" spans="17:18" x14ac:dyDescent="0.2">
      <c r="Q1619" s="39"/>
      <c r="R1619" s="39"/>
    </row>
    <row r="1620" spans="17:18" x14ac:dyDescent="0.2">
      <c r="Q1620" s="39"/>
      <c r="R1620" s="39"/>
    </row>
    <row r="1621" spans="17:18" x14ac:dyDescent="0.2">
      <c r="Q1621" s="39"/>
      <c r="R1621" s="39"/>
    </row>
    <row r="1622" spans="17:18" x14ac:dyDescent="0.2">
      <c r="Q1622" s="39"/>
      <c r="R1622" s="39"/>
    </row>
    <row r="1623" spans="17:18" x14ac:dyDescent="0.2">
      <c r="Q1623" s="39"/>
      <c r="R1623" s="39"/>
    </row>
    <row r="1624" spans="17:18" x14ac:dyDescent="0.2">
      <c r="Q1624" s="39"/>
      <c r="R1624" s="39"/>
    </row>
    <row r="1625" spans="17:18" x14ac:dyDescent="0.2">
      <c r="Q1625" s="39"/>
      <c r="R1625" s="39"/>
    </row>
    <row r="1626" spans="17:18" x14ac:dyDescent="0.2">
      <c r="Q1626" s="39"/>
      <c r="R1626" s="39"/>
    </row>
    <row r="1627" spans="17:18" x14ac:dyDescent="0.2">
      <c r="Q1627" s="39"/>
      <c r="R1627" s="39"/>
    </row>
    <row r="1628" spans="17:18" x14ac:dyDescent="0.2">
      <c r="Q1628" s="39"/>
      <c r="R1628" s="39"/>
    </row>
    <row r="1629" spans="17:18" x14ac:dyDescent="0.2">
      <c r="Q1629" s="39"/>
      <c r="R1629" s="39"/>
    </row>
    <row r="1630" spans="17:18" x14ac:dyDescent="0.2">
      <c r="Q1630" s="39"/>
      <c r="R1630" s="39"/>
    </row>
    <row r="1631" spans="17:18" x14ac:dyDescent="0.2">
      <c r="Q1631" s="39"/>
      <c r="R1631" s="39"/>
    </row>
    <row r="1632" spans="17:18" x14ac:dyDescent="0.2">
      <c r="Q1632" s="39"/>
      <c r="R1632" s="39"/>
    </row>
    <row r="1633" spans="17:18" x14ac:dyDescent="0.2">
      <c r="Q1633" s="39"/>
      <c r="R1633" s="39"/>
    </row>
    <row r="1634" spans="17:18" x14ac:dyDescent="0.2">
      <c r="Q1634" s="39"/>
      <c r="R1634" s="39"/>
    </row>
    <row r="1635" spans="17:18" x14ac:dyDescent="0.2">
      <c r="Q1635" s="39"/>
      <c r="R1635" s="39"/>
    </row>
    <row r="1636" spans="17:18" x14ac:dyDescent="0.2">
      <c r="Q1636" s="39"/>
      <c r="R1636" s="39"/>
    </row>
    <row r="1637" spans="17:18" x14ac:dyDescent="0.2">
      <c r="Q1637" s="39"/>
      <c r="R1637" s="39"/>
    </row>
    <row r="1638" spans="17:18" x14ac:dyDescent="0.2">
      <c r="Q1638" s="39"/>
      <c r="R1638" s="39"/>
    </row>
    <row r="1639" spans="17:18" x14ac:dyDescent="0.2">
      <c r="Q1639" s="39"/>
      <c r="R1639" s="39"/>
    </row>
    <row r="1640" spans="17:18" x14ac:dyDescent="0.2">
      <c r="Q1640" s="39"/>
      <c r="R1640" s="39"/>
    </row>
    <row r="1641" spans="17:18" x14ac:dyDescent="0.2">
      <c r="Q1641" s="39"/>
      <c r="R1641" s="39"/>
    </row>
    <row r="1642" spans="17:18" x14ac:dyDescent="0.2">
      <c r="Q1642" s="39"/>
      <c r="R1642" s="39"/>
    </row>
    <row r="1643" spans="17:18" x14ac:dyDescent="0.2">
      <c r="Q1643" s="39"/>
      <c r="R1643" s="39"/>
    </row>
    <row r="1644" spans="17:18" x14ac:dyDescent="0.2">
      <c r="Q1644" s="39"/>
      <c r="R1644" s="39"/>
    </row>
    <row r="1645" spans="17:18" x14ac:dyDescent="0.2">
      <c r="Q1645" s="39"/>
      <c r="R1645" s="39"/>
    </row>
    <row r="1646" spans="17:18" x14ac:dyDescent="0.2">
      <c r="Q1646" s="39"/>
      <c r="R1646" s="39"/>
    </row>
    <row r="1647" spans="17:18" x14ac:dyDescent="0.2">
      <c r="Q1647" s="39"/>
      <c r="R1647" s="39"/>
    </row>
    <row r="1648" spans="17:18" x14ac:dyDescent="0.2">
      <c r="Q1648" s="39"/>
      <c r="R1648" s="39"/>
    </row>
    <row r="1649" spans="17:18" x14ac:dyDescent="0.2">
      <c r="Q1649" s="39"/>
      <c r="R1649" s="39"/>
    </row>
    <row r="1650" spans="17:18" x14ac:dyDescent="0.2">
      <c r="Q1650" s="39"/>
      <c r="R1650" s="39"/>
    </row>
    <row r="1651" spans="17:18" x14ac:dyDescent="0.2">
      <c r="Q1651" s="39"/>
      <c r="R1651" s="39"/>
    </row>
    <row r="1652" spans="17:18" x14ac:dyDescent="0.2">
      <c r="Q1652" s="39"/>
      <c r="R1652" s="39"/>
    </row>
    <row r="1653" spans="17:18" x14ac:dyDescent="0.2">
      <c r="Q1653" s="39"/>
      <c r="R1653" s="39"/>
    </row>
    <row r="1654" spans="17:18" x14ac:dyDescent="0.2">
      <c r="Q1654" s="39"/>
      <c r="R1654" s="39"/>
    </row>
    <row r="1655" spans="17:18" x14ac:dyDescent="0.2">
      <c r="Q1655" s="39"/>
      <c r="R1655" s="39"/>
    </row>
    <row r="1656" spans="17:18" x14ac:dyDescent="0.2">
      <c r="Q1656" s="39"/>
      <c r="R1656" s="39"/>
    </row>
    <row r="1657" spans="17:18" x14ac:dyDescent="0.2">
      <c r="Q1657" s="39"/>
      <c r="R1657" s="39"/>
    </row>
    <row r="1658" spans="17:18" x14ac:dyDescent="0.2">
      <c r="Q1658" s="39"/>
      <c r="R1658" s="39"/>
    </row>
    <row r="1659" spans="17:18" x14ac:dyDescent="0.2">
      <c r="Q1659" s="39"/>
      <c r="R1659" s="39"/>
    </row>
    <row r="1660" spans="17:18" x14ac:dyDescent="0.2">
      <c r="Q1660" s="39"/>
      <c r="R1660" s="39"/>
    </row>
    <row r="1661" spans="17:18" x14ac:dyDescent="0.2">
      <c r="Q1661" s="39"/>
      <c r="R1661" s="39"/>
    </row>
    <row r="1662" spans="17:18" x14ac:dyDescent="0.2">
      <c r="Q1662" s="39"/>
      <c r="R1662" s="39"/>
    </row>
    <row r="1663" spans="17:18" x14ac:dyDescent="0.2">
      <c r="Q1663" s="39"/>
      <c r="R1663" s="39"/>
    </row>
    <row r="1664" spans="17:18" x14ac:dyDescent="0.2">
      <c r="Q1664" s="39"/>
      <c r="R1664" s="39"/>
    </row>
    <row r="1665" spans="17:18" x14ac:dyDescent="0.2">
      <c r="Q1665" s="39"/>
      <c r="R1665" s="39"/>
    </row>
    <row r="1666" spans="17:18" x14ac:dyDescent="0.2">
      <c r="Q1666" s="39"/>
      <c r="R1666" s="39"/>
    </row>
    <row r="1667" spans="17:18" x14ac:dyDescent="0.2">
      <c r="Q1667" s="39"/>
      <c r="R1667" s="39"/>
    </row>
    <row r="1668" spans="17:18" x14ac:dyDescent="0.2">
      <c r="Q1668" s="39"/>
      <c r="R1668" s="39"/>
    </row>
    <row r="1669" spans="17:18" x14ac:dyDescent="0.2">
      <c r="Q1669" s="39"/>
      <c r="R1669" s="39"/>
    </row>
    <row r="1670" spans="17:18" x14ac:dyDescent="0.2">
      <c r="Q1670" s="39"/>
      <c r="R1670" s="39"/>
    </row>
    <row r="1671" spans="17:18" x14ac:dyDescent="0.2">
      <c r="Q1671" s="39"/>
      <c r="R1671" s="39"/>
    </row>
    <row r="1672" spans="17:18" x14ac:dyDescent="0.2">
      <c r="Q1672" s="39"/>
      <c r="R1672" s="39"/>
    </row>
    <row r="1673" spans="17:18" x14ac:dyDescent="0.2">
      <c r="Q1673" s="39"/>
      <c r="R1673" s="39"/>
    </row>
    <row r="1674" spans="17:18" x14ac:dyDescent="0.2">
      <c r="Q1674" s="39"/>
      <c r="R1674" s="39"/>
    </row>
    <row r="1675" spans="17:18" x14ac:dyDescent="0.2">
      <c r="Q1675" s="39"/>
      <c r="R1675" s="39"/>
    </row>
    <row r="1676" spans="17:18" x14ac:dyDescent="0.2">
      <c r="Q1676" s="39"/>
      <c r="R1676" s="39"/>
    </row>
    <row r="1677" spans="17:18" x14ac:dyDescent="0.2">
      <c r="Q1677" s="39"/>
      <c r="R1677" s="39"/>
    </row>
    <row r="1678" spans="17:18" x14ac:dyDescent="0.2">
      <c r="Q1678" s="39"/>
      <c r="R1678" s="39"/>
    </row>
    <row r="1679" spans="17:18" x14ac:dyDescent="0.2">
      <c r="Q1679" s="39"/>
      <c r="R1679" s="39"/>
    </row>
    <row r="1680" spans="17:18" x14ac:dyDescent="0.2">
      <c r="Q1680" s="39"/>
      <c r="R1680" s="39"/>
    </row>
    <row r="1681" spans="17:18" x14ac:dyDescent="0.2">
      <c r="Q1681" s="39"/>
      <c r="R1681" s="39"/>
    </row>
    <row r="1682" spans="17:18" x14ac:dyDescent="0.2">
      <c r="Q1682" s="39"/>
      <c r="R1682" s="39"/>
    </row>
    <row r="1683" spans="17:18" x14ac:dyDescent="0.2">
      <c r="Q1683" s="39"/>
      <c r="R1683" s="39"/>
    </row>
    <row r="1684" spans="17:18" x14ac:dyDescent="0.2">
      <c r="Q1684" s="39"/>
      <c r="R1684" s="39"/>
    </row>
    <row r="1685" spans="17:18" x14ac:dyDescent="0.2">
      <c r="Q1685" s="39"/>
      <c r="R1685" s="39"/>
    </row>
    <row r="1686" spans="17:18" x14ac:dyDescent="0.2">
      <c r="Q1686" s="39"/>
      <c r="R1686" s="39"/>
    </row>
    <row r="1687" spans="17:18" x14ac:dyDescent="0.2">
      <c r="Q1687" s="39"/>
      <c r="R1687" s="39"/>
    </row>
    <row r="1688" spans="17:18" x14ac:dyDescent="0.2">
      <c r="Q1688" s="39"/>
      <c r="R1688" s="39"/>
    </row>
    <row r="1689" spans="17:18" x14ac:dyDescent="0.2">
      <c r="Q1689" s="39"/>
      <c r="R1689" s="39"/>
    </row>
    <row r="1690" spans="17:18" x14ac:dyDescent="0.2">
      <c r="Q1690" s="39"/>
      <c r="R1690" s="39"/>
    </row>
    <row r="1691" spans="17:18" x14ac:dyDescent="0.2">
      <c r="Q1691" s="39"/>
      <c r="R1691" s="39"/>
    </row>
    <row r="1692" spans="17:18" x14ac:dyDescent="0.2">
      <c r="Q1692" s="39"/>
      <c r="R1692" s="39"/>
    </row>
    <row r="1693" spans="17:18" x14ac:dyDescent="0.2">
      <c r="Q1693" s="39"/>
      <c r="R1693" s="39"/>
    </row>
    <row r="1694" spans="17:18" x14ac:dyDescent="0.2">
      <c r="Q1694" s="39"/>
      <c r="R1694" s="39"/>
    </row>
    <row r="1695" spans="17:18" x14ac:dyDescent="0.2">
      <c r="Q1695" s="39"/>
      <c r="R1695" s="39"/>
    </row>
    <row r="1696" spans="17:18" x14ac:dyDescent="0.2">
      <c r="Q1696" s="39"/>
      <c r="R1696" s="39"/>
    </row>
    <row r="1697" spans="17:18" x14ac:dyDescent="0.2">
      <c r="Q1697" s="39"/>
      <c r="R1697" s="39"/>
    </row>
    <row r="1698" spans="17:18" x14ac:dyDescent="0.2">
      <c r="Q1698" s="39"/>
      <c r="R1698" s="39"/>
    </row>
    <row r="1699" spans="17:18" x14ac:dyDescent="0.2">
      <c r="Q1699" s="39"/>
      <c r="R1699" s="39"/>
    </row>
    <row r="1700" spans="17:18" x14ac:dyDescent="0.2">
      <c r="Q1700" s="39"/>
      <c r="R1700" s="39"/>
    </row>
    <row r="1701" spans="17:18" x14ac:dyDescent="0.2">
      <c r="Q1701" s="39"/>
      <c r="R1701" s="39"/>
    </row>
    <row r="1702" spans="17:18" x14ac:dyDescent="0.2">
      <c r="Q1702" s="39"/>
      <c r="R1702" s="39"/>
    </row>
    <row r="1703" spans="17:18" x14ac:dyDescent="0.2">
      <c r="Q1703" s="39"/>
      <c r="R1703" s="39"/>
    </row>
    <row r="1704" spans="17:18" x14ac:dyDescent="0.2">
      <c r="Q1704" s="39"/>
      <c r="R1704" s="39"/>
    </row>
    <row r="1705" spans="17:18" x14ac:dyDescent="0.2">
      <c r="Q1705" s="39"/>
      <c r="R1705" s="39"/>
    </row>
    <row r="1706" spans="17:18" x14ac:dyDescent="0.2">
      <c r="Q1706" s="39"/>
      <c r="R1706" s="39"/>
    </row>
    <row r="1707" spans="17:18" x14ac:dyDescent="0.2">
      <c r="Q1707" s="39"/>
      <c r="R1707" s="39"/>
    </row>
    <row r="1708" spans="17:18" x14ac:dyDescent="0.2">
      <c r="Q1708" s="39"/>
      <c r="R1708" s="39"/>
    </row>
    <row r="1709" spans="17:18" x14ac:dyDescent="0.2">
      <c r="Q1709" s="39"/>
      <c r="R1709" s="39"/>
    </row>
    <row r="1710" spans="17:18" x14ac:dyDescent="0.2">
      <c r="Q1710" s="39"/>
      <c r="R1710" s="39"/>
    </row>
    <row r="1711" spans="17:18" x14ac:dyDescent="0.2">
      <c r="Q1711" s="39"/>
      <c r="R1711" s="39"/>
    </row>
    <row r="1712" spans="17:18" x14ac:dyDescent="0.2">
      <c r="Q1712" s="39"/>
      <c r="R1712" s="39"/>
    </row>
    <row r="1713" spans="17:18" x14ac:dyDescent="0.2">
      <c r="Q1713" s="39"/>
      <c r="R1713" s="39"/>
    </row>
    <row r="1714" spans="17:18" x14ac:dyDescent="0.2">
      <c r="Q1714" s="39"/>
      <c r="R1714" s="39"/>
    </row>
    <row r="1715" spans="17:18" x14ac:dyDescent="0.2">
      <c r="Q1715" s="39"/>
      <c r="R1715" s="39"/>
    </row>
    <row r="1716" spans="17:18" x14ac:dyDescent="0.2">
      <c r="Q1716" s="39"/>
      <c r="R1716" s="39"/>
    </row>
    <row r="1717" spans="17:18" x14ac:dyDescent="0.2">
      <c r="Q1717" s="39"/>
      <c r="R1717" s="39"/>
    </row>
    <row r="1718" spans="17:18" x14ac:dyDescent="0.2">
      <c r="Q1718" s="39"/>
      <c r="R1718" s="39"/>
    </row>
    <row r="1719" spans="17:18" x14ac:dyDescent="0.2">
      <c r="Q1719" s="39"/>
      <c r="R1719" s="39"/>
    </row>
    <row r="1720" spans="17:18" x14ac:dyDescent="0.2">
      <c r="Q1720" s="39"/>
      <c r="R1720" s="39"/>
    </row>
    <row r="1721" spans="17:18" x14ac:dyDescent="0.2">
      <c r="Q1721" s="39"/>
      <c r="R1721" s="39"/>
    </row>
    <row r="1722" spans="17:18" x14ac:dyDescent="0.2">
      <c r="Q1722" s="39"/>
      <c r="R1722" s="39"/>
    </row>
    <row r="1723" spans="17:18" x14ac:dyDescent="0.2">
      <c r="Q1723" s="39"/>
      <c r="R1723" s="39"/>
    </row>
    <row r="1724" spans="17:18" x14ac:dyDescent="0.2">
      <c r="Q1724" s="39"/>
      <c r="R1724" s="39"/>
    </row>
    <row r="1725" spans="17:18" x14ac:dyDescent="0.2">
      <c r="Q1725" s="39"/>
      <c r="R1725" s="39"/>
    </row>
    <row r="1726" spans="17:18" x14ac:dyDescent="0.2">
      <c r="Q1726" s="39"/>
      <c r="R1726" s="39"/>
    </row>
    <row r="1727" spans="17:18" x14ac:dyDescent="0.2">
      <c r="Q1727" s="39"/>
      <c r="R1727" s="39"/>
    </row>
    <row r="1728" spans="17:18" x14ac:dyDescent="0.2">
      <c r="Q1728" s="39"/>
      <c r="R1728" s="39"/>
    </row>
    <row r="1729" spans="17:18" x14ac:dyDescent="0.2">
      <c r="Q1729" s="39"/>
      <c r="R1729" s="39"/>
    </row>
    <row r="1730" spans="17:18" x14ac:dyDescent="0.2">
      <c r="Q1730" s="39"/>
      <c r="R1730" s="39"/>
    </row>
    <row r="1731" spans="17:18" x14ac:dyDescent="0.2">
      <c r="Q1731" s="39"/>
      <c r="R1731" s="39"/>
    </row>
    <row r="1732" spans="17:18" x14ac:dyDescent="0.2">
      <c r="Q1732" s="39"/>
      <c r="R1732" s="39"/>
    </row>
    <row r="1733" spans="17:18" x14ac:dyDescent="0.2">
      <c r="Q1733" s="39"/>
      <c r="R1733" s="39"/>
    </row>
    <row r="1734" spans="17:18" x14ac:dyDescent="0.2">
      <c r="Q1734" s="39"/>
      <c r="R1734" s="39"/>
    </row>
    <row r="1735" spans="17:18" x14ac:dyDescent="0.2">
      <c r="Q1735" s="39"/>
      <c r="R1735" s="39"/>
    </row>
    <row r="1736" spans="17:18" x14ac:dyDescent="0.2">
      <c r="Q1736" s="39"/>
      <c r="R1736" s="39"/>
    </row>
    <row r="1737" spans="17:18" x14ac:dyDescent="0.2">
      <c r="Q1737" s="39"/>
      <c r="R1737" s="39"/>
    </row>
    <row r="1738" spans="17:18" x14ac:dyDescent="0.2">
      <c r="Q1738" s="39"/>
      <c r="R1738" s="39"/>
    </row>
    <row r="1739" spans="17:18" x14ac:dyDescent="0.2">
      <c r="Q1739" s="39"/>
      <c r="R1739" s="39"/>
    </row>
    <row r="1740" spans="17:18" x14ac:dyDescent="0.2">
      <c r="Q1740" s="39"/>
      <c r="R1740" s="39"/>
    </row>
    <row r="1741" spans="17:18" x14ac:dyDescent="0.2">
      <c r="Q1741" s="39"/>
      <c r="R1741" s="39"/>
    </row>
    <row r="1742" spans="17:18" x14ac:dyDescent="0.2">
      <c r="Q1742" s="39"/>
      <c r="R1742" s="39"/>
    </row>
    <row r="1743" spans="17:18" x14ac:dyDescent="0.2">
      <c r="Q1743" s="39"/>
      <c r="R1743" s="39"/>
    </row>
    <row r="1744" spans="17:18" x14ac:dyDescent="0.2">
      <c r="Q1744" s="39"/>
      <c r="R1744" s="39"/>
    </row>
    <row r="1745" spans="17:18" x14ac:dyDescent="0.2">
      <c r="Q1745" s="39"/>
      <c r="R1745" s="39"/>
    </row>
    <row r="1746" spans="17:18" x14ac:dyDescent="0.2">
      <c r="Q1746" s="39"/>
      <c r="R1746" s="39"/>
    </row>
    <row r="1747" spans="17:18" x14ac:dyDescent="0.2">
      <c r="Q1747" s="39"/>
      <c r="R1747" s="39"/>
    </row>
    <row r="1748" spans="17:18" x14ac:dyDescent="0.2">
      <c r="Q1748" s="39"/>
      <c r="R1748" s="39"/>
    </row>
    <row r="1749" spans="17:18" x14ac:dyDescent="0.2">
      <c r="Q1749" s="39"/>
      <c r="R1749" s="39"/>
    </row>
    <row r="1750" spans="17:18" x14ac:dyDescent="0.2">
      <c r="Q1750" s="39"/>
      <c r="R1750" s="39"/>
    </row>
    <row r="1751" spans="17:18" x14ac:dyDescent="0.2">
      <c r="Q1751" s="39"/>
      <c r="R1751" s="39"/>
    </row>
    <row r="1752" spans="17:18" x14ac:dyDescent="0.2">
      <c r="Q1752" s="39"/>
      <c r="R1752" s="39"/>
    </row>
    <row r="1753" spans="17:18" x14ac:dyDescent="0.2">
      <c r="Q1753" s="39"/>
      <c r="R1753" s="39"/>
    </row>
    <row r="1754" spans="17:18" x14ac:dyDescent="0.2">
      <c r="Q1754" s="39"/>
      <c r="R1754" s="39"/>
    </row>
    <row r="1755" spans="17:18" x14ac:dyDescent="0.2">
      <c r="Q1755" s="39"/>
      <c r="R1755" s="39"/>
    </row>
    <row r="1756" spans="17:18" x14ac:dyDescent="0.2">
      <c r="Q1756" s="39"/>
      <c r="R1756" s="39"/>
    </row>
    <row r="1757" spans="17:18" x14ac:dyDescent="0.2">
      <c r="Q1757" s="39"/>
      <c r="R1757" s="39"/>
    </row>
    <row r="1758" spans="17:18" x14ac:dyDescent="0.2">
      <c r="Q1758" s="39"/>
      <c r="R1758" s="39"/>
    </row>
    <row r="1759" spans="17:18" x14ac:dyDescent="0.2">
      <c r="Q1759" s="39"/>
      <c r="R1759" s="39"/>
    </row>
    <row r="1760" spans="17:18" x14ac:dyDescent="0.2">
      <c r="Q1760" s="39"/>
      <c r="R1760" s="39"/>
    </row>
    <row r="1761" spans="17:18" x14ac:dyDescent="0.2">
      <c r="Q1761" s="39"/>
      <c r="R1761" s="39"/>
    </row>
    <row r="1762" spans="17:18" x14ac:dyDescent="0.2">
      <c r="Q1762" s="39"/>
      <c r="R1762" s="39"/>
    </row>
    <row r="1763" spans="17:18" x14ac:dyDescent="0.2">
      <c r="Q1763" s="39"/>
      <c r="R1763" s="39"/>
    </row>
    <row r="1764" spans="17:18" x14ac:dyDescent="0.2">
      <c r="Q1764" s="39"/>
      <c r="R1764" s="39"/>
    </row>
    <row r="1765" spans="17:18" x14ac:dyDescent="0.2">
      <c r="Q1765" s="39"/>
      <c r="R1765" s="39"/>
    </row>
    <row r="1766" spans="17:18" x14ac:dyDescent="0.2">
      <c r="Q1766" s="39"/>
      <c r="R1766" s="39"/>
    </row>
    <row r="1767" spans="17:18" x14ac:dyDescent="0.2">
      <c r="Q1767" s="39"/>
      <c r="R1767" s="39"/>
    </row>
    <row r="1768" spans="17:18" x14ac:dyDescent="0.2">
      <c r="Q1768" s="39"/>
      <c r="R1768" s="39"/>
    </row>
    <row r="1769" spans="17:18" x14ac:dyDescent="0.2">
      <c r="Q1769" s="39"/>
      <c r="R1769" s="39"/>
    </row>
    <row r="1770" spans="17:18" x14ac:dyDescent="0.2">
      <c r="Q1770" s="39"/>
      <c r="R1770" s="39"/>
    </row>
    <row r="1771" spans="17:18" x14ac:dyDescent="0.2">
      <c r="Q1771" s="39"/>
      <c r="R1771" s="39"/>
    </row>
    <row r="1772" spans="17:18" x14ac:dyDescent="0.2">
      <c r="Q1772" s="39"/>
      <c r="R1772" s="39"/>
    </row>
    <row r="1773" spans="17:18" x14ac:dyDescent="0.2">
      <c r="Q1773" s="39"/>
      <c r="R1773" s="39"/>
    </row>
    <row r="1774" spans="17:18" x14ac:dyDescent="0.2">
      <c r="Q1774" s="39"/>
      <c r="R1774" s="39"/>
    </row>
    <row r="1775" spans="17:18" x14ac:dyDescent="0.2">
      <c r="Q1775" s="39"/>
      <c r="R1775" s="39"/>
    </row>
    <row r="1776" spans="17:18" x14ac:dyDescent="0.2">
      <c r="Q1776" s="39"/>
      <c r="R1776" s="39"/>
    </row>
    <row r="1777" spans="17:18" x14ac:dyDescent="0.2">
      <c r="Q1777" s="39"/>
      <c r="R1777" s="39"/>
    </row>
    <row r="1778" spans="17:18" x14ac:dyDescent="0.2">
      <c r="Q1778" s="39"/>
      <c r="R1778" s="39"/>
    </row>
    <row r="1779" spans="17:18" x14ac:dyDescent="0.2">
      <c r="Q1779" s="39"/>
      <c r="R1779" s="39"/>
    </row>
    <row r="1780" spans="17:18" x14ac:dyDescent="0.2">
      <c r="Q1780" s="39"/>
      <c r="R1780" s="39"/>
    </row>
    <row r="1781" spans="17:18" x14ac:dyDescent="0.2">
      <c r="Q1781" s="39"/>
      <c r="R1781" s="39"/>
    </row>
    <row r="1782" spans="17:18" x14ac:dyDescent="0.2">
      <c r="Q1782" s="39"/>
      <c r="R1782" s="39"/>
    </row>
    <row r="1783" spans="17:18" x14ac:dyDescent="0.2">
      <c r="Q1783" s="39"/>
      <c r="R1783" s="39"/>
    </row>
    <row r="1784" spans="17:18" x14ac:dyDescent="0.2">
      <c r="Q1784" s="39"/>
      <c r="R1784" s="39"/>
    </row>
    <row r="1785" spans="17:18" x14ac:dyDescent="0.2">
      <c r="Q1785" s="39"/>
      <c r="R1785" s="39"/>
    </row>
    <row r="1786" spans="17:18" x14ac:dyDescent="0.2">
      <c r="Q1786" s="39"/>
      <c r="R1786" s="39"/>
    </row>
    <row r="1787" spans="17:18" x14ac:dyDescent="0.2">
      <c r="Q1787" s="39"/>
      <c r="R1787" s="39"/>
    </row>
    <row r="1788" spans="17:18" x14ac:dyDescent="0.2">
      <c r="Q1788" s="39"/>
      <c r="R1788" s="39"/>
    </row>
    <row r="1789" spans="17:18" x14ac:dyDescent="0.2">
      <c r="Q1789" s="39"/>
      <c r="R1789" s="39"/>
    </row>
    <row r="1790" spans="17:18" x14ac:dyDescent="0.2">
      <c r="Q1790" s="39"/>
      <c r="R1790" s="39"/>
    </row>
    <row r="1791" spans="17:18" x14ac:dyDescent="0.2">
      <c r="Q1791" s="39"/>
      <c r="R1791" s="39"/>
    </row>
    <row r="1792" spans="17:18" x14ac:dyDescent="0.2">
      <c r="Q1792" s="39"/>
      <c r="R1792" s="39"/>
    </row>
    <row r="1793" spans="17:18" x14ac:dyDescent="0.2">
      <c r="Q1793" s="39"/>
      <c r="R1793" s="39"/>
    </row>
    <row r="1794" spans="17:18" x14ac:dyDescent="0.2">
      <c r="Q1794" s="39"/>
      <c r="R1794" s="39"/>
    </row>
    <row r="1795" spans="17:18" x14ac:dyDescent="0.2">
      <c r="Q1795" s="39"/>
      <c r="R1795" s="39"/>
    </row>
    <row r="1796" spans="17:18" x14ac:dyDescent="0.2">
      <c r="Q1796" s="39"/>
      <c r="R1796" s="39"/>
    </row>
    <row r="1797" spans="17:18" x14ac:dyDescent="0.2">
      <c r="Q1797" s="39"/>
      <c r="R1797" s="39"/>
    </row>
    <row r="1798" spans="17:18" x14ac:dyDescent="0.2">
      <c r="Q1798" s="39"/>
      <c r="R1798" s="39"/>
    </row>
    <row r="1799" spans="17:18" x14ac:dyDescent="0.2">
      <c r="Q1799" s="39"/>
      <c r="R1799" s="39"/>
    </row>
    <row r="1800" spans="17:18" x14ac:dyDescent="0.2">
      <c r="Q1800" s="39"/>
      <c r="R1800" s="39"/>
    </row>
    <row r="1801" spans="17:18" x14ac:dyDescent="0.2">
      <c r="Q1801" s="39"/>
      <c r="R1801" s="39"/>
    </row>
    <row r="1802" spans="17:18" x14ac:dyDescent="0.2">
      <c r="Q1802" s="39"/>
      <c r="R1802" s="39"/>
    </row>
    <row r="1803" spans="17:18" x14ac:dyDescent="0.2">
      <c r="Q1803" s="39"/>
      <c r="R1803" s="39"/>
    </row>
    <row r="1804" spans="17:18" x14ac:dyDescent="0.2">
      <c r="Q1804" s="39"/>
      <c r="R1804" s="39"/>
    </row>
    <row r="1805" spans="17:18" x14ac:dyDescent="0.2">
      <c r="Q1805" s="39"/>
      <c r="R1805" s="39"/>
    </row>
    <row r="1806" spans="17:18" x14ac:dyDescent="0.2">
      <c r="Q1806" s="39"/>
      <c r="R1806" s="39"/>
    </row>
    <row r="1807" spans="17:18" x14ac:dyDescent="0.2">
      <c r="Q1807" s="39"/>
      <c r="R1807" s="39"/>
    </row>
    <row r="1808" spans="17:18" x14ac:dyDescent="0.2">
      <c r="Q1808" s="39"/>
      <c r="R1808" s="39"/>
    </row>
    <row r="1809" spans="17:18" x14ac:dyDescent="0.2">
      <c r="Q1809" s="39"/>
      <c r="R1809" s="39"/>
    </row>
    <row r="1810" spans="17:18" x14ac:dyDescent="0.2">
      <c r="Q1810" s="39"/>
      <c r="R1810" s="39"/>
    </row>
    <row r="1811" spans="17:18" x14ac:dyDescent="0.2">
      <c r="Q1811" s="39"/>
      <c r="R1811" s="39"/>
    </row>
    <row r="1812" spans="17:18" x14ac:dyDescent="0.2">
      <c r="Q1812" s="39"/>
      <c r="R1812" s="39"/>
    </row>
    <row r="1813" spans="17:18" x14ac:dyDescent="0.2">
      <c r="Q1813" s="39"/>
      <c r="R1813" s="39"/>
    </row>
    <row r="1814" spans="17:18" x14ac:dyDescent="0.2">
      <c r="Q1814" s="39"/>
      <c r="R1814" s="39"/>
    </row>
    <row r="1815" spans="17:18" x14ac:dyDescent="0.2">
      <c r="Q1815" s="39"/>
      <c r="R1815" s="39"/>
    </row>
    <row r="1816" spans="17:18" x14ac:dyDescent="0.2">
      <c r="Q1816" s="39"/>
      <c r="R1816" s="39"/>
    </row>
    <row r="1817" spans="17:18" x14ac:dyDescent="0.2">
      <c r="Q1817" s="39"/>
      <c r="R1817" s="39"/>
    </row>
    <row r="1818" spans="17:18" x14ac:dyDescent="0.2">
      <c r="Q1818" s="39"/>
      <c r="R1818" s="39"/>
    </row>
    <row r="1819" spans="17:18" x14ac:dyDescent="0.2">
      <c r="Q1819" s="39"/>
      <c r="R1819" s="39"/>
    </row>
    <row r="1820" spans="17:18" x14ac:dyDescent="0.2">
      <c r="Q1820" s="39"/>
      <c r="R1820" s="39"/>
    </row>
    <row r="1821" spans="17:18" x14ac:dyDescent="0.2">
      <c r="Q1821" s="39"/>
      <c r="R1821" s="39"/>
    </row>
    <row r="1822" spans="17:18" x14ac:dyDescent="0.2">
      <c r="Q1822" s="39"/>
      <c r="R1822" s="39"/>
    </row>
    <row r="1823" spans="17:18" x14ac:dyDescent="0.2">
      <c r="Q1823" s="39"/>
      <c r="R1823" s="39"/>
    </row>
    <row r="1824" spans="17:18" x14ac:dyDescent="0.2">
      <c r="Q1824" s="39"/>
      <c r="R1824" s="39"/>
    </row>
    <row r="1825" spans="17:18" x14ac:dyDescent="0.2">
      <c r="Q1825" s="39"/>
      <c r="R1825" s="39"/>
    </row>
    <row r="1826" spans="17:18" x14ac:dyDescent="0.2">
      <c r="Q1826" s="39"/>
      <c r="R1826" s="39"/>
    </row>
    <row r="1827" spans="17:18" x14ac:dyDescent="0.2">
      <c r="Q1827" s="39"/>
      <c r="R1827" s="39"/>
    </row>
    <row r="1828" spans="17:18" x14ac:dyDescent="0.2">
      <c r="Q1828" s="39"/>
      <c r="R1828" s="39"/>
    </row>
    <row r="1829" spans="17:18" x14ac:dyDescent="0.2">
      <c r="Q1829" s="39"/>
      <c r="R1829" s="39"/>
    </row>
    <row r="1830" spans="17:18" x14ac:dyDescent="0.2">
      <c r="Q1830" s="39"/>
      <c r="R1830" s="39"/>
    </row>
    <row r="1831" spans="17:18" x14ac:dyDescent="0.2">
      <c r="Q1831" s="39"/>
      <c r="R1831" s="39"/>
    </row>
    <row r="1832" spans="17:18" x14ac:dyDescent="0.2">
      <c r="Q1832" s="39"/>
      <c r="R1832" s="39"/>
    </row>
    <row r="1833" spans="17:18" x14ac:dyDescent="0.2">
      <c r="Q1833" s="39"/>
      <c r="R1833" s="39"/>
    </row>
    <row r="1834" spans="17:18" x14ac:dyDescent="0.2">
      <c r="Q1834" s="39"/>
      <c r="R1834" s="39"/>
    </row>
    <row r="1835" spans="17:18" x14ac:dyDescent="0.2">
      <c r="Q1835" s="39"/>
      <c r="R1835" s="39"/>
    </row>
    <row r="1836" spans="17:18" x14ac:dyDescent="0.2">
      <c r="Q1836" s="39"/>
      <c r="R1836" s="39"/>
    </row>
    <row r="1837" spans="17:18" x14ac:dyDescent="0.2">
      <c r="Q1837" s="39"/>
      <c r="R1837" s="39"/>
    </row>
    <row r="1838" spans="17:18" x14ac:dyDescent="0.2">
      <c r="Q1838" s="39"/>
      <c r="R1838" s="39"/>
    </row>
    <row r="1839" spans="17:18" x14ac:dyDescent="0.2">
      <c r="Q1839" s="39"/>
      <c r="R1839" s="39"/>
    </row>
    <row r="1840" spans="17:18" x14ac:dyDescent="0.2">
      <c r="Q1840" s="39"/>
      <c r="R1840" s="39"/>
    </row>
    <row r="1841" spans="17:18" x14ac:dyDescent="0.2">
      <c r="Q1841" s="39"/>
      <c r="R1841" s="39"/>
    </row>
    <row r="1842" spans="17:18" x14ac:dyDescent="0.2">
      <c r="Q1842" s="39"/>
      <c r="R1842" s="39"/>
    </row>
    <row r="1843" spans="17:18" x14ac:dyDescent="0.2">
      <c r="Q1843" s="39"/>
      <c r="R1843" s="39"/>
    </row>
    <row r="1844" spans="17:18" x14ac:dyDescent="0.2">
      <c r="Q1844" s="39"/>
      <c r="R1844" s="39"/>
    </row>
    <row r="1845" spans="17:18" x14ac:dyDescent="0.2">
      <c r="Q1845" s="39"/>
      <c r="R1845" s="39"/>
    </row>
    <row r="1846" spans="17:18" x14ac:dyDescent="0.2">
      <c r="Q1846" s="39"/>
      <c r="R1846" s="39"/>
    </row>
    <row r="1847" spans="17:18" x14ac:dyDescent="0.2">
      <c r="Q1847" s="39"/>
      <c r="R1847" s="39"/>
    </row>
    <row r="1848" spans="17:18" x14ac:dyDescent="0.2">
      <c r="Q1848" s="39"/>
      <c r="R1848" s="39"/>
    </row>
    <row r="1849" spans="17:18" x14ac:dyDescent="0.2">
      <c r="Q1849" s="39"/>
      <c r="R1849" s="39"/>
    </row>
    <row r="1850" spans="17:18" x14ac:dyDescent="0.2">
      <c r="Q1850" s="39"/>
      <c r="R1850" s="39"/>
    </row>
    <row r="1851" spans="17:18" x14ac:dyDescent="0.2">
      <c r="Q1851" s="39"/>
      <c r="R1851" s="39"/>
    </row>
    <row r="1852" spans="17:18" x14ac:dyDescent="0.2">
      <c r="Q1852" s="39"/>
      <c r="R1852" s="39"/>
    </row>
    <row r="1853" spans="17:18" x14ac:dyDescent="0.2">
      <c r="Q1853" s="39"/>
      <c r="R1853" s="39"/>
    </row>
    <row r="1854" spans="17:18" x14ac:dyDescent="0.2">
      <c r="Q1854" s="39"/>
      <c r="R1854" s="39"/>
    </row>
    <row r="1855" spans="17:18" x14ac:dyDescent="0.2">
      <c r="Q1855" s="39"/>
      <c r="R1855" s="39"/>
    </row>
    <row r="1856" spans="17:18" x14ac:dyDescent="0.2">
      <c r="Q1856" s="39"/>
      <c r="R1856" s="39"/>
    </row>
    <row r="1857" spans="17:18" x14ac:dyDescent="0.2">
      <c r="Q1857" s="39"/>
      <c r="R1857" s="39"/>
    </row>
    <row r="1858" spans="17:18" x14ac:dyDescent="0.2">
      <c r="Q1858" s="39"/>
      <c r="R1858" s="39"/>
    </row>
    <row r="1859" spans="17:18" x14ac:dyDescent="0.2">
      <c r="Q1859" s="39"/>
      <c r="R1859" s="39"/>
    </row>
    <row r="1860" spans="17:18" x14ac:dyDescent="0.2">
      <c r="Q1860" s="39"/>
      <c r="R1860" s="39"/>
    </row>
    <row r="1861" spans="17:18" x14ac:dyDescent="0.2">
      <c r="Q1861" s="39"/>
      <c r="R1861" s="39"/>
    </row>
    <row r="1862" spans="17:18" x14ac:dyDescent="0.2">
      <c r="Q1862" s="39"/>
      <c r="R1862" s="39"/>
    </row>
    <row r="1863" spans="17:18" x14ac:dyDescent="0.2">
      <c r="Q1863" s="39"/>
      <c r="R1863" s="39"/>
    </row>
    <row r="1864" spans="17:18" x14ac:dyDescent="0.2">
      <c r="Q1864" s="39"/>
      <c r="R1864" s="39"/>
    </row>
    <row r="1865" spans="17:18" x14ac:dyDescent="0.2">
      <c r="Q1865" s="39"/>
      <c r="R1865" s="39"/>
    </row>
    <row r="1866" spans="17:18" x14ac:dyDescent="0.2">
      <c r="Q1866" s="39"/>
      <c r="R1866" s="39"/>
    </row>
    <row r="1867" spans="17:18" x14ac:dyDescent="0.2">
      <c r="Q1867" s="39"/>
      <c r="R1867" s="39"/>
    </row>
    <row r="1868" spans="17:18" x14ac:dyDescent="0.2">
      <c r="Q1868" s="39"/>
      <c r="R1868" s="39"/>
    </row>
    <row r="1869" spans="17:18" x14ac:dyDescent="0.2">
      <c r="Q1869" s="39"/>
      <c r="R1869" s="39"/>
    </row>
    <row r="1870" spans="17:18" x14ac:dyDescent="0.2">
      <c r="Q1870" s="39"/>
      <c r="R1870" s="39"/>
    </row>
    <row r="1871" spans="17:18" x14ac:dyDescent="0.2">
      <c r="Q1871" s="39"/>
      <c r="R1871" s="39"/>
    </row>
    <row r="1872" spans="17:18" x14ac:dyDescent="0.2">
      <c r="Q1872" s="39"/>
      <c r="R1872" s="39"/>
    </row>
    <row r="1873" spans="17:18" x14ac:dyDescent="0.2">
      <c r="Q1873" s="39"/>
      <c r="R1873" s="39"/>
    </row>
    <row r="1874" spans="17:18" x14ac:dyDescent="0.2">
      <c r="Q1874" s="39"/>
      <c r="R1874" s="39"/>
    </row>
    <row r="1875" spans="17:18" x14ac:dyDescent="0.2">
      <c r="Q1875" s="39"/>
      <c r="R1875" s="39"/>
    </row>
    <row r="1876" spans="17:18" x14ac:dyDescent="0.2">
      <c r="Q1876" s="39"/>
      <c r="R1876" s="39"/>
    </row>
    <row r="1877" spans="17:18" x14ac:dyDescent="0.2">
      <c r="Q1877" s="39"/>
      <c r="R1877" s="39"/>
    </row>
    <row r="1878" spans="17:18" x14ac:dyDescent="0.2">
      <c r="Q1878" s="39"/>
      <c r="R1878" s="39"/>
    </row>
    <row r="1879" spans="17:18" x14ac:dyDescent="0.2">
      <c r="Q1879" s="39"/>
      <c r="R1879" s="39"/>
    </row>
    <row r="1880" spans="17:18" x14ac:dyDescent="0.2">
      <c r="Q1880" s="39"/>
      <c r="R1880" s="39"/>
    </row>
    <row r="1881" spans="17:18" x14ac:dyDescent="0.2">
      <c r="Q1881" s="39"/>
      <c r="R1881" s="39"/>
    </row>
    <row r="1882" spans="17:18" x14ac:dyDescent="0.2">
      <c r="Q1882" s="39"/>
      <c r="R1882" s="39"/>
    </row>
    <row r="1883" spans="17:18" x14ac:dyDescent="0.2">
      <c r="Q1883" s="39"/>
      <c r="R1883" s="39"/>
    </row>
    <row r="1884" spans="17:18" x14ac:dyDescent="0.2">
      <c r="Q1884" s="39"/>
      <c r="R1884" s="39"/>
    </row>
    <row r="1885" spans="17:18" x14ac:dyDescent="0.2">
      <c r="Q1885" s="39"/>
      <c r="R1885" s="39"/>
    </row>
    <row r="1886" spans="17:18" x14ac:dyDescent="0.2">
      <c r="Q1886" s="39"/>
      <c r="R1886" s="39"/>
    </row>
    <row r="1887" spans="17:18" x14ac:dyDescent="0.2">
      <c r="Q1887" s="39"/>
      <c r="R1887" s="39"/>
    </row>
    <row r="1888" spans="17:18" x14ac:dyDescent="0.2">
      <c r="Q1888" s="39"/>
      <c r="R1888" s="39"/>
    </row>
    <row r="1889" spans="17:18" x14ac:dyDescent="0.2">
      <c r="Q1889" s="39"/>
      <c r="R1889" s="39"/>
    </row>
    <row r="1890" spans="17:18" x14ac:dyDescent="0.2">
      <c r="Q1890" s="39"/>
      <c r="R1890" s="39"/>
    </row>
    <row r="1891" spans="17:18" x14ac:dyDescent="0.2">
      <c r="Q1891" s="39"/>
      <c r="R1891" s="39"/>
    </row>
    <row r="1892" spans="17:18" x14ac:dyDescent="0.2">
      <c r="Q1892" s="39"/>
      <c r="R1892" s="39"/>
    </row>
    <row r="1893" spans="17:18" x14ac:dyDescent="0.2">
      <c r="Q1893" s="39"/>
      <c r="R1893" s="39"/>
    </row>
    <row r="1894" spans="17:18" x14ac:dyDescent="0.2">
      <c r="Q1894" s="39"/>
      <c r="R1894" s="39"/>
    </row>
    <row r="1895" spans="17:18" x14ac:dyDescent="0.2">
      <c r="Q1895" s="39"/>
      <c r="R1895" s="39"/>
    </row>
    <row r="1896" spans="17:18" x14ac:dyDescent="0.2">
      <c r="Q1896" s="39"/>
      <c r="R1896" s="39"/>
    </row>
    <row r="1897" spans="17:18" x14ac:dyDescent="0.2">
      <c r="Q1897" s="39"/>
      <c r="R1897" s="39"/>
    </row>
    <row r="1898" spans="17:18" x14ac:dyDescent="0.2">
      <c r="Q1898" s="39"/>
      <c r="R1898" s="39"/>
    </row>
    <row r="1899" spans="17:18" x14ac:dyDescent="0.2">
      <c r="Q1899" s="39"/>
      <c r="R1899" s="39"/>
    </row>
    <row r="1900" spans="17:18" x14ac:dyDescent="0.2">
      <c r="Q1900" s="39"/>
      <c r="R1900" s="39"/>
    </row>
    <row r="1901" spans="17:18" x14ac:dyDescent="0.2">
      <c r="Q1901" s="39"/>
      <c r="R1901" s="39"/>
    </row>
    <row r="1902" spans="17:18" x14ac:dyDescent="0.2">
      <c r="Q1902" s="39"/>
      <c r="R1902" s="39"/>
    </row>
    <row r="1903" spans="17:18" x14ac:dyDescent="0.2">
      <c r="Q1903" s="39"/>
      <c r="R1903" s="39"/>
    </row>
    <row r="1904" spans="17:18" x14ac:dyDescent="0.2">
      <c r="Q1904" s="39"/>
      <c r="R1904" s="39"/>
    </row>
    <row r="1905" spans="17:18" x14ac:dyDescent="0.2">
      <c r="Q1905" s="39"/>
      <c r="R1905" s="39"/>
    </row>
    <row r="1906" spans="17:18" x14ac:dyDescent="0.2">
      <c r="Q1906" s="39"/>
      <c r="R1906" s="39"/>
    </row>
    <row r="1907" spans="17:18" x14ac:dyDescent="0.2">
      <c r="Q1907" s="39"/>
      <c r="R1907" s="39"/>
    </row>
    <row r="1908" spans="17:18" x14ac:dyDescent="0.2">
      <c r="Q1908" s="39"/>
      <c r="R1908" s="39"/>
    </row>
    <row r="1909" spans="17:18" x14ac:dyDescent="0.2">
      <c r="Q1909" s="39"/>
      <c r="R1909" s="39"/>
    </row>
    <row r="1910" spans="17:18" x14ac:dyDescent="0.2">
      <c r="Q1910" s="39"/>
      <c r="R1910" s="39"/>
    </row>
    <row r="1911" spans="17:18" x14ac:dyDescent="0.2">
      <c r="Q1911" s="39"/>
      <c r="R1911" s="39"/>
    </row>
    <row r="1912" spans="17:18" x14ac:dyDescent="0.2">
      <c r="Q1912" s="39"/>
      <c r="R1912" s="39"/>
    </row>
    <row r="1913" spans="17:18" x14ac:dyDescent="0.2">
      <c r="Q1913" s="39"/>
      <c r="R1913" s="39"/>
    </row>
    <row r="1914" spans="17:18" x14ac:dyDescent="0.2">
      <c r="Q1914" s="39"/>
      <c r="R1914" s="39"/>
    </row>
    <row r="1915" spans="17:18" x14ac:dyDescent="0.2">
      <c r="Q1915" s="39"/>
      <c r="R1915" s="39"/>
    </row>
    <row r="1916" spans="17:18" x14ac:dyDescent="0.2">
      <c r="Q1916" s="39"/>
      <c r="R1916" s="39"/>
    </row>
    <row r="1917" spans="17:18" x14ac:dyDescent="0.2">
      <c r="Q1917" s="39"/>
      <c r="R1917" s="39"/>
    </row>
    <row r="1918" spans="17:18" x14ac:dyDescent="0.2">
      <c r="Q1918" s="39"/>
      <c r="R1918" s="39"/>
    </row>
    <row r="1919" spans="17:18" x14ac:dyDescent="0.2">
      <c r="Q1919" s="39"/>
      <c r="R1919" s="39"/>
    </row>
    <row r="1920" spans="17:18" x14ac:dyDescent="0.2">
      <c r="Q1920" s="39"/>
      <c r="R1920" s="39"/>
    </row>
    <row r="1921" spans="17:18" x14ac:dyDescent="0.2">
      <c r="Q1921" s="39"/>
      <c r="R1921" s="39"/>
    </row>
    <row r="1922" spans="17:18" x14ac:dyDescent="0.2">
      <c r="Q1922" s="39"/>
      <c r="R1922" s="39"/>
    </row>
    <row r="1923" spans="17:18" x14ac:dyDescent="0.2">
      <c r="Q1923" s="39"/>
      <c r="R1923" s="39"/>
    </row>
    <row r="1924" spans="17:18" x14ac:dyDescent="0.2">
      <c r="Q1924" s="39"/>
      <c r="R1924" s="39"/>
    </row>
    <row r="1925" spans="17:18" x14ac:dyDescent="0.2">
      <c r="Q1925" s="39"/>
      <c r="R1925" s="39"/>
    </row>
    <row r="1926" spans="17:18" x14ac:dyDescent="0.2">
      <c r="Q1926" s="39"/>
      <c r="R1926" s="39"/>
    </row>
    <row r="1927" spans="17:18" x14ac:dyDescent="0.2">
      <c r="Q1927" s="39"/>
      <c r="R1927" s="39"/>
    </row>
    <row r="1928" spans="17:18" x14ac:dyDescent="0.2">
      <c r="Q1928" s="39"/>
      <c r="R1928" s="39"/>
    </row>
    <row r="1929" spans="17:18" x14ac:dyDescent="0.2">
      <c r="Q1929" s="39"/>
      <c r="R1929" s="39"/>
    </row>
    <row r="1930" spans="17:18" x14ac:dyDescent="0.2">
      <c r="Q1930" s="39"/>
      <c r="R1930" s="39"/>
    </row>
    <row r="1931" spans="17:18" x14ac:dyDescent="0.2">
      <c r="Q1931" s="39"/>
      <c r="R1931" s="39"/>
    </row>
    <row r="1932" spans="17:18" x14ac:dyDescent="0.2">
      <c r="Q1932" s="39"/>
      <c r="R1932" s="39"/>
    </row>
    <row r="1933" spans="17:18" x14ac:dyDescent="0.2">
      <c r="Q1933" s="39"/>
      <c r="R1933" s="39"/>
    </row>
    <row r="1934" spans="17:18" x14ac:dyDescent="0.2">
      <c r="Q1934" s="39"/>
      <c r="R1934" s="39"/>
    </row>
    <row r="1935" spans="17:18" x14ac:dyDescent="0.2">
      <c r="Q1935" s="39"/>
      <c r="R1935" s="39"/>
    </row>
    <row r="1936" spans="17:18" x14ac:dyDescent="0.2">
      <c r="Q1936" s="39"/>
      <c r="R1936" s="39"/>
    </row>
    <row r="1937" spans="17:18" x14ac:dyDescent="0.2">
      <c r="Q1937" s="39"/>
      <c r="R1937" s="39"/>
    </row>
    <row r="1938" spans="17:18" x14ac:dyDescent="0.2">
      <c r="Q1938" s="39"/>
      <c r="R1938" s="39"/>
    </row>
    <row r="1939" spans="17:18" x14ac:dyDescent="0.2">
      <c r="Q1939" s="39"/>
      <c r="R1939" s="39"/>
    </row>
    <row r="1940" spans="17:18" x14ac:dyDescent="0.2">
      <c r="Q1940" s="39"/>
      <c r="R1940" s="39"/>
    </row>
    <row r="1941" spans="17:18" x14ac:dyDescent="0.2">
      <c r="Q1941" s="39"/>
      <c r="R1941" s="39"/>
    </row>
    <row r="1942" spans="17:18" x14ac:dyDescent="0.2">
      <c r="Q1942" s="39"/>
      <c r="R1942" s="39"/>
    </row>
    <row r="1943" spans="17:18" x14ac:dyDescent="0.2">
      <c r="Q1943" s="39"/>
      <c r="R1943" s="39"/>
    </row>
    <row r="1944" spans="17:18" x14ac:dyDescent="0.2">
      <c r="Q1944" s="39"/>
      <c r="R1944" s="39"/>
    </row>
    <row r="1945" spans="17:18" x14ac:dyDescent="0.2">
      <c r="Q1945" s="39"/>
      <c r="R1945" s="39"/>
    </row>
    <row r="1946" spans="17:18" x14ac:dyDescent="0.2">
      <c r="Q1946" s="39"/>
      <c r="R1946" s="39"/>
    </row>
    <row r="1947" spans="17:18" x14ac:dyDescent="0.2">
      <c r="Q1947" s="39"/>
      <c r="R1947" s="39"/>
    </row>
    <row r="1948" spans="17:18" x14ac:dyDescent="0.2">
      <c r="Q1948" s="39"/>
      <c r="R1948" s="39"/>
    </row>
    <row r="1949" spans="17:18" x14ac:dyDescent="0.2">
      <c r="Q1949" s="39"/>
      <c r="R1949" s="39"/>
    </row>
    <row r="1950" spans="17:18" x14ac:dyDescent="0.2">
      <c r="Q1950" s="39"/>
      <c r="R1950" s="39"/>
    </row>
    <row r="1951" spans="17:18" x14ac:dyDescent="0.2">
      <c r="Q1951" s="39"/>
      <c r="R1951" s="39"/>
    </row>
    <row r="1952" spans="17:18" x14ac:dyDescent="0.2">
      <c r="Q1952" s="39"/>
      <c r="R1952" s="39"/>
    </row>
    <row r="1953" spans="17:18" x14ac:dyDescent="0.2">
      <c r="Q1953" s="39"/>
      <c r="R1953" s="39"/>
    </row>
    <row r="1954" spans="17:18" x14ac:dyDescent="0.2">
      <c r="Q1954" s="39"/>
      <c r="R1954" s="39"/>
    </row>
    <row r="1955" spans="17:18" x14ac:dyDescent="0.2">
      <c r="Q1955" s="39"/>
      <c r="R1955" s="39"/>
    </row>
    <row r="1956" spans="17:18" x14ac:dyDescent="0.2">
      <c r="Q1956" s="39"/>
      <c r="R1956" s="39"/>
    </row>
    <row r="1957" spans="17:18" x14ac:dyDescent="0.2">
      <c r="Q1957" s="39"/>
      <c r="R1957" s="39"/>
    </row>
    <row r="1958" spans="17:18" x14ac:dyDescent="0.2">
      <c r="Q1958" s="39"/>
      <c r="R1958" s="39"/>
    </row>
    <row r="1959" spans="17:18" x14ac:dyDescent="0.2">
      <c r="Q1959" s="39"/>
      <c r="R1959" s="39"/>
    </row>
    <row r="1960" spans="17:18" x14ac:dyDescent="0.2">
      <c r="Q1960" s="39"/>
      <c r="R1960" s="39"/>
    </row>
    <row r="1961" spans="17:18" x14ac:dyDescent="0.2">
      <c r="Q1961" s="39"/>
      <c r="R1961" s="39"/>
    </row>
    <row r="1962" spans="17:18" x14ac:dyDescent="0.2">
      <c r="Q1962" s="39"/>
      <c r="R1962" s="39"/>
    </row>
    <row r="1963" spans="17:18" x14ac:dyDescent="0.2">
      <c r="Q1963" s="39"/>
      <c r="R1963" s="39"/>
    </row>
    <row r="1964" spans="17:18" x14ac:dyDescent="0.2">
      <c r="Q1964" s="39"/>
      <c r="R1964" s="39"/>
    </row>
    <row r="1965" spans="17:18" x14ac:dyDescent="0.2">
      <c r="Q1965" s="39"/>
      <c r="R1965" s="39"/>
    </row>
    <row r="1966" spans="17:18" x14ac:dyDescent="0.2">
      <c r="Q1966" s="39"/>
      <c r="R1966" s="39"/>
    </row>
    <row r="1967" spans="17:18" x14ac:dyDescent="0.2">
      <c r="Q1967" s="39"/>
      <c r="R1967" s="39"/>
    </row>
    <row r="1968" spans="17:18" x14ac:dyDescent="0.2">
      <c r="Q1968" s="39"/>
      <c r="R1968" s="39"/>
    </row>
    <row r="1969" spans="17:18" x14ac:dyDescent="0.2">
      <c r="Q1969" s="39"/>
      <c r="R1969" s="39"/>
    </row>
    <row r="1970" spans="17:18" x14ac:dyDescent="0.2">
      <c r="Q1970" s="39"/>
      <c r="R1970" s="39"/>
    </row>
    <row r="1971" spans="17:18" x14ac:dyDescent="0.2">
      <c r="Q1971" s="39"/>
      <c r="R1971" s="39"/>
    </row>
    <row r="1972" spans="17:18" x14ac:dyDescent="0.2">
      <c r="Q1972" s="39"/>
      <c r="R1972" s="39"/>
    </row>
    <row r="1973" spans="17:18" x14ac:dyDescent="0.2">
      <c r="Q1973" s="39"/>
      <c r="R1973" s="39"/>
    </row>
    <row r="1974" spans="17:18" x14ac:dyDescent="0.2">
      <c r="Q1974" s="39"/>
      <c r="R1974" s="39"/>
    </row>
    <row r="1975" spans="17:18" x14ac:dyDescent="0.2">
      <c r="Q1975" s="39"/>
      <c r="R1975" s="39"/>
    </row>
    <row r="1976" spans="17:18" x14ac:dyDescent="0.2">
      <c r="Q1976" s="39"/>
      <c r="R1976" s="39"/>
    </row>
    <row r="1977" spans="17:18" x14ac:dyDescent="0.2">
      <c r="Q1977" s="39"/>
      <c r="R1977" s="39"/>
    </row>
    <row r="1978" spans="17:18" x14ac:dyDescent="0.2">
      <c r="Q1978" s="39"/>
      <c r="R1978" s="39"/>
    </row>
    <row r="1979" spans="17:18" x14ac:dyDescent="0.2">
      <c r="Q1979" s="39"/>
      <c r="R1979" s="39"/>
    </row>
    <row r="1980" spans="17:18" x14ac:dyDescent="0.2">
      <c r="Q1980" s="39"/>
      <c r="R1980" s="39"/>
    </row>
    <row r="1981" spans="17:18" x14ac:dyDescent="0.2">
      <c r="Q1981" s="39"/>
      <c r="R1981" s="39"/>
    </row>
    <row r="1982" spans="17:18" x14ac:dyDescent="0.2">
      <c r="Q1982" s="39"/>
      <c r="R1982" s="39"/>
    </row>
    <row r="1983" spans="17:18" x14ac:dyDescent="0.2">
      <c r="Q1983" s="39"/>
      <c r="R1983" s="39"/>
    </row>
    <row r="1984" spans="17:18" x14ac:dyDescent="0.2">
      <c r="Q1984" s="39"/>
      <c r="R1984" s="39"/>
    </row>
    <row r="1985" spans="17:18" x14ac:dyDescent="0.2">
      <c r="Q1985" s="39"/>
      <c r="R1985" s="39"/>
    </row>
    <row r="1986" spans="17:18" x14ac:dyDescent="0.2">
      <c r="Q1986" s="39"/>
      <c r="R1986" s="39"/>
    </row>
    <row r="1987" spans="17:18" x14ac:dyDescent="0.2">
      <c r="Q1987" s="39"/>
      <c r="R1987" s="39"/>
    </row>
    <row r="1988" spans="17:18" x14ac:dyDescent="0.2">
      <c r="Q1988" s="39"/>
      <c r="R1988" s="39"/>
    </row>
    <row r="1989" spans="17:18" x14ac:dyDescent="0.2">
      <c r="Q1989" s="39"/>
      <c r="R1989" s="39"/>
    </row>
    <row r="1990" spans="17:18" x14ac:dyDescent="0.2">
      <c r="Q1990" s="39"/>
      <c r="R1990" s="39"/>
    </row>
    <row r="1991" spans="17:18" x14ac:dyDescent="0.2">
      <c r="Q1991" s="39"/>
      <c r="R1991" s="39"/>
    </row>
    <row r="1992" spans="17:18" x14ac:dyDescent="0.2">
      <c r="Q1992" s="39"/>
      <c r="R1992" s="39"/>
    </row>
    <row r="1993" spans="17:18" x14ac:dyDescent="0.2">
      <c r="Q1993" s="39"/>
      <c r="R1993" s="39"/>
    </row>
    <row r="1994" spans="17:18" x14ac:dyDescent="0.2">
      <c r="Q1994" s="39"/>
      <c r="R1994" s="39"/>
    </row>
    <row r="1995" spans="17:18" x14ac:dyDescent="0.2">
      <c r="Q1995" s="39"/>
      <c r="R1995" s="39"/>
    </row>
    <row r="1996" spans="17:18" x14ac:dyDescent="0.2">
      <c r="Q1996" s="39"/>
      <c r="R1996" s="39"/>
    </row>
    <row r="1997" spans="17:18" x14ac:dyDescent="0.2">
      <c r="Q1997" s="39"/>
      <c r="R1997" s="39"/>
    </row>
    <row r="1998" spans="17:18" x14ac:dyDescent="0.2">
      <c r="Q1998" s="39"/>
      <c r="R1998" s="39"/>
    </row>
    <row r="1999" spans="17:18" x14ac:dyDescent="0.2">
      <c r="Q1999" s="39"/>
      <c r="R1999" s="39"/>
    </row>
    <row r="2000" spans="17:18" x14ac:dyDescent="0.2">
      <c r="Q2000" s="39"/>
      <c r="R2000" s="39"/>
    </row>
    <row r="2001" spans="17:18" x14ac:dyDescent="0.2">
      <c r="Q2001" s="39"/>
      <c r="R2001" s="39"/>
    </row>
    <row r="2002" spans="17:18" x14ac:dyDescent="0.2">
      <c r="Q2002" s="39"/>
      <c r="R2002" s="39"/>
    </row>
    <row r="2003" spans="17:18" x14ac:dyDescent="0.2">
      <c r="Q2003" s="39"/>
      <c r="R2003" s="39"/>
    </row>
    <row r="2004" spans="17:18" x14ac:dyDescent="0.2">
      <c r="Q2004" s="39"/>
      <c r="R2004" s="39"/>
    </row>
    <row r="2005" spans="17:18" x14ac:dyDescent="0.2">
      <c r="Q2005" s="39"/>
      <c r="R2005" s="39"/>
    </row>
    <row r="2006" spans="17:18" x14ac:dyDescent="0.2">
      <c r="Q2006" s="39"/>
      <c r="R2006" s="39"/>
    </row>
    <row r="2007" spans="17:18" x14ac:dyDescent="0.2">
      <c r="Q2007" s="39"/>
      <c r="R2007" s="39"/>
    </row>
    <row r="2008" spans="17:18" x14ac:dyDescent="0.2">
      <c r="Q2008" s="39"/>
      <c r="R2008" s="39"/>
    </row>
    <row r="2009" spans="17:18" x14ac:dyDescent="0.2">
      <c r="Q2009" s="39"/>
      <c r="R2009" s="39"/>
    </row>
    <row r="2010" spans="17:18" x14ac:dyDescent="0.2">
      <c r="Q2010" s="39"/>
      <c r="R2010" s="39"/>
    </row>
    <row r="2011" spans="17:18" x14ac:dyDescent="0.2">
      <c r="Q2011" s="39"/>
      <c r="R2011" s="39"/>
    </row>
    <row r="2012" spans="17:18" x14ac:dyDescent="0.2">
      <c r="Q2012" s="39"/>
      <c r="R2012" s="39"/>
    </row>
    <row r="2013" spans="17:18" x14ac:dyDescent="0.2">
      <c r="Q2013" s="39"/>
      <c r="R2013" s="39"/>
    </row>
    <row r="2014" spans="17:18" x14ac:dyDescent="0.2">
      <c r="Q2014" s="39"/>
      <c r="R2014" s="39"/>
    </row>
    <row r="2015" spans="17:18" x14ac:dyDescent="0.2">
      <c r="Q2015" s="39"/>
      <c r="R2015" s="39"/>
    </row>
    <row r="2016" spans="17:18" x14ac:dyDescent="0.2">
      <c r="Q2016" s="39"/>
      <c r="R2016" s="39"/>
    </row>
    <row r="2017" spans="17:18" x14ac:dyDescent="0.2">
      <c r="Q2017" s="39"/>
      <c r="R2017" s="39"/>
    </row>
    <row r="2018" spans="17:18" x14ac:dyDescent="0.2">
      <c r="Q2018" s="39"/>
      <c r="R2018" s="39"/>
    </row>
    <row r="2019" spans="17:18" x14ac:dyDescent="0.2">
      <c r="Q2019" s="39"/>
      <c r="R2019" s="39"/>
    </row>
    <row r="2020" spans="17:18" x14ac:dyDescent="0.2">
      <c r="Q2020" s="39"/>
      <c r="R2020" s="39"/>
    </row>
    <row r="2021" spans="17:18" x14ac:dyDescent="0.2">
      <c r="Q2021" s="39"/>
      <c r="R2021" s="39"/>
    </row>
    <row r="2022" spans="17:18" x14ac:dyDescent="0.2">
      <c r="Q2022" s="39"/>
      <c r="R2022" s="39"/>
    </row>
    <row r="2023" spans="17:18" x14ac:dyDescent="0.2">
      <c r="Q2023" s="39"/>
      <c r="R2023" s="39"/>
    </row>
    <row r="2024" spans="17:18" x14ac:dyDescent="0.2">
      <c r="Q2024" s="39"/>
      <c r="R2024" s="39"/>
    </row>
    <row r="2025" spans="17:18" x14ac:dyDescent="0.2">
      <c r="Q2025" s="39"/>
      <c r="R2025" s="39"/>
    </row>
    <row r="2026" spans="17:18" x14ac:dyDescent="0.2">
      <c r="Q2026" s="39"/>
      <c r="R2026" s="39"/>
    </row>
    <row r="2027" spans="17:18" x14ac:dyDescent="0.2">
      <c r="Q2027" s="39"/>
      <c r="R2027" s="39"/>
    </row>
    <row r="2028" spans="17:18" x14ac:dyDescent="0.2">
      <c r="Q2028" s="39"/>
      <c r="R2028" s="39"/>
    </row>
    <row r="2029" spans="17:18" x14ac:dyDescent="0.2">
      <c r="Q2029" s="39"/>
      <c r="R2029" s="39"/>
    </row>
    <row r="2030" spans="17:18" x14ac:dyDescent="0.2">
      <c r="Q2030" s="39"/>
      <c r="R2030" s="39"/>
    </row>
    <row r="2031" spans="17:18" x14ac:dyDescent="0.2">
      <c r="Q2031" s="39"/>
      <c r="R2031" s="39"/>
    </row>
    <row r="2032" spans="17:18" x14ac:dyDescent="0.2">
      <c r="Q2032" s="39"/>
      <c r="R2032" s="39"/>
    </row>
    <row r="2033" spans="17:18" x14ac:dyDescent="0.2">
      <c r="Q2033" s="39"/>
      <c r="R2033" s="39"/>
    </row>
    <row r="2034" spans="17:18" x14ac:dyDescent="0.2">
      <c r="Q2034" s="39"/>
      <c r="R2034" s="39"/>
    </row>
    <row r="2035" spans="17:18" x14ac:dyDescent="0.2">
      <c r="Q2035" s="39"/>
      <c r="R2035" s="39"/>
    </row>
    <row r="2036" spans="17:18" x14ac:dyDescent="0.2">
      <c r="Q2036" s="39"/>
      <c r="R2036" s="39"/>
    </row>
    <row r="2037" spans="17:18" x14ac:dyDescent="0.2">
      <c r="Q2037" s="39"/>
      <c r="R2037" s="39"/>
    </row>
    <row r="2038" spans="17:18" x14ac:dyDescent="0.2">
      <c r="Q2038" s="39"/>
      <c r="R2038" s="39"/>
    </row>
    <row r="2039" spans="17:18" x14ac:dyDescent="0.2">
      <c r="Q2039" s="39"/>
      <c r="R2039" s="39"/>
    </row>
    <row r="2040" spans="17:18" x14ac:dyDescent="0.2">
      <c r="Q2040" s="39"/>
      <c r="R2040" s="39"/>
    </row>
    <row r="2041" spans="17:18" x14ac:dyDescent="0.2">
      <c r="Q2041" s="39"/>
      <c r="R2041" s="39"/>
    </row>
    <row r="2042" spans="17:18" x14ac:dyDescent="0.2">
      <c r="Q2042" s="39"/>
      <c r="R2042" s="39"/>
    </row>
    <row r="2043" spans="17:18" x14ac:dyDescent="0.2">
      <c r="Q2043" s="39"/>
      <c r="R2043" s="39"/>
    </row>
    <row r="2044" spans="17:18" x14ac:dyDescent="0.2">
      <c r="Q2044" s="39"/>
      <c r="R2044" s="39"/>
    </row>
    <row r="2045" spans="17:18" x14ac:dyDescent="0.2">
      <c r="Q2045" s="39"/>
      <c r="R2045" s="39"/>
    </row>
    <row r="2046" spans="17:18" x14ac:dyDescent="0.2">
      <c r="Q2046" s="39"/>
      <c r="R2046" s="39"/>
    </row>
    <row r="2047" spans="17:18" x14ac:dyDescent="0.2">
      <c r="Q2047" s="39"/>
      <c r="R2047" s="39"/>
    </row>
    <row r="2048" spans="17:18" x14ac:dyDescent="0.2">
      <c r="Q2048" s="39"/>
      <c r="R2048" s="39"/>
    </row>
    <row r="2049" spans="17:18" x14ac:dyDescent="0.2">
      <c r="Q2049" s="39"/>
      <c r="R2049" s="39"/>
    </row>
    <row r="2050" spans="17:18" x14ac:dyDescent="0.2">
      <c r="Q2050" s="39"/>
      <c r="R2050" s="39"/>
    </row>
    <row r="2051" spans="17:18" x14ac:dyDescent="0.2">
      <c r="Q2051" s="39"/>
      <c r="R2051" s="39"/>
    </row>
    <row r="2052" spans="17:18" x14ac:dyDescent="0.2">
      <c r="Q2052" s="39"/>
      <c r="R2052" s="39"/>
    </row>
    <row r="2053" spans="17:18" x14ac:dyDescent="0.2">
      <c r="Q2053" s="39"/>
      <c r="R2053" s="39"/>
    </row>
    <row r="2054" spans="17:18" x14ac:dyDescent="0.2">
      <c r="Q2054" s="39"/>
      <c r="R2054" s="39"/>
    </row>
    <row r="2055" spans="17:18" x14ac:dyDescent="0.2">
      <c r="Q2055" s="39"/>
      <c r="R2055" s="39"/>
    </row>
    <row r="2056" spans="17:18" x14ac:dyDescent="0.2">
      <c r="Q2056" s="39"/>
      <c r="R2056" s="39"/>
    </row>
    <row r="2057" spans="17:18" x14ac:dyDescent="0.2">
      <c r="Q2057" s="39"/>
      <c r="R2057" s="39"/>
    </row>
    <row r="2058" spans="17:18" x14ac:dyDescent="0.2">
      <c r="Q2058" s="39"/>
      <c r="R2058" s="39"/>
    </row>
    <row r="2059" spans="17:18" x14ac:dyDescent="0.2">
      <c r="Q2059" s="39"/>
      <c r="R2059" s="39"/>
    </row>
    <row r="2060" spans="17:18" x14ac:dyDescent="0.2">
      <c r="Q2060" s="39"/>
      <c r="R2060" s="39"/>
    </row>
    <row r="2061" spans="17:18" x14ac:dyDescent="0.2">
      <c r="Q2061" s="39"/>
      <c r="R2061" s="39"/>
    </row>
    <row r="2062" spans="17:18" x14ac:dyDescent="0.2">
      <c r="Q2062" s="39"/>
      <c r="R2062" s="39"/>
    </row>
    <row r="2063" spans="17:18" x14ac:dyDescent="0.2">
      <c r="Q2063" s="39"/>
      <c r="R2063" s="39"/>
    </row>
    <row r="2064" spans="17:18" x14ac:dyDescent="0.2">
      <c r="Q2064" s="39"/>
      <c r="R2064" s="39"/>
    </row>
    <row r="2065" spans="17:18" x14ac:dyDescent="0.2">
      <c r="Q2065" s="39"/>
      <c r="R2065" s="39"/>
    </row>
    <row r="2066" spans="17:18" x14ac:dyDescent="0.2">
      <c r="Q2066" s="39"/>
      <c r="R2066" s="39"/>
    </row>
    <row r="2067" spans="17:18" x14ac:dyDescent="0.2">
      <c r="Q2067" s="39"/>
      <c r="R2067" s="39"/>
    </row>
    <row r="2068" spans="17:18" x14ac:dyDescent="0.2">
      <c r="Q2068" s="39"/>
      <c r="R2068" s="39"/>
    </row>
    <row r="2069" spans="17:18" x14ac:dyDescent="0.2">
      <c r="Q2069" s="39"/>
      <c r="R2069" s="39"/>
    </row>
    <row r="2070" spans="17:18" x14ac:dyDescent="0.2">
      <c r="Q2070" s="39"/>
      <c r="R2070" s="39"/>
    </row>
    <row r="2071" spans="17:18" x14ac:dyDescent="0.2">
      <c r="Q2071" s="39"/>
      <c r="R2071" s="39"/>
    </row>
    <row r="2072" spans="17:18" x14ac:dyDescent="0.2">
      <c r="Q2072" s="39"/>
      <c r="R2072" s="39"/>
    </row>
    <row r="2073" spans="17:18" x14ac:dyDescent="0.2">
      <c r="Q2073" s="39"/>
      <c r="R2073" s="39"/>
    </row>
    <row r="2074" spans="17:18" x14ac:dyDescent="0.2">
      <c r="Q2074" s="39"/>
      <c r="R2074" s="39"/>
    </row>
    <row r="2075" spans="17:18" x14ac:dyDescent="0.2">
      <c r="Q2075" s="39"/>
      <c r="R2075" s="39"/>
    </row>
    <row r="2076" spans="17:18" x14ac:dyDescent="0.2">
      <c r="Q2076" s="39"/>
      <c r="R2076" s="39"/>
    </row>
    <row r="2077" spans="17:18" x14ac:dyDescent="0.2">
      <c r="Q2077" s="39"/>
      <c r="R2077" s="39"/>
    </row>
    <row r="2078" spans="17:18" x14ac:dyDescent="0.2">
      <c r="Q2078" s="39"/>
      <c r="R2078" s="39"/>
    </row>
    <row r="2079" spans="17:18" x14ac:dyDescent="0.2">
      <c r="Q2079" s="39"/>
      <c r="R2079" s="39"/>
    </row>
    <row r="2080" spans="17:18" x14ac:dyDescent="0.2">
      <c r="Q2080" s="39"/>
      <c r="R2080" s="39"/>
    </row>
    <row r="2081" spans="17:18" x14ac:dyDescent="0.2">
      <c r="Q2081" s="39"/>
      <c r="R2081" s="39"/>
    </row>
    <row r="2082" spans="17:18" x14ac:dyDescent="0.2">
      <c r="Q2082" s="39"/>
      <c r="R2082" s="39"/>
    </row>
    <row r="2083" spans="17:18" x14ac:dyDescent="0.2">
      <c r="Q2083" s="39"/>
      <c r="R2083" s="39"/>
    </row>
    <row r="2084" spans="17:18" x14ac:dyDescent="0.2">
      <c r="Q2084" s="39"/>
      <c r="R2084" s="39"/>
    </row>
    <row r="2085" spans="17:18" x14ac:dyDescent="0.2">
      <c r="Q2085" s="39"/>
      <c r="R2085" s="39"/>
    </row>
    <row r="2086" spans="17:18" x14ac:dyDescent="0.2">
      <c r="Q2086" s="39"/>
      <c r="R2086" s="39"/>
    </row>
    <row r="2087" spans="17:18" x14ac:dyDescent="0.2">
      <c r="Q2087" s="39"/>
      <c r="R2087" s="39"/>
    </row>
    <row r="2088" spans="17:18" x14ac:dyDescent="0.2">
      <c r="Q2088" s="39"/>
      <c r="R2088" s="39"/>
    </row>
    <row r="2089" spans="17:18" x14ac:dyDescent="0.2">
      <c r="Q2089" s="39"/>
      <c r="R2089" s="39"/>
    </row>
    <row r="2090" spans="17:18" x14ac:dyDescent="0.2">
      <c r="Q2090" s="39"/>
      <c r="R2090" s="39"/>
    </row>
    <row r="2091" spans="17:18" x14ac:dyDescent="0.2">
      <c r="Q2091" s="39"/>
      <c r="R2091" s="39"/>
    </row>
    <row r="2092" spans="17:18" x14ac:dyDescent="0.2">
      <c r="Q2092" s="39"/>
      <c r="R2092" s="39"/>
    </row>
    <row r="2093" spans="17:18" x14ac:dyDescent="0.2">
      <c r="Q2093" s="39"/>
      <c r="R2093" s="39"/>
    </row>
    <row r="2094" spans="17:18" x14ac:dyDescent="0.2">
      <c r="Q2094" s="39"/>
      <c r="R2094" s="39"/>
    </row>
    <row r="2095" spans="17:18" x14ac:dyDescent="0.2">
      <c r="Q2095" s="39"/>
      <c r="R2095" s="39"/>
    </row>
    <row r="2096" spans="17:18" x14ac:dyDescent="0.2">
      <c r="Q2096" s="39"/>
      <c r="R2096" s="39"/>
    </row>
    <row r="2097" spans="17:18" x14ac:dyDescent="0.2">
      <c r="Q2097" s="39"/>
      <c r="R2097" s="39"/>
    </row>
    <row r="2098" spans="17:18" x14ac:dyDescent="0.2">
      <c r="Q2098" s="39"/>
      <c r="R2098" s="39"/>
    </row>
    <row r="2099" spans="17:18" x14ac:dyDescent="0.2">
      <c r="Q2099" s="39"/>
      <c r="R2099" s="39"/>
    </row>
    <row r="2100" spans="17:18" x14ac:dyDescent="0.2">
      <c r="Q2100" s="39"/>
      <c r="R2100" s="39"/>
    </row>
    <row r="2101" spans="17:18" x14ac:dyDescent="0.2">
      <c r="Q2101" s="39"/>
      <c r="R2101" s="39"/>
    </row>
    <row r="2102" spans="17:18" x14ac:dyDescent="0.2">
      <c r="Q2102" s="39"/>
      <c r="R2102" s="39"/>
    </row>
    <row r="2103" spans="17:18" x14ac:dyDescent="0.2">
      <c r="Q2103" s="39"/>
      <c r="R2103" s="39"/>
    </row>
    <row r="2104" spans="17:18" x14ac:dyDescent="0.2">
      <c r="Q2104" s="39"/>
      <c r="R2104" s="39"/>
    </row>
    <row r="2105" spans="17:18" x14ac:dyDescent="0.2">
      <c r="Q2105" s="39"/>
      <c r="R2105" s="39"/>
    </row>
    <row r="2106" spans="17:18" x14ac:dyDescent="0.2">
      <c r="Q2106" s="39"/>
      <c r="R2106" s="39"/>
    </row>
    <row r="2107" spans="17:18" x14ac:dyDescent="0.2">
      <c r="Q2107" s="39"/>
      <c r="R2107" s="39"/>
    </row>
    <row r="2108" spans="17:18" x14ac:dyDescent="0.2">
      <c r="Q2108" s="39"/>
      <c r="R2108" s="39"/>
    </row>
    <row r="2109" spans="17:18" x14ac:dyDescent="0.2">
      <c r="Q2109" s="39"/>
      <c r="R2109" s="39"/>
    </row>
    <row r="2110" spans="17:18" x14ac:dyDescent="0.2">
      <c r="Q2110" s="39"/>
      <c r="R2110" s="39"/>
    </row>
    <row r="2111" spans="17:18" x14ac:dyDescent="0.2">
      <c r="Q2111" s="39"/>
      <c r="R2111" s="39"/>
    </row>
    <row r="2112" spans="17:18" x14ac:dyDescent="0.2">
      <c r="Q2112" s="39"/>
      <c r="R2112" s="39"/>
    </row>
    <row r="2113" spans="17:18" x14ac:dyDescent="0.2">
      <c r="Q2113" s="39"/>
      <c r="R2113" s="39"/>
    </row>
    <row r="2114" spans="17:18" x14ac:dyDescent="0.2">
      <c r="Q2114" s="39"/>
      <c r="R2114" s="39"/>
    </row>
    <row r="2115" spans="17:18" x14ac:dyDescent="0.2">
      <c r="Q2115" s="39"/>
      <c r="R2115" s="39"/>
    </row>
    <row r="2116" spans="17:18" x14ac:dyDescent="0.2">
      <c r="Q2116" s="39"/>
      <c r="R2116" s="39"/>
    </row>
    <row r="2117" spans="17:18" x14ac:dyDescent="0.2">
      <c r="Q2117" s="39"/>
      <c r="R2117" s="39"/>
    </row>
    <row r="2118" spans="17:18" x14ac:dyDescent="0.2">
      <c r="Q2118" s="39"/>
      <c r="R2118" s="39"/>
    </row>
    <row r="2119" spans="17:18" x14ac:dyDescent="0.2">
      <c r="Q2119" s="39"/>
      <c r="R2119" s="39"/>
    </row>
    <row r="2120" spans="17:18" x14ac:dyDescent="0.2">
      <c r="Q2120" s="39"/>
      <c r="R2120" s="39"/>
    </row>
    <row r="2121" spans="17:18" x14ac:dyDescent="0.2">
      <c r="Q2121" s="39"/>
      <c r="R2121" s="39"/>
    </row>
    <row r="2122" spans="17:18" x14ac:dyDescent="0.2">
      <c r="Q2122" s="39"/>
      <c r="R2122" s="39"/>
    </row>
    <row r="2123" spans="17:18" x14ac:dyDescent="0.2">
      <c r="Q2123" s="39"/>
      <c r="R2123" s="39"/>
    </row>
    <row r="2124" spans="17:18" x14ac:dyDescent="0.2">
      <c r="Q2124" s="39"/>
      <c r="R2124" s="39"/>
    </row>
    <row r="2125" spans="17:18" x14ac:dyDescent="0.2">
      <c r="Q2125" s="39"/>
      <c r="R2125" s="39"/>
    </row>
    <row r="2126" spans="17:18" x14ac:dyDescent="0.2">
      <c r="Q2126" s="39"/>
      <c r="R2126" s="39"/>
    </row>
    <row r="2127" spans="17:18" x14ac:dyDescent="0.2">
      <c r="Q2127" s="39"/>
      <c r="R2127" s="39"/>
    </row>
    <row r="2128" spans="17:18" x14ac:dyDescent="0.2">
      <c r="Q2128" s="39"/>
      <c r="R2128" s="39"/>
    </row>
    <row r="2129" spans="17:18" x14ac:dyDescent="0.2">
      <c r="Q2129" s="39"/>
      <c r="R2129" s="39"/>
    </row>
    <row r="2130" spans="17:18" x14ac:dyDescent="0.2">
      <c r="Q2130" s="39"/>
      <c r="R2130" s="39"/>
    </row>
    <row r="2131" spans="17:18" x14ac:dyDescent="0.2">
      <c r="Q2131" s="39"/>
      <c r="R2131" s="39"/>
    </row>
    <row r="2132" spans="17:18" x14ac:dyDescent="0.2">
      <c r="Q2132" s="39"/>
      <c r="R2132" s="39"/>
    </row>
    <row r="2133" spans="17:18" x14ac:dyDescent="0.2">
      <c r="Q2133" s="39"/>
      <c r="R2133" s="39"/>
    </row>
    <row r="2134" spans="17:18" x14ac:dyDescent="0.2">
      <c r="Q2134" s="39"/>
      <c r="R2134" s="39"/>
    </row>
    <row r="2135" spans="17:18" x14ac:dyDescent="0.2">
      <c r="Q2135" s="39"/>
      <c r="R2135" s="39"/>
    </row>
    <row r="2136" spans="17:18" x14ac:dyDescent="0.2">
      <c r="Q2136" s="39"/>
      <c r="R2136" s="39"/>
    </row>
    <row r="2137" spans="17:18" x14ac:dyDescent="0.2">
      <c r="Q2137" s="39"/>
      <c r="R2137" s="39"/>
    </row>
    <row r="2138" spans="17:18" x14ac:dyDescent="0.2">
      <c r="Q2138" s="39"/>
      <c r="R2138" s="39"/>
    </row>
    <row r="2139" spans="17:18" x14ac:dyDescent="0.2">
      <c r="Q2139" s="39"/>
      <c r="R2139" s="39"/>
    </row>
    <row r="2140" spans="17:18" x14ac:dyDescent="0.2">
      <c r="Q2140" s="39"/>
      <c r="R2140" s="39"/>
    </row>
    <row r="2141" spans="17:18" x14ac:dyDescent="0.2">
      <c r="Q2141" s="39"/>
      <c r="R2141" s="39"/>
    </row>
    <row r="2142" spans="17:18" x14ac:dyDescent="0.2">
      <c r="Q2142" s="39"/>
      <c r="R2142" s="39"/>
    </row>
    <row r="2143" spans="17:18" x14ac:dyDescent="0.2">
      <c r="Q2143" s="39"/>
      <c r="R2143" s="39"/>
    </row>
    <row r="2144" spans="17:18" x14ac:dyDescent="0.2">
      <c r="Q2144" s="39"/>
      <c r="R2144" s="39"/>
    </row>
    <row r="2145" spans="17:18" x14ac:dyDescent="0.2">
      <c r="Q2145" s="39"/>
      <c r="R2145" s="39"/>
    </row>
    <row r="2146" spans="17:18" x14ac:dyDescent="0.2">
      <c r="Q2146" s="39"/>
      <c r="R2146" s="39"/>
    </row>
    <row r="2147" spans="17:18" x14ac:dyDescent="0.2">
      <c r="Q2147" s="39"/>
      <c r="R2147" s="39"/>
    </row>
    <row r="2148" spans="17:18" x14ac:dyDescent="0.2">
      <c r="Q2148" s="39"/>
      <c r="R2148" s="39"/>
    </row>
    <row r="2149" spans="17:18" x14ac:dyDescent="0.2">
      <c r="Q2149" s="39"/>
      <c r="R2149" s="39"/>
    </row>
    <row r="2150" spans="17:18" x14ac:dyDescent="0.2">
      <c r="Q2150" s="39"/>
      <c r="R2150" s="39"/>
    </row>
    <row r="2151" spans="17:18" x14ac:dyDescent="0.2">
      <c r="Q2151" s="39"/>
      <c r="R2151" s="39"/>
    </row>
    <row r="2152" spans="17:18" x14ac:dyDescent="0.2">
      <c r="Q2152" s="39"/>
      <c r="R2152" s="39"/>
    </row>
    <row r="2153" spans="17:18" x14ac:dyDescent="0.2">
      <c r="Q2153" s="39"/>
      <c r="R2153" s="39"/>
    </row>
    <row r="2154" spans="17:18" x14ac:dyDescent="0.2">
      <c r="Q2154" s="39"/>
      <c r="R2154" s="39"/>
    </row>
    <row r="2155" spans="17:18" x14ac:dyDescent="0.2">
      <c r="Q2155" s="39"/>
      <c r="R2155" s="39"/>
    </row>
    <row r="2156" spans="17:18" x14ac:dyDescent="0.2">
      <c r="Q2156" s="39"/>
      <c r="R2156" s="39"/>
    </row>
    <row r="2157" spans="17:18" x14ac:dyDescent="0.2">
      <c r="Q2157" s="39"/>
      <c r="R2157" s="39"/>
    </row>
    <row r="2158" spans="17:18" x14ac:dyDescent="0.2">
      <c r="Q2158" s="39"/>
      <c r="R2158" s="39"/>
    </row>
    <row r="2159" spans="17:18" x14ac:dyDescent="0.2">
      <c r="Q2159" s="39"/>
      <c r="R2159" s="39"/>
    </row>
    <row r="2160" spans="17:18" x14ac:dyDescent="0.2">
      <c r="Q2160" s="39"/>
      <c r="R2160" s="39"/>
    </row>
    <row r="2161" spans="17:18" x14ac:dyDescent="0.2">
      <c r="Q2161" s="39"/>
      <c r="R2161" s="39"/>
    </row>
    <row r="2162" spans="17:18" x14ac:dyDescent="0.2">
      <c r="Q2162" s="39"/>
      <c r="R2162" s="39"/>
    </row>
    <row r="2163" spans="17:18" x14ac:dyDescent="0.2">
      <c r="Q2163" s="39"/>
      <c r="R2163" s="39"/>
    </row>
    <row r="2164" spans="17:18" x14ac:dyDescent="0.2">
      <c r="Q2164" s="39"/>
      <c r="R2164" s="39"/>
    </row>
    <row r="2165" spans="17:18" x14ac:dyDescent="0.2">
      <c r="Q2165" s="39"/>
      <c r="R2165" s="39"/>
    </row>
    <row r="2166" spans="17:18" x14ac:dyDescent="0.2">
      <c r="Q2166" s="39"/>
      <c r="R2166" s="39"/>
    </row>
    <row r="2167" spans="17:18" x14ac:dyDescent="0.2">
      <c r="Q2167" s="39"/>
      <c r="R2167" s="39"/>
    </row>
    <row r="2168" spans="17:18" x14ac:dyDescent="0.2">
      <c r="Q2168" s="39"/>
      <c r="R2168" s="39"/>
    </row>
    <row r="2169" spans="17:18" x14ac:dyDescent="0.2">
      <c r="Q2169" s="39"/>
      <c r="R2169" s="39"/>
    </row>
    <row r="2170" spans="17:18" x14ac:dyDescent="0.2">
      <c r="Q2170" s="39"/>
      <c r="R2170" s="39"/>
    </row>
    <row r="2171" spans="17:18" x14ac:dyDescent="0.2">
      <c r="Q2171" s="39"/>
      <c r="R2171" s="39"/>
    </row>
    <row r="2172" spans="17:18" x14ac:dyDescent="0.2">
      <c r="Q2172" s="39"/>
      <c r="R2172" s="39"/>
    </row>
    <row r="2173" spans="17:18" x14ac:dyDescent="0.2">
      <c r="Q2173" s="39"/>
      <c r="R2173" s="39"/>
    </row>
    <row r="2174" spans="17:18" x14ac:dyDescent="0.2">
      <c r="Q2174" s="39"/>
      <c r="R2174" s="39"/>
    </row>
    <row r="2175" spans="17:18" x14ac:dyDescent="0.2">
      <c r="Q2175" s="39"/>
      <c r="R2175" s="39"/>
    </row>
    <row r="2176" spans="17:18" x14ac:dyDescent="0.2">
      <c r="Q2176" s="39"/>
      <c r="R2176" s="39"/>
    </row>
    <row r="2177" spans="17:18" x14ac:dyDescent="0.2">
      <c r="Q2177" s="39"/>
      <c r="R2177" s="39"/>
    </row>
    <row r="2178" spans="17:18" x14ac:dyDescent="0.2">
      <c r="Q2178" s="39"/>
      <c r="R2178" s="39"/>
    </row>
    <row r="2179" spans="17:18" x14ac:dyDescent="0.2">
      <c r="Q2179" s="39"/>
      <c r="R2179" s="39"/>
    </row>
    <row r="2180" spans="17:18" x14ac:dyDescent="0.2">
      <c r="Q2180" s="39"/>
      <c r="R2180" s="39"/>
    </row>
    <row r="2181" spans="17:18" x14ac:dyDescent="0.2">
      <c r="Q2181" s="39"/>
      <c r="R2181" s="39"/>
    </row>
    <row r="2182" spans="17:18" x14ac:dyDescent="0.2">
      <c r="Q2182" s="39"/>
      <c r="R2182" s="39"/>
    </row>
    <row r="2183" spans="17:18" x14ac:dyDescent="0.2">
      <c r="Q2183" s="39"/>
      <c r="R2183" s="39"/>
    </row>
    <row r="2184" spans="17:18" x14ac:dyDescent="0.2">
      <c r="Q2184" s="39"/>
      <c r="R2184" s="39"/>
    </row>
    <row r="2185" spans="17:18" x14ac:dyDescent="0.2">
      <c r="Q2185" s="39"/>
      <c r="R2185" s="39"/>
    </row>
    <row r="2186" spans="17:18" x14ac:dyDescent="0.2">
      <c r="Q2186" s="39"/>
      <c r="R2186" s="39"/>
    </row>
    <row r="2187" spans="17:18" x14ac:dyDescent="0.2">
      <c r="Q2187" s="39"/>
      <c r="R2187" s="39"/>
    </row>
    <row r="2188" spans="17:18" x14ac:dyDescent="0.2">
      <c r="Q2188" s="39"/>
      <c r="R2188" s="39"/>
    </row>
    <row r="2189" spans="17:18" x14ac:dyDescent="0.2">
      <c r="Q2189" s="39"/>
      <c r="R2189" s="39"/>
    </row>
    <row r="2190" spans="17:18" x14ac:dyDescent="0.2">
      <c r="Q2190" s="39"/>
      <c r="R2190" s="39"/>
    </row>
    <row r="2191" spans="17:18" x14ac:dyDescent="0.2">
      <c r="Q2191" s="39"/>
      <c r="R2191" s="39"/>
    </row>
    <row r="2192" spans="17:18" x14ac:dyDescent="0.2">
      <c r="Q2192" s="39"/>
      <c r="R2192" s="39"/>
    </row>
    <row r="2193" spans="17:18" x14ac:dyDescent="0.2">
      <c r="Q2193" s="39"/>
      <c r="R2193" s="39"/>
    </row>
    <row r="2194" spans="17:18" x14ac:dyDescent="0.2">
      <c r="Q2194" s="39"/>
      <c r="R2194" s="39"/>
    </row>
    <row r="2195" spans="17:18" x14ac:dyDescent="0.2">
      <c r="Q2195" s="39"/>
      <c r="R2195" s="39"/>
    </row>
    <row r="2196" spans="17:18" x14ac:dyDescent="0.2">
      <c r="Q2196" s="39"/>
      <c r="R2196" s="39"/>
    </row>
    <row r="2197" spans="17:18" x14ac:dyDescent="0.2">
      <c r="Q2197" s="39"/>
      <c r="R2197" s="39"/>
    </row>
    <row r="2198" spans="17:18" x14ac:dyDescent="0.2">
      <c r="Q2198" s="39"/>
      <c r="R2198" s="39"/>
    </row>
    <row r="2199" spans="17:18" x14ac:dyDescent="0.2">
      <c r="Q2199" s="39"/>
      <c r="R2199" s="39"/>
    </row>
    <row r="2200" spans="17:18" x14ac:dyDescent="0.2">
      <c r="Q2200" s="39"/>
      <c r="R2200" s="39"/>
    </row>
    <row r="2201" spans="17:18" x14ac:dyDescent="0.2">
      <c r="Q2201" s="39"/>
      <c r="R2201" s="39"/>
    </row>
    <row r="2202" spans="17:18" x14ac:dyDescent="0.2">
      <c r="Q2202" s="39"/>
      <c r="R2202" s="39"/>
    </row>
    <row r="2203" spans="17:18" x14ac:dyDescent="0.2">
      <c r="Q2203" s="39"/>
      <c r="R2203" s="39"/>
    </row>
    <row r="2204" spans="17:18" x14ac:dyDescent="0.2">
      <c r="Q2204" s="39"/>
      <c r="R2204" s="39"/>
    </row>
    <row r="2205" spans="17:18" x14ac:dyDescent="0.2">
      <c r="Q2205" s="39"/>
      <c r="R2205" s="39"/>
    </row>
    <row r="2206" spans="17:18" x14ac:dyDescent="0.2">
      <c r="Q2206" s="39"/>
      <c r="R2206" s="39"/>
    </row>
    <row r="2207" spans="17:18" x14ac:dyDescent="0.2">
      <c r="Q2207" s="39"/>
      <c r="R2207" s="39"/>
    </row>
    <row r="2208" spans="17:18" x14ac:dyDescent="0.2">
      <c r="Q2208" s="39"/>
      <c r="R2208" s="39"/>
    </row>
    <row r="2209" spans="17:18" x14ac:dyDescent="0.2">
      <c r="Q2209" s="39"/>
      <c r="R2209" s="39"/>
    </row>
    <row r="2210" spans="17:18" x14ac:dyDescent="0.2">
      <c r="Q2210" s="39"/>
      <c r="R2210" s="39"/>
    </row>
    <row r="2211" spans="17:18" x14ac:dyDescent="0.2">
      <c r="Q2211" s="39"/>
      <c r="R2211" s="39"/>
    </row>
    <row r="2212" spans="17:18" x14ac:dyDescent="0.2">
      <c r="Q2212" s="39"/>
      <c r="R2212" s="39"/>
    </row>
    <row r="2213" spans="17:18" x14ac:dyDescent="0.2">
      <c r="Q2213" s="39"/>
      <c r="R2213" s="39"/>
    </row>
    <row r="2214" spans="17:18" x14ac:dyDescent="0.2">
      <c r="Q2214" s="39"/>
      <c r="R2214" s="39"/>
    </row>
    <row r="2215" spans="17:18" x14ac:dyDescent="0.2">
      <c r="Q2215" s="39"/>
      <c r="R2215" s="39"/>
    </row>
    <row r="2216" spans="17:18" x14ac:dyDescent="0.2">
      <c r="Q2216" s="39"/>
      <c r="R2216" s="39"/>
    </row>
    <row r="2217" spans="17:18" x14ac:dyDescent="0.2">
      <c r="Q2217" s="39"/>
      <c r="R2217" s="39"/>
    </row>
    <row r="2218" spans="17:18" x14ac:dyDescent="0.2">
      <c r="Q2218" s="39"/>
      <c r="R2218" s="39"/>
    </row>
    <row r="2219" spans="17:18" x14ac:dyDescent="0.2">
      <c r="Q2219" s="39"/>
      <c r="R2219" s="39"/>
    </row>
    <row r="2220" spans="17:18" x14ac:dyDescent="0.2">
      <c r="Q2220" s="39"/>
      <c r="R2220" s="39"/>
    </row>
    <row r="2221" spans="17:18" x14ac:dyDescent="0.2">
      <c r="Q2221" s="39"/>
      <c r="R2221" s="39"/>
    </row>
    <row r="2222" spans="17:18" x14ac:dyDescent="0.2">
      <c r="Q2222" s="39"/>
      <c r="R2222" s="39"/>
    </row>
    <row r="2223" spans="17:18" x14ac:dyDescent="0.2">
      <c r="Q2223" s="39"/>
      <c r="R2223" s="39"/>
    </row>
    <row r="2224" spans="17:18" x14ac:dyDescent="0.2">
      <c r="Q2224" s="39"/>
      <c r="R2224" s="39"/>
    </row>
    <row r="2225" spans="17:18" x14ac:dyDescent="0.2">
      <c r="Q2225" s="39"/>
      <c r="R2225" s="39"/>
    </row>
    <row r="2226" spans="17:18" x14ac:dyDescent="0.2">
      <c r="Q2226" s="39"/>
      <c r="R2226" s="39"/>
    </row>
    <row r="2227" spans="17:18" x14ac:dyDescent="0.2">
      <c r="Q2227" s="39"/>
      <c r="R2227" s="39"/>
    </row>
    <row r="2228" spans="17:18" x14ac:dyDescent="0.2">
      <c r="Q2228" s="39"/>
      <c r="R2228" s="39"/>
    </row>
    <row r="2229" spans="17:18" x14ac:dyDescent="0.2">
      <c r="Q2229" s="39"/>
      <c r="R2229" s="39"/>
    </row>
    <row r="2230" spans="17:18" x14ac:dyDescent="0.2">
      <c r="Q2230" s="39"/>
      <c r="R2230" s="39"/>
    </row>
    <row r="2231" spans="17:18" x14ac:dyDescent="0.2">
      <c r="Q2231" s="39"/>
      <c r="R2231" s="39"/>
    </row>
    <row r="2232" spans="17:18" x14ac:dyDescent="0.2">
      <c r="Q2232" s="39"/>
      <c r="R2232" s="39"/>
    </row>
    <row r="2233" spans="17:18" x14ac:dyDescent="0.2">
      <c r="Q2233" s="39"/>
      <c r="R2233" s="39"/>
    </row>
    <row r="2234" spans="17:18" x14ac:dyDescent="0.2">
      <c r="Q2234" s="39"/>
      <c r="R2234" s="39"/>
    </row>
    <row r="2235" spans="17:18" x14ac:dyDescent="0.2">
      <c r="Q2235" s="39"/>
      <c r="R2235" s="39"/>
    </row>
    <row r="2236" spans="17:18" x14ac:dyDescent="0.2">
      <c r="Q2236" s="39"/>
      <c r="R2236" s="39"/>
    </row>
    <row r="2237" spans="17:18" x14ac:dyDescent="0.2">
      <c r="Q2237" s="39"/>
      <c r="R2237" s="39"/>
    </row>
    <row r="2238" spans="17:18" x14ac:dyDescent="0.2">
      <c r="Q2238" s="39"/>
      <c r="R2238" s="39"/>
    </row>
    <row r="2239" spans="17:18" x14ac:dyDescent="0.2">
      <c r="Q2239" s="39"/>
      <c r="R2239" s="39"/>
    </row>
    <row r="2240" spans="17:18" x14ac:dyDescent="0.2">
      <c r="Q2240" s="39"/>
      <c r="R2240" s="39"/>
    </row>
    <row r="2241" spans="17:18" x14ac:dyDescent="0.2">
      <c r="Q2241" s="39"/>
      <c r="R2241" s="39"/>
    </row>
    <row r="2242" spans="17:18" x14ac:dyDescent="0.2">
      <c r="Q2242" s="39"/>
      <c r="R2242" s="39"/>
    </row>
    <row r="2243" spans="17:18" x14ac:dyDescent="0.2">
      <c r="Q2243" s="39"/>
      <c r="R2243" s="39"/>
    </row>
    <row r="2244" spans="17:18" x14ac:dyDescent="0.2">
      <c r="Q2244" s="39"/>
      <c r="R2244" s="39"/>
    </row>
    <row r="2245" spans="17:18" x14ac:dyDescent="0.2">
      <c r="Q2245" s="39"/>
      <c r="R2245" s="39"/>
    </row>
    <row r="2246" spans="17:18" x14ac:dyDescent="0.2">
      <c r="Q2246" s="39"/>
      <c r="R2246" s="39"/>
    </row>
    <row r="2247" spans="17:18" x14ac:dyDescent="0.2">
      <c r="Q2247" s="39"/>
      <c r="R2247" s="39"/>
    </row>
    <row r="2248" spans="17:18" x14ac:dyDescent="0.2">
      <c r="Q2248" s="39"/>
      <c r="R2248" s="39"/>
    </row>
    <row r="2249" spans="17:18" x14ac:dyDescent="0.2">
      <c r="Q2249" s="39"/>
      <c r="R2249" s="39"/>
    </row>
    <row r="2250" spans="17:18" x14ac:dyDescent="0.2">
      <c r="Q2250" s="39"/>
      <c r="R2250" s="39"/>
    </row>
    <row r="2251" spans="17:18" x14ac:dyDescent="0.2">
      <c r="Q2251" s="39"/>
      <c r="R2251" s="39"/>
    </row>
    <row r="2252" spans="17:18" x14ac:dyDescent="0.2">
      <c r="Q2252" s="39"/>
      <c r="R2252" s="39"/>
    </row>
    <row r="2253" spans="17:18" x14ac:dyDescent="0.2">
      <c r="Q2253" s="39"/>
      <c r="R2253" s="39"/>
    </row>
    <row r="2254" spans="17:18" x14ac:dyDescent="0.2">
      <c r="Q2254" s="39"/>
      <c r="R2254" s="39"/>
    </row>
    <row r="2255" spans="17:18" x14ac:dyDescent="0.2">
      <c r="Q2255" s="39"/>
      <c r="R2255" s="39"/>
    </row>
    <row r="2256" spans="17:18" x14ac:dyDescent="0.2">
      <c r="Q2256" s="39"/>
      <c r="R2256" s="39"/>
    </row>
    <row r="2257" spans="17:18" x14ac:dyDescent="0.2">
      <c r="Q2257" s="39"/>
      <c r="R2257" s="39"/>
    </row>
    <row r="2258" spans="17:18" x14ac:dyDescent="0.2">
      <c r="Q2258" s="39"/>
      <c r="R2258" s="39"/>
    </row>
    <row r="2259" spans="17:18" x14ac:dyDescent="0.2">
      <c r="Q2259" s="39"/>
      <c r="R2259" s="39"/>
    </row>
    <row r="2260" spans="17:18" x14ac:dyDescent="0.2">
      <c r="Q2260" s="39"/>
      <c r="R2260" s="39"/>
    </row>
    <row r="2261" spans="17:18" x14ac:dyDescent="0.2">
      <c r="Q2261" s="39"/>
      <c r="R2261" s="39"/>
    </row>
    <row r="2262" spans="17:18" x14ac:dyDescent="0.2">
      <c r="Q2262" s="39"/>
      <c r="R2262" s="39"/>
    </row>
    <row r="2263" spans="17:18" x14ac:dyDescent="0.2">
      <c r="Q2263" s="39"/>
      <c r="R2263" s="39"/>
    </row>
    <row r="2264" spans="17:18" x14ac:dyDescent="0.2">
      <c r="Q2264" s="39"/>
      <c r="R2264" s="39"/>
    </row>
    <row r="2265" spans="17:18" x14ac:dyDescent="0.2">
      <c r="Q2265" s="39"/>
      <c r="R2265" s="39"/>
    </row>
    <row r="2266" spans="17:18" x14ac:dyDescent="0.2">
      <c r="Q2266" s="39"/>
      <c r="R2266" s="39"/>
    </row>
    <row r="2267" spans="17:18" x14ac:dyDescent="0.2">
      <c r="Q2267" s="39"/>
      <c r="R2267" s="39"/>
    </row>
    <row r="2268" spans="17:18" x14ac:dyDescent="0.2">
      <c r="Q2268" s="39"/>
      <c r="R2268" s="39"/>
    </row>
    <row r="2269" spans="17:18" x14ac:dyDescent="0.2">
      <c r="Q2269" s="39"/>
      <c r="R2269" s="39"/>
    </row>
    <row r="2270" spans="17:18" x14ac:dyDescent="0.2">
      <c r="Q2270" s="39"/>
      <c r="R2270" s="39"/>
    </row>
    <row r="2271" spans="17:18" x14ac:dyDescent="0.2">
      <c r="Q2271" s="39"/>
      <c r="R2271" s="39"/>
    </row>
    <row r="2272" spans="17:18" x14ac:dyDescent="0.2">
      <c r="Q2272" s="39"/>
      <c r="R2272" s="39"/>
    </row>
    <row r="2273" spans="17:18" x14ac:dyDescent="0.2">
      <c r="Q2273" s="39"/>
      <c r="R2273" s="39"/>
    </row>
    <row r="2274" spans="17:18" x14ac:dyDescent="0.2">
      <c r="Q2274" s="39"/>
      <c r="R2274" s="39"/>
    </row>
    <row r="2275" spans="17:18" x14ac:dyDescent="0.2">
      <c r="Q2275" s="39"/>
      <c r="R2275" s="39"/>
    </row>
    <row r="2276" spans="17:18" x14ac:dyDescent="0.2">
      <c r="Q2276" s="39"/>
      <c r="R2276" s="39"/>
    </row>
    <row r="2277" spans="17:18" x14ac:dyDescent="0.2">
      <c r="Q2277" s="39"/>
      <c r="R2277" s="39"/>
    </row>
    <row r="2278" spans="17:18" x14ac:dyDescent="0.2">
      <c r="Q2278" s="39"/>
      <c r="R2278" s="39"/>
    </row>
    <row r="2279" spans="17:18" x14ac:dyDescent="0.2">
      <c r="Q2279" s="39"/>
      <c r="R2279" s="39"/>
    </row>
    <row r="2280" spans="17:18" x14ac:dyDescent="0.2">
      <c r="Q2280" s="39"/>
      <c r="R2280" s="39"/>
    </row>
    <row r="2281" spans="17:18" x14ac:dyDescent="0.2">
      <c r="Q2281" s="39"/>
      <c r="R2281" s="39"/>
    </row>
    <row r="2282" spans="17:18" x14ac:dyDescent="0.2">
      <c r="Q2282" s="39"/>
      <c r="R2282" s="39"/>
    </row>
    <row r="2283" spans="17:18" x14ac:dyDescent="0.2">
      <c r="Q2283" s="39"/>
      <c r="R2283" s="39"/>
    </row>
    <row r="2284" spans="17:18" x14ac:dyDescent="0.2">
      <c r="Q2284" s="39"/>
      <c r="R2284" s="39"/>
    </row>
    <row r="2285" spans="17:18" x14ac:dyDescent="0.2">
      <c r="Q2285" s="39"/>
      <c r="R2285" s="39"/>
    </row>
    <row r="2286" spans="17:18" x14ac:dyDescent="0.2">
      <c r="Q2286" s="39"/>
      <c r="R2286" s="39"/>
    </row>
    <row r="2287" spans="17:18" x14ac:dyDescent="0.2">
      <c r="Q2287" s="39"/>
      <c r="R2287" s="39"/>
    </row>
    <row r="2288" spans="17:18" x14ac:dyDescent="0.2">
      <c r="Q2288" s="39"/>
      <c r="R2288" s="39"/>
    </row>
    <row r="2289" spans="17:18" x14ac:dyDescent="0.2">
      <c r="Q2289" s="39"/>
      <c r="R2289" s="39"/>
    </row>
    <row r="2290" spans="17:18" x14ac:dyDescent="0.2">
      <c r="Q2290" s="39"/>
      <c r="R2290" s="39"/>
    </row>
    <row r="2291" spans="17:18" x14ac:dyDescent="0.2">
      <c r="Q2291" s="39"/>
      <c r="R2291" s="39"/>
    </row>
    <row r="2292" spans="17:18" x14ac:dyDescent="0.2">
      <c r="Q2292" s="39"/>
      <c r="R2292" s="39"/>
    </row>
    <row r="2293" spans="17:18" x14ac:dyDescent="0.2">
      <c r="Q2293" s="39"/>
      <c r="R2293" s="39"/>
    </row>
    <row r="2294" spans="17:18" x14ac:dyDescent="0.2">
      <c r="Q2294" s="39"/>
      <c r="R2294" s="39"/>
    </row>
    <row r="2295" spans="17:18" x14ac:dyDescent="0.2">
      <c r="Q2295" s="39"/>
      <c r="R2295" s="39"/>
    </row>
    <row r="2296" spans="17:18" x14ac:dyDescent="0.2">
      <c r="Q2296" s="39"/>
      <c r="R2296" s="39"/>
    </row>
    <row r="2297" spans="17:18" x14ac:dyDescent="0.2">
      <c r="Q2297" s="39"/>
      <c r="R2297" s="39"/>
    </row>
    <row r="2298" spans="17:18" x14ac:dyDescent="0.2">
      <c r="Q2298" s="39"/>
      <c r="R2298" s="39"/>
    </row>
    <row r="2299" spans="17:18" x14ac:dyDescent="0.2">
      <c r="Q2299" s="39"/>
      <c r="R2299" s="39"/>
    </row>
    <row r="2300" spans="17:18" x14ac:dyDescent="0.2">
      <c r="Q2300" s="39"/>
      <c r="R2300" s="39"/>
    </row>
    <row r="2301" spans="17:18" x14ac:dyDescent="0.2">
      <c r="Q2301" s="39"/>
      <c r="R2301" s="39"/>
    </row>
    <row r="2302" spans="17:18" x14ac:dyDescent="0.2">
      <c r="Q2302" s="39"/>
      <c r="R2302" s="39"/>
    </row>
    <row r="2303" spans="17:18" x14ac:dyDescent="0.2">
      <c r="Q2303" s="39"/>
      <c r="R2303" s="39"/>
    </row>
    <row r="2304" spans="17:18" x14ac:dyDescent="0.2">
      <c r="Q2304" s="39"/>
      <c r="R2304" s="39"/>
    </row>
    <row r="2305" spans="17:18" x14ac:dyDescent="0.2">
      <c r="Q2305" s="39"/>
      <c r="R2305" s="39"/>
    </row>
    <row r="2306" spans="17:18" x14ac:dyDescent="0.2">
      <c r="Q2306" s="39"/>
      <c r="R2306" s="39"/>
    </row>
    <row r="2307" spans="17:18" x14ac:dyDescent="0.2">
      <c r="Q2307" s="39"/>
      <c r="R2307" s="39"/>
    </row>
    <row r="2308" spans="17:18" x14ac:dyDescent="0.2">
      <c r="Q2308" s="39"/>
      <c r="R2308" s="39"/>
    </row>
    <row r="2309" spans="17:18" x14ac:dyDescent="0.2">
      <c r="Q2309" s="39"/>
      <c r="R2309" s="39"/>
    </row>
    <row r="2310" spans="17:18" x14ac:dyDescent="0.2">
      <c r="Q2310" s="39"/>
      <c r="R2310" s="39"/>
    </row>
    <row r="2311" spans="17:18" x14ac:dyDescent="0.2">
      <c r="Q2311" s="39"/>
      <c r="R2311" s="39"/>
    </row>
    <row r="2312" spans="17:18" x14ac:dyDescent="0.2">
      <c r="Q2312" s="39"/>
      <c r="R2312" s="39"/>
    </row>
    <row r="2313" spans="17:18" x14ac:dyDescent="0.2">
      <c r="Q2313" s="39"/>
      <c r="R2313" s="39"/>
    </row>
    <row r="2314" spans="17:18" x14ac:dyDescent="0.2">
      <c r="Q2314" s="39"/>
      <c r="R2314" s="39"/>
    </row>
    <row r="2315" spans="17:18" x14ac:dyDescent="0.2">
      <c r="Q2315" s="39"/>
      <c r="R2315" s="39"/>
    </row>
    <row r="2316" spans="17:18" x14ac:dyDescent="0.2">
      <c r="Q2316" s="39"/>
      <c r="R2316" s="39"/>
    </row>
    <row r="2317" spans="17:18" x14ac:dyDescent="0.2">
      <c r="Q2317" s="39"/>
      <c r="R2317" s="39"/>
    </row>
    <row r="2318" spans="17:18" x14ac:dyDescent="0.2">
      <c r="Q2318" s="39"/>
      <c r="R2318" s="39"/>
    </row>
    <row r="2319" spans="17:18" x14ac:dyDescent="0.2">
      <c r="Q2319" s="39"/>
      <c r="R2319" s="39"/>
    </row>
    <row r="2320" spans="17:18" x14ac:dyDescent="0.2">
      <c r="Q2320" s="39"/>
      <c r="R2320" s="39"/>
    </row>
    <row r="2321" spans="17:18" x14ac:dyDescent="0.2">
      <c r="Q2321" s="39"/>
      <c r="R2321" s="39"/>
    </row>
    <row r="2322" spans="17:18" x14ac:dyDescent="0.2">
      <c r="Q2322" s="39"/>
      <c r="R2322" s="39"/>
    </row>
    <row r="2323" spans="17:18" x14ac:dyDescent="0.2">
      <c r="Q2323" s="39"/>
      <c r="R2323" s="39"/>
    </row>
    <row r="2324" spans="17:18" x14ac:dyDescent="0.2">
      <c r="Q2324" s="39"/>
      <c r="R2324" s="39"/>
    </row>
    <row r="2325" spans="17:18" x14ac:dyDescent="0.2">
      <c r="Q2325" s="39"/>
      <c r="R2325" s="39"/>
    </row>
    <row r="2326" spans="17:18" x14ac:dyDescent="0.2">
      <c r="Q2326" s="39"/>
      <c r="R2326" s="39"/>
    </row>
    <row r="2327" spans="17:18" x14ac:dyDescent="0.2">
      <c r="Q2327" s="39"/>
      <c r="R2327" s="39"/>
    </row>
    <row r="2328" spans="17:18" x14ac:dyDescent="0.2">
      <c r="Q2328" s="39"/>
      <c r="R2328" s="39"/>
    </row>
    <row r="2329" spans="17:18" x14ac:dyDescent="0.2">
      <c r="Q2329" s="39"/>
      <c r="R2329" s="39"/>
    </row>
    <row r="2330" spans="17:18" x14ac:dyDescent="0.2">
      <c r="Q2330" s="39"/>
      <c r="R2330" s="39"/>
    </row>
    <row r="2331" spans="17:18" x14ac:dyDescent="0.2">
      <c r="Q2331" s="39"/>
      <c r="R2331" s="39"/>
    </row>
    <row r="2332" spans="17:18" x14ac:dyDescent="0.2">
      <c r="Q2332" s="39"/>
      <c r="R2332" s="39"/>
    </row>
    <row r="2333" spans="17:18" x14ac:dyDescent="0.2">
      <c r="Q2333" s="39"/>
      <c r="R2333" s="39"/>
    </row>
    <row r="2334" spans="17:18" x14ac:dyDescent="0.2">
      <c r="Q2334" s="39"/>
      <c r="R2334" s="39"/>
    </row>
    <row r="2335" spans="17:18" x14ac:dyDescent="0.2">
      <c r="Q2335" s="39"/>
      <c r="R2335" s="39"/>
    </row>
    <row r="2336" spans="17:18" x14ac:dyDescent="0.2">
      <c r="Q2336" s="39"/>
      <c r="R2336" s="39"/>
    </row>
    <row r="2337" spans="17:18" x14ac:dyDescent="0.2">
      <c r="Q2337" s="39"/>
      <c r="R2337" s="39"/>
    </row>
    <row r="2338" spans="17:18" x14ac:dyDescent="0.2">
      <c r="Q2338" s="39"/>
      <c r="R2338" s="39"/>
    </row>
    <row r="2339" spans="17:18" x14ac:dyDescent="0.2">
      <c r="Q2339" s="39"/>
      <c r="R2339" s="39"/>
    </row>
    <row r="2340" spans="17:18" x14ac:dyDescent="0.2">
      <c r="Q2340" s="39"/>
      <c r="R2340" s="39"/>
    </row>
    <row r="2341" spans="17:18" x14ac:dyDescent="0.2">
      <c r="Q2341" s="39"/>
      <c r="R2341" s="39"/>
    </row>
    <row r="2342" spans="17:18" x14ac:dyDescent="0.2">
      <c r="Q2342" s="39"/>
      <c r="R2342" s="39"/>
    </row>
    <row r="2343" spans="17:18" x14ac:dyDescent="0.2">
      <c r="Q2343" s="39"/>
      <c r="R2343" s="39"/>
    </row>
    <row r="2344" spans="17:18" x14ac:dyDescent="0.2">
      <c r="Q2344" s="39"/>
      <c r="R2344" s="39"/>
    </row>
    <row r="2345" spans="17:18" x14ac:dyDescent="0.2">
      <c r="Q2345" s="39"/>
      <c r="R2345" s="39"/>
    </row>
    <row r="2346" spans="17:18" x14ac:dyDescent="0.2">
      <c r="Q2346" s="39"/>
      <c r="R2346" s="39"/>
    </row>
    <row r="2347" spans="17:18" x14ac:dyDescent="0.2">
      <c r="Q2347" s="39"/>
      <c r="R2347" s="39"/>
    </row>
    <row r="2348" spans="17:18" x14ac:dyDescent="0.2">
      <c r="Q2348" s="39"/>
      <c r="R2348" s="39"/>
    </row>
    <row r="2349" spans="17:18" x14ac:dyDescent="0.2">
      <c r="Q2349" s="39"/>
      <c r="R2349" s="39"/>
    </row>
    <row r="2350" spans="17:18" x14ac:dyDescent="0.2">
      <c r="Q2350" s="39"/>
      <c r="R2350" s="39"/>
    </row>
    <row r="2351" spans="17:18" x14ac:dyDescent="0.2">
      <c r="Q2351" s="39"/>
      <c r="R2351" s="39"/>
    </row>
    <row r="2352" spans="17:18" x14ac:dyDescent="0.2">
      <c r="Q2352" s="39"/>
      <c r="R2352" s="39"/>
    </row>
    <row r="2353" spans="17:18" x14ac:dyDescent="0.2">
      <c r="Q2353" s="39"/>
      <c r="R2353" s="39"/>
    </row>
    <row r="2354" spans="17:18" x14ac:dyDescent="0.2">
      <c r="Q2354" s="39"/>
      <c r="R2354" s="39"/>
    </row>
    <row r="2355" spans="17:18" x14ac:dyDescent="0.2">
      <c r="Q2355" s="39"/>
      <c r="R2355" s="39"/>
    </row>
    <row r="2356" spans="17:18" x14ac:dyDescent="0.2">
      <c r="Q2356" s="39"/>
      <c r="R2356" s="39"/>
    </row>
    <row r="2357" spans="17:18" x14ac:dyDescent="0.2">
      <c r="Q2357" s="39"/>
      <c r="R2357" s="39"/>
    </row>
    <row r="2358" spans="17:18" x14ac:dyDescent="0.2">
      <c r="Q2358" s="39"/>
      <c r="R2358" s="39"/>
    </row>
    <row r="2359" spans="17:18" x14ac:dyDescent="0.2">
      <c r="Q2359" s="39"/>
      <c r="R2359" s="39"/>
    </row>
    <row r="2360" spans="17:18" x14ac:dyDescent="0.2">
      <c r="Q2360" s="39"/>
      <c r="R2360" s="39"/>
    </row>
    <row r="2361" spans="17:18" x14ac:dyDescent="0.2">
      <c r="Q2361" s="39"/>
      <c r="R2361" s="39"/>
    </row>
    <row r="2362" spans="17:18" x14ac:dyDescent="0.2">
      <c r="Q2362" s="39"/>
      <c r="R2362" s="39"/>
    </row>
    <row r="2363" spans="17:18" x14ac:dyDescent="0.2">
      <c r="Q2363" s="39"/>
      <c r="R2363" s="39"/>
    </row>
    <row r="2364" spans="17:18" x14ac:dyDescent="0.2">
      <c r="Q2364" s="39"/>
      <c r="R2364" s="39"/>
    </row>
    <row r="2365" spans="17:18" x14ac:dyDescent="0.2">
      <c r="Q2365" s="39"/>
      <c r="R2365" s="39"/>
    </row>
    <row r="2366" spans="17:18" x14ac:dyDescent="0.2">
      <c r="Q2366" s="39"/>
      <c r="R2366" s="39"/>
    </row>
    <row r="2367" spans="17:18" x14ac:dyDescent="0.2">
      <c r="Q2367" s="39"/>
      <c r="R2367" s="39"/>
    </row>
    <row r="2368" spans="17:18" x14ac:dyDescent="0.2">
      <c r="Q2368" s="39"/>
      <c r="R2368" s="39"/>
    </row>
    <row r="2369" spans="17:18" x14ac:dyDescent="0.2">
      <c r="Q2369" s="39"/>
      <c r="R2369" s="39"/>
    </row>
    <row r="2370" spans="17:18" x14ac:dyDescent="0.2">
      <c r="Q2370" s="39"/>
      <c r="R2370" s="39"/>
    </row>
    <row r="2371" spans="17:18" x14ac:dyDescent="0.2">
      <c r="Q2371" s="39"/>
      <c r="R2371" s="39"/>
    </row>
    <row r="2372" spans="17:18" x14ac:dyDescent="0.2">
      <c r="Q2372" s="39"/>
      <c r="R2372" s="39"/>
    </row>
    <row r="2373" spans="17:18" x14ac:dyDescent="0.2">
      <c r="Q2373" s="39"/>
      <c r="R2373" s="39"/>
    </row>
    <row r="2374" spans="17:18" x14ac:dyDescent="0.2">
      <c r="Q2374" s="39"/>
      <c r="R2374" s="39"/>
    </row>
    <row r="2375" spans="17:18" x14ac:dyDescent="0.2">
      <c r="Q2375" s="39"/>
      <c r="R2375" s="39"/>
    </row>
    <row r="2376" spans="17:18" x14ac:dyDescent="0.2">
      <c r="Q2376" s="39"/>
      <c r="R2376" s="39"/>
    </row>
    <row r="2377" spans="17:18" x14ac:dyDescent="0.2">
      <c r="Q2377" s="39"/>
      <c r="R2377" s="39"/>
    </row>
    <row r="2378" spans="17:18" x14ac:dyDescent="0.2">
      <c r="Q2378" s="39"/>
      <c r="R2378" s="39"/>
    </row>
    <row r="2379" spans="17:18" x14ac:dyDescent="0.2">
      <c r="Q2379" s="39"/>
      <c r="R2379" s="39"/>
    </row>
    <row r="2380" spans="17:18" x14ac:dyDescent="0.2">
      <c r="Q2380" s="39"/>
      <c r="R2380" s="39"/>
    </row>
    <row r="2381" spans="17:18" x14ac:dyDescent="0.2">
      <c r="Q2381" s="39"/>
      <c r="R2381" s="39"/>
    </row>
    <row r="2382" spans="17:18" x14ac:dyDescent="0.2">
      <c r="Q2382" s="39"/>
      <c r="R2382" s="39"/>
    </row>
    <row r="2383" spans="17:18" x14ac:dyDescent="0.2">
      <c r="Q2383" s="39"/>
      <c r="R2383" s="39"/>
    </row>
    <row r="2384" spans="17:18" x14ac:dyDescent="0.2">
      <c r="Q2384" s="39"/>
      <c r="R2384" s="39"/>
    </row>
    <row r="2385" spans="17:18" x14ac:dyDescent="0.2">
      <c r="Q2385" s="39"/>
      <c r="R2385" s="39"/>
    </row>
    <row r="2386" spans="17:18" x14ac:dyDescent="0.2">
      <c r="Q2386" s="39"/>
      <c r="R2386" s="39"/>
    </row>
    <row r="2387" spans="17:18" x14ac:dyDescent="0.2">
      <c r="Q2387" s="39"/>
      <c r="R2387" s="39"/>
    </row>
    <row r="2388" spans="17:18" x14ac:dyDescent="0.2">
      <c r="Q2388" s="39"/>
      <c r="R2388" s="39"/>
    </row>
    <row r="2389" spans="17:18" x14ac:dyDescent="0.2">
      <c r="Q2389" s="39"/>
      <c r="R2389" s="39"/>
    </row>
    <row r="2390" spans="17:18" x14ac:dyDescent="0.2">
      <c r="Q2390" s="39"/>
      <c r="R2390" s="39"/>
    </row>
    <row r="2391" spans="17:18" x14ac:dyDescent="0.2">
      <c r="Q2391" s="39"/>
      <c r="R2391" s="39"/>
    </row>
    <row r="2392" spans="17:18" x14ac:dyDescent="0.2">
      <c r="Q2392" s="39"/>
      <c r="R2392" s="39"/>
    </row>
    <row r="2393" spans="17:18" x14ac:dyDescent="0.2">
      <c r="Q2393" s="39"/>
      <c r="R2393" s="39"/>
    </row>
    <row r="2394" spans="17:18" x14ac:dyDescent="0.2">
      <c r="Q2394" s="39"/>
      <c r="R2394" s="39"/>
    </row>
    <row r="2395" spans="17:18" x14ac:dyDescent="0.2">
      <c r="Q2395" s="39"/>
      <c r="R2395" s="39"/>
    </row>
    <row r="2396" spans="17:18" x14ac:dyDescent="0.2">
      <c r="Q2396" s="39"/>
      <c r="R2396" s="39"/>
    </row>
    <row r="2397" spans="17:18" x14ac:dyDescent="0.2">
      <c r="Q2397" s="39"/>
      <c r="R2397" s="39"/>
    </row>
    <row r="2398" spans="17:18" x14ac:dyDescent="0.2">
      <c r="Q2398" s="39"/>
      <c r="R2398" s="39"/>
    </row>
    <row r="2399" spans="17:18" x14ac:dyDescent="0.2">
      <c r="Q2399" s="39"/>
      <c r="R2399" s="39"/>
    </row>
    <row r="2400" spans="17:18" x14ac:dyDescent="0.2">
      <c r="Q2400" s="39"/>
      <c r="R2400" s="39"/>
    </row>
    <row r="2401" spans="17:18" x14ac:dyDescent="0.2">
      <c r="Q2401" s="39"/>
      <c r="R2401" s="39"/>
    </row>
    <row r="2402" spans="17:18" x14ac:dyDescent="0.2">
      <c r="Q2402" s="39"/>
      <c r="R2402" s="39"/>
    </row>
    <row r="2403" spans="17:18" x14ac:dyDescent="0.2">
      <c r="Q2403" s="39"/>
      <c r="R2403" s="39"/>
    </row>
    <row r="2404" spans="17:18" x14ac:dyDescent="0.2">
      <c r="Q2404" s="39"/>
      <c r="R2404" s="39"/>
    </row>
    <row r="2405" spans="17:18" x14ac:dyDescent="0.2">
      <c r="Q2405" s="39"/>
      <c r="R2405" s="39"/>
    </row>
    <row r="2406" spans="17:18" x14ac:dyDescent="0.2">
      <c r="Q2406" s="39"/>
      <c r="R2406" s="39"/>
    </row>
    <row r="2407" spans="17:18" x14ac:dyDescent="0.2">
      <c r="Q2407" s="39"/>
      <c r="R2407" s="39"/>
    </row>
    <row r="2408" spans="17:18" x14ac:dyDescent="0.2">
      <c r="Q2408" s="39"/>
      <c r="R2408" s="39"/>
    </row>
    <row r="2409" spans="17:18" x14ac:dyDescent="0.2">
      <c r="Q2409" s="39"/>
      <c r="R2409" s="39"/>
    </row>
    <row r="2410" spans="17:18" x14ac:dyDescent="0.2">
      <c r="Q2410" s="39"/>
      <c r="R2410" s="39"/>
    </row>
    <row r="2411" spans="17:18" x14ac:dyDescent="0.2">
      <c r="Q2411" s="39"/>
      <c r="R2411" s="39"/>
    </row>
    <row r="2412" spans="17:18" x14ac:dyDescent="0.2">
      <c r="Q2412" s="39"/>
      <c r="R2412" s="39"/>
    </row>
    <row r="2413" spans="17:18" x14ac:dyDescent="0.2">
      <c r="Q2413" s="39"/>
      <c r="R2413" s="39"/>
    </row>
    <row r="2414" spans="17:18" x14ac:dyDescent="0.2">
      <c r="Q2414" s="39"/>
      <c r="R2414" s="39"/>
    </row>
    <row r="2415" spans="17:18" x14ac:dyDescent="0.2">
      <c r="Q2415" s="39"/>
      <c r="R2415" s="39"/>
    </row>
    <row r="2416" spans="17:18" x14ac:dyDescent="0.2">
      <c r="Q2416" s="39"/>
      <c r="R2416" s="39"/>
    </row>
    <row r="2417" spans="17:18" x14ac:dyDescent="0.2">
      <c r="Q2417" s="39"/>
      <c r="R2417" s="39"/>
    </row>
    <row r="2418" spans="17:18" x14ac:dyDescent="0.2">
      <c r="Q2418" s="39"/>
      <c r="R2418" s="39"/>
    </row>
    <row r="2419" spans="17:18" x14ac:dyDescent="0.2">
      <c r="Q2419" s="39"/>
      <c r="R2419" s="39"/>
    </row>
    <row r="2420" spans="17:18" x14ac:dyDescent="0.2">
      <c r="Q2420" s="39"/>
      <c r="R2420" s="39"/>
    </row>
    <row r="2421" spans="17:18" x14ac:dyDescent="0.2">
      <c r="Q2421" s="39"/>
      <c r="R2421" s="39"/>
    </row>
    <row r="2422" spans="17:18" x14ac:dyDescent="0.2">
      <c r="Q2422" s="39"/>
      <c r="R2422" s="39"/>
    </row>
    <row r="2423" spans="17:18" x14ac:dyDescent="0.2">
      <c r="Q2423" s="39"/>
      <c r="R2423" s="39"/>
    </row>
    <row r="2424" spans="17:18" x14ac:dyDescent="0.2">
      <c r="Q2424" s="39"/>
      <c r="R2424" s="39"/>
    </row>
    <row r="2425" spans="17:18" x14ac:dyDescent="0.2">
      <c r="Q2425" s="39"/>
      <c r="R2425" s="39"/>
    </row>
    <row r="2426" spans="17:18" x14ac:dyDescent="0.2">
      <c r="Q2426" s="39"/>
      <c r="R2426" s="39"/>
    </row>
    <row r="2427" spans="17:18" x14ac:dyDescent="0.2">
      <c r="Q2427" s="39"/>
      <c r="R2427" s="39"/>
    </row>
    <row r="2428" spans="17:18" x14ac:dyDescent="0.2">
      <c r="Q2428" s="39"/>
      <c r="R2428" s="39"/>
    </row>
    <row r="2429" spans="17:18" x14ac:dyDescent="0.2">
      <c r="Q2429" s="39"/>
      <c r="R2429" s="39"/>
    </row>
    <row r="2430" spans="17:18" x14ac:dyDescent="0.2">
      <c r="Q2430" s="39"/>
      <c r="R2430" s="39"/>
    </row>
    <row r="2431" spans="17:18" x14ac:dyDescent="0.2">
      <c r="Q2431" s="39"/>
      <c r="R2431" s="39"/>
    </row>
    <row r="2432" spans="17:18" x14ac:dyDescent="0.2">
      <c r="Q2432" s="39"/>
      <c r="R2432" s="39"/>
    </row>
    <row r="2433" spans="17:18" x14ac:dyDescent="0.2">
      <c r="Q2433" s="39"/>
      <c r="R2433" s="39"/>
    </row>
    <row r="2434" spans="17:18" x14ac:dyDescent="0.2">
      <c r="Q2434" s="39"/>
      <c r="R2434" s="39"/>
    </row>
    <row r="2435" spans="17:18" x14ac:dyDescent="0.2">
      <c r="Q2435" s="39"/>
      <c r="R2435" s="39"/>
    </row>
    <row r="2436" spans="17:18" x14ac:dyDescent="0.2">
      <c r="Q2436" s="39"/>
      <c r="R2436" s="39"/>
    </row>
    <row r="2437" spans="17:18" x14ac:dyDescent="0.2">
      <c r="Q2437" s="39"/>
      <c r="R2437" s="39"/>
    </row>
    <row r="2438" spans="17:18" x14ac:dyDescent="0.2">
      <c r="Q2438" s="39"/>
      <c r="R2438" s="39"/>
    </row>
    <row r="2439" spans="17:18" x14ac:dyDescent="0.2">
      <c r="Q2439" s="39"/>
      <c r="R2439" s="39"/>
    </row>
    <row r="2440" spans="17:18" x14ac:dyDescent="0.2">
      <c r="Q2440" s="39"/>
      <c r="R2440" s="39"/>
    </row>
    <row r="2441" spans="17:18" x14ac:dyDescent="0.2">
      <c r="Q2441" s="39"/>
      <c r="R2441" s="39"/>
    </row>
    <row r="2442" spans="17:18" x14ac:dyDescent="0.2">
      <c r="Q2442" s="39"/>
      <c r="R2442" s="39"/>
    </row>
    <row r="2443" spans="17:18" x14ac:dyDescent="0.2">
      <c r="Q2443" s="39"/>
      <c r="R2443" s="39"/>
    </row>
    <row r="2444" spans="17:18" x14ac:dyDescent="0.2">
      <c r="Q2444" s="39"/>
      <c r="R2444" s="39"/>
    </row>
    <row r="2445" spans="17:18" x14ac:dyDescent="0.2">
      <c r="Q2445" s="39"/>
      <c r="R2445" s="39"/>
    </row>
    <row r="2446" spans="17:18" x14ac:dyDescent="0.2">
      <c r="Q2446" s="39"/>
      <c r="R2446" s="39"/>
    </row>
    <row r="2447" spans="17:18" x14ac:dyDescent="0.2">
      <c r="Q2447" s="39"/>
      <c r="R2447" s="39"/>
    </row>
    <row r="2448" spans="17:18" x14ac:dyDescent="0.2">
      <c r="Q2448" s="39"/>
      <c r="R2448" s="39"/>
    </row>
    <row r="2449" spans="17:18" x14ac:dyDescent="0.2">
      <c r="Q2449" s="39"/>
      <c r="R2449" s="39"/>
    </row>
    <row r="2450" spans="17:18" x14ac:dyDescent="0.2">
      <c r="Q2450" s="39"/>
      <c r="R2450" s="39"/>
    </row>
    <row r="2451" spans="17:18" x14ac:dyDescent="0.2">
      <c r="Q2451" s="39"/>
      <c r="R2451" s="39"/>
    </row>
    <row r="2452" spans="17:18" x14ac:dyDescent="0.2">
      <c r="Q2452" s="39"/>
      <c r="R2452" s="39"/>
    </row>
    <row r="2453" spans="17:18" x14ac:dyDescent="0.2">
      <c r="Q2453" s="39"/>
      <c r="R2453" s="39"/>
    </row>
    <row r="2454" spans="17:18" x14ac:dyDescent="0.2">
      <c r="Q2454" s="39"/>
      <c r="R2454" s="39"/>
    </row>
    <row r="2455" spans="17:18" x14ac:dyDescent="0.2">
      <c r="Q2455" s="39"/>
      <c r="R2455" s="39"/>
    </row>
    <row r="2456" spans="17:18" x14ac:dyDescent="0.2">
      <c r="Q2456" s="39"/>
      <c r="R2456" s="39"/>
    </row>
    <row r="2457" spans="17:18" x14ac:dyDescent="0.2">
      <c r="Q2457" s="39"/>
      <c r="R2457" s="39"/>
    </row>
    <row r="2458" spans="17:18" x14ac:dyDescent="0.2">
      <c r="Q2458" s="39"/>
      <c r="R2458" s="39"/>
    </row>
    <row r="2459" spans="17:18" x14ac:dyDescent="0.2">
      <c r="Q2459" s="39"/>
      <c r="R2459" s="39"/>
    </row>
    <row r="2460" spans="17:18" x14ac:dyDescent="0.2">
      <c r="Q2460" s="39"/>
      <c r="R2460" s="39"/>
    </row>
    <row r="2461" spans="17:18" x14ac:dyDescent="0.2">
      <c r="Q2461" s="39"/>
      <c r="R2461" s="39"/>
    </row>
    <row r="2462" spans="17:18" x14ac:dyDescent="0.2">
      <c r="Q2462" s="39"/>
      <c r="R2462" s="39"/>
    </row>
    <row r="2463" spans="17:18" x14ac:dyDescent="0.2">
      <c r="Q2463" s="39"/>
      <c r="R2463" s="39"/>
    </row>
    <row r="2464" spans="17:18" x14ac:dyDescent="0.2">
      <c r="Q2464" s="39"/>
      <c r="R2464" s="39"/>
    </row>
    <row r="2465" spans="17:18" x14ac:dyDescent="0.2">
      <c r="Q2465" s="39"/>
      <c r="R2465" s="39"/>
    </row>
    <row r="2466" spans="17:18" x14ac:dyDescent="0.2">
      <c r="Q2466" s="39"/>
      <c r="R2466" s="39"/>
    </row>
    <row r="2467" spans="17:18" x14ac:dyDescent="0.2">
      <c r="Q2467" s="39"/>
      <c r="R2467" s="39"/>
    </row>
    <row r="2468" spans="17:18" x14ac:dyDescent="0.2">
      <c r="Q2468" s="39"/>
      <c r="R2468" s="39"/>
    </row>
    <row r="2469" spans="17:18" x14ac:dyDescent="0.2">
      <c r="Q2469" s="39"/>
      <c r="R2469" s="39"/>
    </row>
    <row r="2470" spans="17:18" x14ac:dyDescent="0.2">
      <c r="Q2470" s="39"/>
      <c r="R2470" s="39"/>
    </row>
    <row r="2471" spans="17:18" x14ac:dyDescent="0.2">
      <c r="Q2471" s="39"/>
      <c r="R2471" s="39"/>
    </row>
    <row r="2472" spans="17:18" x14ac:dyDescent="0.2">
      <c r="Q2472" s="39"/>
      <c r="R2472" s="39"/>
    </row>
    <row r="2473" spans="17:18" x14ac:dyDescent="0.2">
      <c r="Q2473" s="39"/>
      <c r="R2473" s="39"/>
    </row>
    <row r="2474" spans="17:18" x14ac:dyDescent="0.2">
      <c r="Q2474" s="39"/>
      <c r="R2474" s="39"/>
    </row>
    <row r="2475" spans="17:18" x14ac:dyDescent="0.2">
      <c r="Q2475" s="39"/>
      <c r="R2475" s="39"/>
    </row>
    <row r="2476" spans="17:18" x14ac:dyDescent="0.2">
      <c r="Q2476" s="39"/>
      <c r="R2476" s="39"/>
    </row>
    <row r="2477" spans="17:18" x14ac:dyDescent="0.2">
      <c r="Q2477" s="39"/>
      <c r="R2477" s="39"/>
    </row>
    <row r="2478" spans="17:18" x14ac:dyDescent="0.2">
      <c r="Q2478" s="39"/>
      <c r="R2478" s="39"/>
    </row>
    <row r="2479" spans="17:18" x14ac:dyDescent="0.2">
      <c r="Q2479" s="39"/>
      <c r="R2479" s="39"/>
    </row>
    <row r="2480" spans="17:18" x14ac:dyDescent="0.2">
      <c r="Q2480" s="39"/>
      <c r="R2480" s="39"/>
    </row>
    <row r="2481" spans="17:18" x14ac:dyDescent="0.2">
      <c r="Q2481" s="39"/>
      <c r="R2481" s="39"/>
    </row>
    <row r="2482" spans="17:18" x14ac:dyDescent="0.2">
      <c r="Q2482" s="39"/>
      <c r="R2482" s="39"/>
    </row>
    <row r="2483" spans="17:18" x14ac:dyDescent="0.2">
      <c r="Q2483" s="39"/>
      <c r="R2483" s="39"/>
    </row>
    <row r="2484" spans="17:18" x14ac:dyDescent="0.2">
      <c r="Q2484" s="39"/>
      <c r="R2484" s="39"/>
    </row>
    <row r="2485" spans="17:18" x14ac:dyDescent="0.2">
      <c r="Q2485" s="39"/>
      <c r="R2485" s="39"/>
    </row>
    <row r="2486" spans="17:18" x14ac:dyDescent="0.2">
      <c r="Q2486" s="39"/>
      <c r="R2486" s="39"/>
    </row>
    <row r="2487" spans="17:18" x14ac:dyDescent="0.2">
      <c r="Q2487" s="39"/>
      <c r="R2487" s="39"/>
    </row>
    <row r="2488" spans="17:18" x14ac:dyDescent="0.2">
      <c r="Q2488" s="39"/>
      <c r="R2488" s="39"/>
    </row>
    <row r="2489" spans="17:18" x14ac:dyDescent="0.2">
      <c r="Q2489" s="39"/>
      <c r="R2489" s="39"/>
    </row>
    <row r="2490" spans="17:18" x14ac:dyDescent="0.2">
      <c r="Q2490" s="39"/>
      <c r="R2490" s="39"/>
    </row>
    <row r="2491" spans="17:18" x14ac:dyDescent="0.2">
      <c r="Q2491" s="39"/>
      <c r="R2491" s="39"/>
    </row>
    <row r="2492" spans="17:18" x14ac:dyDescent="0.2">
      <c r="Q2492" s="39"/>
      <c r="R2492" s="39"/>
    </row>
    <row r="2493" spans="17:18" x14ac:dyDescent="0.2">
      <c r="Q2493" s="39"/>
      <c r="R2493" s="39"/>
    </row>
    <row r="2494" spans="17:18" x14ac:dyDescent="0.2">
      <c r="Q2494" s="39"/>
      <c r="R2494" s="39"/>
    </row>
    <row r="2495" spans="17:18" x14ac:dyDescent="0.2">
      <c r="Q2495" s="39"/>
      <c r="R2495" s="39"/>
    </row>
    <row r="2496" spans="17:18" x14ac:dyDescent="0.2">
      <c r="Q2496" s="39"/>
      <c r="R2496" s="39"/>
    </row>
    <row r="2497" spans="17:18" x14ac:dyDescent="0.2">
      <c r="Q2497" s="39"/>
      <c r="R2497" s="39"/>
    </row>
    <row r="2498" spans="17:18" x14ac:dyDescent="0.2">
      <c r="Q2498" s="39"/>
      <c r="R2498" s="39"/>
    </row>
    <row r="2499" spans="17:18" x14ac:dyDescent="0.2">
      <c r="Q2499" s="39"/>
      <c r="R2499" s="39"/>
    </row>
    <row r="2500" spans="17:18" x14ac:dyDescent="0.2">
      <c r="Q2500" s="39"/>
      <c r="R2500" s="39"/>
    </row>
    <row r="2501" spans="17:18" x14ac:dyDescent="0.2">
      <c r="Q2501" s="39"/>
      <c r="R2501" s="39"/>
    </row>
    <row r="2502" spans="17:18" x14ac:dyDescent="0.2">
      <c r="Q2502" s="39"/>
      <c r="R2502" s="39"/>
    </row>
    <row r="2503" spans="17:18" x14ac:dyDescent="0.2">
      <c r="Q2503" s="39"/>
      <c r="R2503" s="39"/>
    </row>
    <row r="2504" spans="17:18" x14ac:dyDescent="0.2">
      <c r="Q2504" s="39"/>
      <c r="R2504" s="39"/>
    </row>
    <row r="2505" spans="17:18" x14ac:dyDescent="0.2">
      <c r="Q2505" s="39"/>
      <c r="R2505" s="39"/>
    </row>
    <row r="2506" spans="17:18" x14ac:dyDescent="0.2">
      <c r="Q2506" s="39"/>
      <c r="R2506" s="39"/>
    </row>
    <row r="2507" spans="17:18" x14ac:dyDescent="0.2">
      <c r="Q2507" s="39"/>
      <c r="R2507" s="39"/>
    </row>
    <row r="2508" spans="17:18" x14ac:dyDescent="0.2">
      <c r="Q2508" s="39"/>
      <c r="R2508" s="39"/>
    </row>
    <row r="2509" spans="17:18" x14ac:dyDescent="0.2">
      <c r="Q2509" s="39"/>
      <c r="R2509" s="39"/>
    </row>
    <row r="2510" spans="17:18" x14ac:dyDescent="0.2">
      <c r="Q2510" s="39"/>
      <c r="R2510" s="39"/>
    </row>
    <row r="2511" spans="17:18" x14ac:dyDescent="0.2">
      <c r="Q2511" s="39"/>
      <c r="R2511" s="39"/>
    </row>
    <row r="2512" spans="17:18" x14ac:dyDescent="0.2">
      <c r="Q2512" s="39"/>
      <c r="R2512" s="39"/>
    </row>
    <row r="2513" spans="17:18" x14ac:dyDescent="0.2">
      <c r="Q2513" s="39"/>
      <c r="R2513" s="39"/>
    </row>
    <row r="2514" spans="17:18" x14ac:dyDescent="0.2">
      <c r="Q2514" s="39"/>
      <c r="R2514" s="39"/>
    </row>
    <row r="2515" spans="17:18" x14ac:dyDescent="0.2">
      <c r="Q2515" s="39"/>
      <c r="R2515" s="39"/>
    </row>
    <row r="2516" spans="17:18" x14ac:dyDescent="0.2">
      <c r="Q2516" s="39"/>
      <c r="R2516" s="39"/>
    </row>
    <row r="2517" spans="17:18" x14ac:dyDescent="0.2">
      <c r="Q2517" s="39"/>
      <c r="R2517" s="39"/>
    </row>
    <row r="2518" spans="17:18" x14ac:dyDescent="0.2">
      <c r="Q2518" s="39"/>
      <c r="R2518" s="39"/>
    </row>
    <row r="2519" spans="17:18" x14ac:dyDescent="0.2">
      <c r="Q2519" s="39"/>
      <c r="R2519" s="39"/>
    </row>
    <row r="2520" spans="17:18" x14ac:dyDescent="0.2">
      <c r="Q2520" s="39"/>
      <c r="R2520" s="39"/>
    </row>
    <row r="2521" spans="17:18" x14ac:dyDescent="0.2">
      <c r="Q2521" s="39"/>
      <c r="R2521" s="39"/>
    </row>
    <row r="2522" spans="17:18" x14ac:dyDescent="0.2">
      <c r="Q2522" s="39"/>
      <c r="R2522" s="39"/>
    </row>
    <row r="2523" spans="17:18" x14ac:dyDescent="0.2">
      <c r="Q2523" s="39"/>
      <c r="R2523" s="39"/>
    </row>
    <row r="2524" spans="17:18" x14ac:dyDescent="0.2">
      <c r="Q2524" s="39"/>
      <c r="R2524" s="39"/>
    </row>
    <row r="2525" spans="17:18" x14ac:dyDescent="0.2">
      <c r="Q2525" s="39"/>
      <c r="R2525" s="39"/>
    </row>
    <row r="2526" spans="17:18" x14ac:dyDescent="0.2">
      <c r="Q2526" s="39"/>
      <c r="R2526" s="39"/>
    </row>
    <row r="2527" spans="17:18" x14ac:dyDescent="0.2">
      <c r="Q2527" s="39"/>
      <c r="R2527" s="39"/>
    </row>
    <row r="2528" spans="17:18" x14ac:dyDescent="0.2">
      <c r="Q2528" s="39"/>
      <c r="R2528" s="39"/>
    </row>
    <row r="2529" spans="17:18" x14ac:dyDescent="0.2">
      <c r="Q2529" s="39"/>
      <c r="R2529" s="39"/>
    </row>
    <row r="2530" spans="17:18" x14ac:dyDescent="0.2">
      <c r="Q2530" s="39"/>
      <c r="R2530" s="39"/>
    </row>
    <row r="2531" spans="17:18" x14ac:dyDescent="0.2">
      <c r="Q2531" s="39"/>
      <c r="R2531" s="39"/>
    </row>
    <row r="2532" spans="17:18" x14ac:dyDescent="0.2">
      <c r="Q2532" s="39"/>
      <c r="R2532" s="39"/>
    </row>
    <row r="2533" spans="17:18" x14ac:dyDescent="0.2">
      <c r="Q2533" s="39"/>
      <c r="R2533" s="39"/>
    </row>
    <row r="2534" spans="17:18" x14ac:dyDescent="0.2">
      <c r="Q2534" s="39"/>
      <c r="R2534" s="39"/>
    </row>
    <row r="2535" spans="17:18" x14ac:dyDescent="0.2">
      <c r="Q2535" s="39"/>
      <c r="R2535" s="39"/>
    </row>
    <row r="2536" spans="17:18" x14ac:dyDescent="0.2">
      <c r="Q2536" s="39"/>
      <c r="R2536" s="39"/>
    </row>
    <row r="2537" spans="17:18" x14ac:dyDescent="0.2">
      <c r="Q2537" s="39"/>
      <c r="R2537" s="39"/>
    </row>
    <row r="2538" spans="17:18" x14ac:dyDescent="0.2">
      <c r="Q2538" s="39"/>
      <c r="R2538" s="39"/>
    </row>
    <row r="2539" spans="17:18" x14ac:dyDescent="0.2">
      <c r="Q2539" s="39"/>
      <c r="R2539" s="39"/>
    </row>
    <row r="2540" spans="17:18" x14ac:dyDescent="0.2">
      <c r="Q2540" s="39"/>
      <c r="R2540" s="39"/>
    </row>
    <row r="2541" spans="17:18" x14ac:dyDescent="0.2">
      <c r="Q2541" s="39"/>
      <c r="R2541" s="39"/>
    </row>
    <row r="2542" spans="17:18" x14ac:dyDescent="0.2">
      <c r="Q2542" s="39"/>
      <c r="R2542" s="39"/>
    </row>
    <row r="2543" spans="17:18" x14ac:dyDescent="0.2">
      <c r="Q2543" s="39"/>
      <c r="R2543" s="39"/>
    </row>
    <row r="2544" spans="17:18" x14ac:dyDescent="0.2">
      <c r="Q2544" s="39"/>
      <c r="R2544" s="39"/>
    </row>
    <row r="2545" spans="17:18" x14ac:dyDescent="0.2">
      <c r="Q2545" s="39"/>
      <c r="R2545" s="39"/>
    </row>
    <row r="2546" spans="17:18" x14ac:dyDescent="0.2">
      <c r="Q2546" s="39"/>
      <c r="R2546" s="39"/>
    </row>
    <row r="2547" spans="17:18" x14ac:dyDescent="0.2">
      <c r="Q2547" s="39"/>
      <c r="R2547" s="39"/>
    </row>
    <row r="2548" spans="17:18" x14ac:dyDescent="0.2">
      <c r="Q2548" s="39"/>
      <c r="R2548" s="39"/>
    </row>
    <row r="2549" spans="17:18" x14ac:dyDescent="0.2">
      <c r="Q2549" s="39"/>
      <c r="R2549" s="39"/>
    </row>
    <row r="2550" spans="17:18" x14ac:dyDescent="0.2">
      <c r="Q2550" s="39"/>
      <c r="R2550" s="39"/>
    </row>
    <row r="2551" spans="17:18" x14ac:dyDescent="0.2">
      <c r="Q2551" s="39"/>
      <c r="R2551" s="39"/>
    </row>
    <row r="2552" spans="17:18" x14ac:dyDescent="0.2">
      <c r="Q2552" s="39"/>
      <c r="R2552" s="39"/>
    </row>
    <row r="2553" spans="17:18" x14ac:dyDescent="0.2">
      <c r="Q2553" s="39"/>
      <c r="R2553" s="39"/>
    </row>
    <row r="2554" spans="17:18" x14ac:dyDescent="0.2">
      <c r="Q2554" s="39"/>
      <c r="R2554" s="39"/>
    </row>
    <row r="2555" spans="17:18" x14ac:dyDescent="0.2">
      <c r="Q2555" s="39"/>
      <c r="R2555" s="39"/>
    </row>
    <row r="2556" spans="17:18" x14ac:dyDescent="0.2">
      <c r="Q2556" s="39"/>
      <c r="R2556" s="39"/>
    </row>
    <row r="2557" spans="17:18" x14ac:dyDescent="0.2">
      <c r="Q2557" s="39"/>
      <c r="R2557" s="39"/>
    </row>
    <row r="2558" spans="17:18" x14ac:dyDescent="0.2">
      <c r="Q2558" s="39"/>
      <c r="R2558" s="39"/>
    </row>
    <row r="2559" spans="17:18" x14ac:dyDescent="0.2">
      <c r="Q2559" s="39"/>
      <c r="R2559" s="39"/>
    </row>
    <row r="2560" spans="17:18" x14ac:dyDescent="0.2">
      <c r="Q2560" s="39"/>
      <c r="R2560" s="39"/>
    </row>
    <row r="2561" spans="17:18" x14ac:dyDescent="0.2">
      <c r="Q2561" s="39"/>
      <c r="R2561" s="39"/>
    </row>
    <row r="2562" spans="17:18" x14ac:dyDescent="0.2">
      <c r="Q2562" s="39"/>
      <c r="R2562" s="39"/>
    </row>
    <row r="2563" spans="17:18" x14ac:dyDescent="0.2">
      <c r="Q2563" s="39"/>
      <c r="R2563" s="39"/>
    </row>
    <row r="2564" spans="17:18" x14ac:dyDescent="0.2">
      <c r="Q2564" s="39"/>
      <c r="R2564" s="39"/>
    </row>
    <row r="2565" spans="17:18" x14ac:dyDescent="0.2">
      <c r="Q2565" s="39"/>
      <c r="R2565" s="39"/>
    </row>
    <row r="2566" spans="17:18" x14ac:dyDescent="0.2">
      <c r="Q2566" s="39"/>
      <c r="R2566" s="39"/>
    </row>
    <row r="2567" spans="17:18" x14ac:dyDescent="0.2">
      <c r="Q2567" s="39"/>
      <c r="R2567" s="39"/>
    </row>
    <row r="2568" spans="17:18" x14ac:dyDescent="0.2">
      <c r="Q2568" s="39"/>
      <c r="R2568" s="39"/>
    </row>
    <row r="2569" spans="17:18" x14ac:dyDescent="0.2">
      <c r="Q2569" s="39"/>
      <c r="R2569" s="39"/>
    </row>
    <row r="2570" spans="17:18" x14ac:dyDescent="0.2">
      <c r="Q2570" s="39"/>
      <c r="R2570" s="39"/>
    </row>
    <row r="2571" spans="17:18" x14ac:dyDescent="0.2">
      <c r="Q2571" s="39"/>
      <c r="R2571" s="39"/>
    </row>
    <row r="2572" spans="17:18" x14ac:dyDescent="0.2">
      <c r="Q2572" s="39"/>
      <c r="R2572" s="39"/>
    </row>
    <row r="2573" spans="17:18" x14ac:dyDescent="0.2">
      <c r="Q2573" s="39"/>
      <c r="R2573" s="39"/>
    </row>
    <row r="2574" spans="17:18" x14ac:dyDescent="0.2">
      <c r="Q2574" s="39"/>
      <c r="R2574" s="39"/>
    </row>
    <row r="2575" spans="17:18" x14ac:dyDescent="0.2">
      <c r="Q2575" s="39"/>
      <c r="R2575" s="39"/>
    </row>
    <row r="2576" spans="17:18" x14ac:dyDescent="0.2">
      <c r="Q2576" s="39"/>
      <c r="R2576" s="39"/>
    </row>
    <row r="2577" spans="17:18" x14ac:dyDescent="0.2">
      <c r="Q2577" s="39"/>
      <c r="R2577" s="39"/>
    </row>
    <row r="2578" spans="17:18" x14ac:dyDescent="0.2">
      <c r="Q2578" s="39"/>
      <c r="R2578" s="39"/>
    </row>
    <row r="2579" spans="17:18" x14ac:dyDescent="0.2">
      <c r="Q2579" s="39"/>
      <c r="R2579" s="39"/>
    </row>
    <row r="2580" spans="17:18" x14ac:dyDescent="0.2">
      <c r="Q2580" s="39"/>
      <c r="R2580" s="39"/>
    </row>
    <row r="2581" spans="17:18" x14ac:dyDescent="0.2">
      <c r="Q2581" s="39"/>
      <c r="R2581" s="39"/>
    </row>
    <row r="2582" spans="17:18" x14ac:dyDescent="0.2">
      <c r="Q2582" s="39"/>
      <c r="R2582" s="39"/>
    </row>
    <row r="2583" spans="17:18" x14ac:dyDescent="0.2">
      <c r="Q2583" s="39"/>
      <c r="R2583" s="39"/>
    </row>
    <row r="2584" spans="17:18" x14ac:dyDescent="0.2">
      <c r="Q2584" s="39"/>
      <c r="R2584" s="39"/>
    </row>
    <row r="2585" spans="17:18" x14ac:dyDescent="0.2">
      <c r="Q2585" s="39"/>
      <c r="R2585" s="39"/>
    </row>
    <row r="2586" spans="17:18" x14ac:dyDescent="0.2">
      <c r="Q2586" s="39"/>
      <c r="R2586" s="39"/>
    </row>
    <row r="2587" spans="17:18" x14ac:dyDescent="0.2">
      <c r="Q2587" s="39"/>
      <c r="R2587" s="39"/>
    </row>
    <row r="2588" spans="17:18" x14ac:dyDescent="0.2">
      <c r="Q2588" s="39"/>
      <c r="R2588" s="39"/>
    </row>
    <row r="2589" spans="17:18" x14ac:dyDescent="0.2">
      <c r="Q2589" s="39"/>
      <c r="R2589" s="39"/>
    </row>
    <row r="2590" spans="17:18" x14ac:dyDescent="0.2">
      <c r="Q2590" s="39"/>
      <c r="R2590" s="39"/>
    </row>
    <row r="2591" spans="17:18" x14ac:dyDescent="0.2">
      <c r="Q2591" s="39"/>
      <c r="R2591" s="39"/>
    </row>
    <row r="2592" spans="17:18" x14ac:dyDescent="0.2">
      <c r="Q2592" s="39"/>
      <c r="R2592" s="39"/>
    </row>
    <row r="2593" spans="17:18" x14ac:dyDescent="0.2">
      <c r="Q2593" s="39"/>
      <c r="R2593" s="39"/>
    </row>
    <row r="2594" spans="17:18" x14ac:dyDescent="0.2">
      <c r="Q2594" s="39"/>
      <c r="R2594" s="39"/>
    </row>
    <row r="2595" spans="17:18" x14ac:dyDescent="0.2">
      <c r="Q2595" s="39"/>
      <c r="R2595" s="39"/>
    </row>
    <row r="2596" spans="17:18" x14ac:dyDescent="0.2">
      <c r="Q2596" s="39"/>
      <c r="R2596" s="39"/>
    </row>
    <row r="2597" spans="17:18" x14ac:dyDescent="0.2">
      <c r="Q2597" s="39"/>
      <c r="R2597" s="39"/>
    </row>
    <row r="2598" spans="17:18" x14ac:dyDescent="0.2">
      <c r="Q2598" s="39"/>
      <c r="R2598" s="39"/>
    </row>
    <row r="2599" spans="17:18" x14ac:dyDescent="0.2">
      <c r="Q2599" s="39"/>
      <c r="R2599" s="39"/>
    </row>
    <row r="2600" spans="17:18" x14ac:dyDescent="0.2">
      <c r="Q2600" s="39"/>
      <c r="R2600" s="39"/>
    </row>
    <row r="2601" spans="17:18" x14ac:dyDescent="0.2">
      <c r="Q2601" s="39"/>
      <c r="R2601" s="39"/>
    </row>
    <row r="2602" spans="17:18" x14ac:dyDescent="0.2">
      <c r="Q2602" s="39"/>
      <c r="R2602" s="39"/>
    </row>
    <row r="2603" spans="17:18" x14ac:dyDescent="0.2">
      <c r="Q2603" s="39"/>
      <c r="R2603" s="39"/>
    </row>
    <row r="2604" spans="17:18" x14ac:dyDescent="0.2">
      <c r="Q2604" s="39"/>
      <c r="R2604" s="39"/>
    </row>
    <row r="2605" spans="17:18" x14ac:dyDescent="0.2">
      <c r="Q2605" s="39"/>
      <c r="R2605" s="39"/>
    </row>
    <row r="2606" spans="17:18" x14ac:dyDescent="0.2">
      <c r="Q2606" s="39"/>
      <c r="R2606" s="39"/>
    </row>
    <row r="2607" spans="17:18" x14ac:dyDescent="0.2">
      <c r="Q2607" s="39"/>
      <c r="R2607" s="39"/>
    </row>
    <row r="2608" spans="17:18" x14ac:dyDescent="0.2">
      <c r="Q2608" s="39"/>
      <c r="R2608" s="39"/>
    </row>
    <row r="2609" spans="17:18" x14ac:dyDescent="0.2">
      <c r="Q2609" s="39"/>
      <c r="R2609" s="39"/>
    </row>
    <row r="2610" spans="17:18" x14ac:dyDescent="0.2">
      <c r="Q2610" s="39"/>
      <c r="R2610" s="39"/>
    </row>
    <row r="2611" spans="17:18" x14ac:dyDescent="0.2">
      <c r="Q2611" s="39"/>
      <c r="R2611" s="39"/>
    </row>
    <row r="2612" spans="17:18" x14ac:dyDescent="0.2">
      <c r="Q2612" s="39"/>
      <c r="R2612" s="39"/>
    </row>
    <row r="2613" spans="17:18" x14ac:dyDescent="0.2">
      <c r="Q2613" s="39"/>
      <c r="R2613" s="39"/>
    </row>
    <row r="2614" spans="17:18" x14ac:dyDescent="0.2">
      <c r="Q2614" s="39"/>
      <c r="R2614" s="39"/>
    </row>
    <row r="2615" spans="17:18" x14ac:dyDescent="0.2">
      <c r="Q2615" s="39"/>
      <c r="R2615" s="39"/>
    </row>
    <row r="2616" spans="17:18" x14ac:dyDescent="0.2">
      <c r="Q2616" s="39"/>
      <c r="R2616" s="39"/>
    </row>
    <row r="2617" spans="17:18" x14ac:dyDescent="0.2">
      <c r="Q2617" s="39"/>
      <c r="R2617" s="39"/>
    </row>
    <row r="2618" spans="17:18" x14ac:dyDescent="0.2">
      <c r="Q2618" s="39"/>
      <c r="R2618" s="39"/>
    </row>
    <row r="2619" spans="17:18" x14ac:dyDescent="0.2">
      <c r="Q2619" s="39"/>
      <c r="R2619" s="39"/>
    </row>
    <row r="2620" spans="17:18" x14ac:dyDescent="0.2">
      <c r="Q2620" s="39"/>
      <c r="R2620" s="39"/>
    </row>
    <row r="2621" spans="17:18" x14ac:dyDescent="0.2">
      <c r="Q2621" s="39"/>
      <c r="R2621" s="39"/>
    </row>
    <row r="2622" spans="17:18" x14ac:dyDescent="0.2">
      <c r="Q2622" s="39"/>
      <c r="R2622" s="39"/>
    </row>
    <row r="2623" spans="17:18" x14ac:dyDescent="0.2">
      <c r="Q2623" s="39"/>
      <c r="R2623" s="39"/>
    </row>
    <row r="2624" spans="17:18" x14ac:dyDescent="0.2">
      <c r="Q2624" s="39"/>
      <c r="R2624" s="39"/>
    </row>
    <row r="2625" spans="17:18" x14ac:dyDescent="0.2">
      <c r="Q2625" s="39"/>
      <c r="R2625" s="39"/>
    </row>
    <row r="2626" spans="17:18" x14ac:dyDescent="0.2">
      <c r="Q2626" s="39"/>
      <c r="R2626" s="39"/>
    </row>
    <row r="2627" spans="17:18" x14ac:dyDescent="0.2">
      <c r="Q2627" s="39"/>
      <c r="R2627" s="39"/>
    </row>
    <row r="2628" spans="17:18" x14ac:dyDescent="0.2">
      <c r="Q2628" s="39"/>
      <c r="R2628" s="39"/>
    </row>
    <row r="2629" spans="17:18" x14ac:dyDescent="0.2">
      <c r="Q2629" s="39"/>
      <c r="R2629" s="39"/>
    </row>
    <row r="2630" spans="17:18" x14ac:dyDescent="0.2">
      <c r="Q2630" s="39"/>
      <c r="R2630" s="39"/>
    </row>
    <row r="2631" spans="17:18" x14ac:dyDescent="0.2">
      <c r="Q2631" s="39"/>
      <c r="R2631" s="39"/>
    </row>
    <row r="2632" spans="17:18" x14ac:dyDescent="0.2">
      <c r="Q2632" s="39"/>
      <c r="R2632" s="39"/>
    </row>
    <row r="2633" spans="17:18" x14ac:dyDescent="0.2">
      <c r="Q2633" s="39"/>
      <c r="R2633" s="39"/>
    </row>
    <row r="2634" spans="17:18" x14ac:dyDescent="0.2">
      <c r="Q2634" s="39"/>
      <c r="R2634" s="39"/>
    </row>
    <row r="2635" spans="17:18" x14ac:dyDescent="0.2">
      <c r="Q2635" s="39"/>
      <c r="R2635" s="39"/>
    </row>
    <row r="2636" spans="17:18" x14ac:dyDescent="0.2">
      <c r="Q2636" s="39"/>
      <c r="R2636" s="39"/>
    </row>
    <row r="2637" spans="17:18" x14ac:dyDescent="0.2">
      <c r="Q2637" s="39"/>
      <c r="R2637" s="39"/>
    </row>
    <row r="2638" spans="17:18" x14ac:dyDescent="0.2">
      <c r="Q2638" s="39"/>
      <c r="R2638" s="39"/>
    </row>
    <row r="2639" spans="17:18" x14ac:dyDescent="0.2">
      <c r="Q2639" s="39"/>
      <c r="R2639" s="39"/>
    </row>
    <row r="2640" spans="17:18" x14ac:dyDescent="0.2">
      <c r="Q2640" s="39"/>
      <c r="R2640" s="39"/>
    </row>
    <row r="2641" spans="17:18" x14ac:dyDescent="0.2">
      <c r="Q2641" s="39"/>
      <c r="R2641" s="39"/>
    </row>
    <row r="2642" spans="17:18" x14ac:dyDescent="0.2">
      <c r="Q2642" s="39"/>
      <c r="R2642" s="39"/>
    </row>
    <row r="2643" spans="17:18" x14ac:dyDescent="0.2">
      <c r="Q2643" s="39"/>
      <c r="R2643" s="39"/>
    </row>
    <row r="2644" spans="17:18" x14ac:dyDescent="0.2">
      <c r="Q2644" s="39"/>
      <c r="R2644" s="39"/>
    </row>
    <row r="2645" spans="17:18" x14ac:dyDescent="0.2">
      <c r="Q2645" s="39"/>
      <c r="R2645" s="39"/>
    </row>
    <row r="2646" spans="17:18" x14ac:dyDescent="0.2">
      <c r="Q2646" s="39"/>
      <c r="R2646" s="39"/>
    </row>
    <row r="2647" spans="17:18" x14ac:dyDescent="0.2">
      <c r="Q2647" s="39"/>
      <c r="R2647" s="39"/>
    </row>
    <row r="2648" spans="17:18" x14ac:dyDescent="0.2">
      <c r="Q2648" s="39"/>
      <c r="R2648" s="39"/>
    </row>
    <row r="2649" spans="17:18" x14ac:dyDescent="0.2">
      <c r="Q2649" s="39"/>
      <c r="R2649" s="39"/>
    </row>
    <row r="2650" spans="17:18" x14ac:dyDescent="0.2">
      <c r="Q2650" s="39"/>
      <c r="R2650" s="39"/>
    </row>
    <row r="2651" spans="17:18" x14ac:dyDescent="0.2">
      <c r="Q2651" s="39"/>
      <c r="R2651" s="39"/>
    </row>
    <row r="2652" spans="17:18" x14ac:dyDescent="0.2">
      <c r="Q2652" s="39"/>
      <c r="R2652" s="39"/>
    </row>
    <row r="2653" spans="17:18" x14ac:dyDescent="0.2">
      <c r="Q2653" s="39"/>
      <c r="R2653" s="39"/>
    </row>
    <row r="2654" spans="17:18" x14ac:dyDescent="0.2">
      <c r="Q2654" s="39"/>
      <c r="R2654" s="39"/>
    </row>
    <row r="2655" spans="17:18" x14ac:dyDescent="0.2">
      <c r="Q2655" s="39"/>
      <c r="R2655" s="39"/>
    </row>
    <row r="2656" spans="17:18" x14ac:dyDescent="0.2">
      <c r="Q2656" s="39"/>
      <c r="R2656" s="39"/>
    </row>
    <row r="2657" spans="17:18" x14ac:dyDescent="0.2">
      <c r="Q2657" s="39"/>
      <c r="R2657" s="39"/>
    </row>
    <row r="2658" spans="17:18" x14ac:dyDescent="0.2">
      <c r="Q2658" s="39"/>
      <c r="R2658" s="39"/>
    </row>
    <row r="2659" spans="17:18" x14ac:dyDescent="0.2">
      <c r="Q2659" s="39"/>
      <c r="R2659" s="39"/>
    </row>
    <row r="2660" spans="17:18" x14ac:dyDescent="0.2">
      <c r="Q2660" s="39"/>
      <c r="R2660" s="39"/>
    </row>
    <row r="2661" spans="17:18" x14ac:dyDescent="0.2">
      <c r="Q2661" s="39"/>
      <c r="R2661" s="39"/>
    </row>
    <row r="2662" spans="17:18" x14ac:dyDescent="0.2">
      <c r="Q2662" s="39"/>
      <c r="R2662" s="39"/>
    </row>
    <row r="2663" spans="17:18" x14ac:dyDescent="0.2">
      <c r="Q2663" s="39"/>
      <c r="R2663" s="39"/>
    </row>
    <row r="2664" spans="17:18" x14ac:dyDescent="0.2">
      <c r="Q2664" s="39"/>
      <c r="R2664" s="39"/>
    </row>
    <row r="2665" spans="17:18" x14ac:dyDescent="0.2">
      <c r="Q2665" s="39"/>
      <c r="R2665" s="39"/>
    </row>
    <row r="2666" spans="17:18" x14ac:dyDescent="0.2">
      <c r="Q2666" s="39"/>
      <c r="R2666" s="39"/>
    </row>
    <row r="2667" spans="17:18" x14ac:dyDescent="0.2">
      <c r="Q2667" s="39"/>
      <c r="R2667" s="39"/>
    </row>
    <row r="2668" spans="17:18" x14ac:dyDescent="0.2">
      <c r="Q2668" s="39"/>
      <c r="R2668" s="39"/>
    </row>
    <row r="2669" spans="17:18" x14ac:dyDescent="0.2">
      <c r="Q2669" s="39"/>
      <c r="R2669" s="39"/>
    </row>
    <row r="2670" spans="17:18" x14ac:dyDescent="0.2">
      <c r="Q2670" s="39"/>
      <c r="R2670" s="39"/>
    </row>
    <row r="2671" spans="17:18" x14ac:dyDescent="0.2">
      <c r="Q2671" s="39"/>
      <c r="R2671" s="39"/>
    </row>
    <row r="2672" spans="17:18" x14ac:dyDescent="0.2">
      <c r="Q2672" s="39"/>
      <c r="R2672" s="39"/>
    </row>
    <row r="2673" spans="17:18" x14ac:dyDescent="0.2">
      <c r="Q2673" s="39"/>
      <c r="R2673" s="39"/>
    </row>
    <row r="2674" spans="17:18" x14ac:dyDescent="0.2">
      <c r="Q2674" s="39"/>
      <c r="R2674" s="39"/>
    </row>
    <row r="2675" spans="17:18" x14ac:dyDescent="0.2">
      <c r="Q2675" s="39"/>
      <c r="R2675" s="39"/>
    </row>
    <row r="2676" spans="17:18" x14ac:dyDescent="0.2">
      <c r="Q2676" s="39"/>
      <c r="R2676" s="39"/>
    </row>
    <row r="2677" spans="17:18" x14ac:dyDescent="0.2">
      <c r="Q2677" s="39"/>
      <c r="R2677" s="39"/>
    </row>
    <row r="2678" spans="17:18" x14ac:dyDescent="0.2">
      <c r="Q2678" s="39"/>
      <c r="R2678" s="39"/>
    </row>
    <row r="2679" spans="17:18" x14ac:dyDescent="0.2">
      <c r="Q2679" s="39"/>
      <c r="R2679" s="39"/>
    </row>
    <row r="2680" spans="17:18" x14ac:dyDescent="0.2">
      <c r="Q2680" s="39"/>
      <c r="R2680" s="39"/>
    </row>
    <row r="2681" spans="17:18" x14ac:dyDescent="0.2">
      <c r="Q2681" s="39"/>
      <c r="R2681" s="39"/>
    </row>
    <row r="2682" spans="17:18" x14ac:dyDescent="0.2">
      <c r="Q2682" s="39"/>
      <c r="R2682" s="39"/>
    </row>
    <row r="2683" spans="17:18" x14ac:dyDescent="0.2">
      <c r="Q2683" s="39"/>
      <c r="R2683" s="39"/>
    </row>
    <row r="2684" spans="17:18" x14ac:dyDescent="0.2">
      <c r="Q2684" s="39"/>
      <c r="R2684" s="39"/>
    </row>
    <row r="2685" spans="17:18" x14ac:dyDescent="0.2">
      <c r="Q2685" s="39"/>
      <c r="R2685" s="39"/>
    </row>
    <row r="2686" spans="17:18" x14ac:dyDescent="0.2">
      <c r="Q2686" s="39"/>
      <c r="R2686" s="39"/>
    </row>
    <row r="2687" spans="17:18" x14ac:dyDescent="0.2">
      <c r="Q2687" s="39"/>
      <c r="R2687" s="39"/>
    </row>
    <row r="2688" spans="17:18" x14ac:dyDescent="0.2">
      <c r="Q2688" s="39"/>
      <c r="R2688" s="39"/>
    </row>
    <row r="2689" spans="17:18" x14ac:dyDescent="0.2">
      <c r="Q2689" s="39"/>
      <c r="R2689" s="39"/>
    </row>
    <row r="2690" spans="17:18" x14ac:dyDescent="0.2">
      <c r="Q2690" s="39"/>
      <c r="R2690" s="39"/>
    </row>
    <row r="2691" spans="17:18" x14ac:dyDescent="0.2">
      <c r="Q2691" s="39"/>
      <c r="R2691" s="39"/>
    </row>
    <row r="2692" spans="17:18" x14ac:dyDescent="0.2">
      <c r="Q2692" s="39"/>
      <c r="R2692" s="39"/>
    </row>
    <row r="2693" spans="17:18" x14ac:dyDescent="0.2">
      <c r="Q2693" s="39"/>
      <c r="R2693" s="39"/>
    </row>
    <row r="2694" spans="17:18" x14ac:dyDescent="0.2">
      <c r="Q2694" s="39"/>
      <c r="R2694" s="39"/>
    </row>
    <row r="2695" spans="17:18" x14ac:dyDescent="0.2">
      <c r="Q2695" s="39"/>
      <c r="R2695" s="39"/>
    </row>
    <row r="2696" spans="17:18" x14ac:dyDescent="0.2">
      <c r="Q2696" s="39"/>
      <c r="R2696" s="39"/>
    </row>
    <row r="2697" spans="17:18" x14ac:dyDescent="0.2">
      <c r="Q2697" s="39"/>
      <c r="R2697" s="39"/>
    </row>
    <row r="2698" spans="17:18" x14ac:dyDescent="0.2">
      <c r="Q2698" s="39"/>
      <c r="R2698" s="39"/>
    </row>
    <row r="2699" spans="17:18" x14ac:dyDescent="0.2">
      <c r="Q2699" s="39"/>
      <c r="R2699" s="39"/>
    </row>
    <row r="2700" spans="17:18" x14ac:dyDescent="0.2">
      <c r="Q2700" s="39"/>
      <c r="R2700" s="39"/>
    </row>
    <row r="2701" spans="17:18" x14ac:dyDescent="0.2">
      <c r="Q2701" s="39"/>
      <c r="R2701" s="39"/>
    </row>
    <row r="2702" spans="17:18" x14ac:dyDescent="0.2">
      <c r="Q2702" s="39"/>
      <c r="R2702" s="39"/>
    </row>
    <row r="2703" spans="17:18" x14ac:dyDescent="0.2">
      <c r="Q2703" s="39"/>
      <c r="R2703" s="39"/>
    </row>
    <row r="2704" spans="17:18" x14ac:dyDescent="0.2">
      <c r="Q2704" s="39"/>
      <c r="R2704" s="39"/>
    </row>
    <row r="2705" spans="17:18" x14ac:dyDescent="0.2">
      <c r="Q2705" s="39"/>
      <c r="R2705" s="39"/>
    </row>
    <row r="2706" spans="17:18" x14ac:dyDescent="0.2">
      <c r="Q2706" s="39"/>
      <c r="R2706" s="39"/>
    </row>
    <row r="2707" spans="17:18" x14ac:dyDescent="0.2">
      <c r="Q2707" s="39"/>
      <c r="R2707" s="39"/>
    </row>
    <row r="2708" spans="17:18" x14ac:dyDescent="0.2">
      <c r="Q2708" s="39"/>
      <c r="R2708" s="39"/>
    </row>
    <row r="2709" spans="17:18" x14ac:dyDescent="0.2">
      <c r="Q2709" s="39"/>
      <c r="R2709" s="39"/>
    </row>
    <row r="2710" spans="17:18" x14ac:dyDescent="0.2">
      <c r="Q2710" s="39"/>
      <c r="R2710" s="39"/>
    </row>
    <row r="2711" spans="17:18" x14ac:dyDescent="0.2">
      <c r="Q2711" s="39"/>
      <c r="R2711" s="39"/>
    </row>
    <row r="2712" spans="17:18" x14ac:dyDescent="0.2">
      <c r="Q2712" s="39"/>
      <c r="R2712" s="39"/>
    </row>
    <row r="2713" spans="17:18" x14ac:dyDescent="0.2">
      <c r="Q2713" s="39"/>
      <c r="R2713" s="39"/>
    </row>
    <row r="2714" spans="17:18" x14ac:dyDescent="0.2">
      <c r="Q2714" s="39"/>
      <c r="R2714" s="39"/>
    </row>
    <row r="2715" spans="17:18" x14ac:dyDescent="0.2">
      <c r="Q2715" s="39"/>
      <c r="R2715" s="39"/>
    </row>
    <row r="2716" spans="17:18" x14ac:dyDescent="0.2">
      <c r="Q2716" s="39"/>
      <c r="R2716" s="39"/>
    </row>
    <row r="2717" spans="17:18" x14ac:dyDescent="0.2">
      <c r="Q2717" s="39"/>
      <c r="R2717" s="39"/>
    </row>
    <row r="2718" spans="17:18" x14ac:dyDescent="0.2">
      <c r="Q2718" s="39"/>
      <c r="R2718" s="39"/>
    </row>
    <row r="2719" spans="17:18" x14ac:dyDescent="0.2">
      <c r="Q2719" s="39"/>
      <c r="R2719" s="39"/>
    </row>
    <row r="2720" spans="17:18" x14ac:dyDescent="0.2">
      <c r="Q2720" s="39"/>
      <c r="R2720" s="39"/>
    </row>
    <row r="2721" spans="17:18" x14ac:dyDescent="0.2">
      <c r="Q2721" s="39"/>
      <c r="R2721" s="39"/>
    </row>
    <row r="2722" spans="17:18" x14ac:dyDescent="0.2">
      <c r="Q2722" s="39"/>
      <c r="R2722" s="39"/>
    </row>
    <row r="2723" spans="17:18" x14ac:dyDescent="0.2">
      <c r="Q2723" s="39"/>
      <c r="R2723" s="39"/>
    </row>
    <row r="2724" spans="17:18" x14ac:dyDescent="0.2">
      <c r="Q2724" s="39"/>
      <c r="R2724" s="39"/>
    </row>
    <row r="2725" spans="17:18" x14ac:dyDescent="0.2">
      <c r="Q2725" s="39"/>
      <c r="R2725" s="39"/>
    </row>
    <row r="2726" spans="17:18" x14ac:dyDescent="0.2">
      <c r="Q2726" s="39"/>
      <c r="R2726" s="39"/>
    </row>
    <row r="2727" spans="17:18" x14ac:dyDescent="0.2">
      <c r="Q2727" s="39"/>
      <c r="R2727" s="39"/>
    </row>
    <row r="2728" spans="17:18" x14ac:dyDescent="0.2">
      <c r="Q2728" s="39"/>
      <c r="R2728" s="39"/>
    </row>
    <row r="2729" spans="17:18" x14ac:dyDescent="0.2">
      <c r="Q2729" s="39"/>
      <c r="R2729" s="39"/>
    </row>
    <row r="2730" spans="17:18" x14ac:dyDescent="0.2">
      <c r="Q2730" s="39"/>
      <c r="R2730" s="39"/>
    </row>
    <row r="2731" spans="17:18" x14ac:dyDescent="0.2">
      <c r="Q2731" s="39"/>
      <c r="R2731" s="39"/>
    </row>
    <row r="2732" spans="17:18" x14ac:dyDescent="0.2">
      <c r="Q2732" s="39"/>
      <c r="R2732" s="39"/>
    </row>
    <row r="2733" spans="17:18" x14ac:dyDescent="0.2">
      <c r="Q2733" s="39"/>
      <c r="R2733" s="39"/>
    </row>
    <row r="2734" spans="17:18" x14ac:dyDescent="0.2">
      <c r="Q2734" s="39"/>
      <c r="R2734" s="39"/>
    </row>
    <row r="2735" spans="17:18" x14ac:dyDescent="0.2">
      <c r="Q2735" s="39"/>
      <c r="R2735" s="39"/>
    </row>
    <row r="2736" spans="17:18" x14ac:dyDescent="0.2">
      <c r="Q2736" s="39"/>
      <c r="R2736" s="39"/>
    </row>
    <row r="2737" spans="17:18" x14ac:dyDescent="0.2">
      <c r="Q2737" s="39"/>
      <c r="R2737" s="39"/>
    </row>
    <row r="2738" spans="17:18" x14ac:dyDescent="0.2">
      <c r="Q2738" s="39"/>
      <c r="R2738" s="39"/>
    </row>
    <row r="2739" spans="17:18" x14ac:dyDescent="0.2">
      <c r="Q2739" s="39"/>
      <c r="R2739" s="39"/>
    </row>
    <row r="2740" spans="17:18" x14ac:dyDescent="0.2">
      <c r="Q2740" s="39"/>
      <c r="R2740" s="39"/>
    </row>
    <row r="2741" spans="17:18" x14ac:dyDescent="0.2">
      <c r="Q2741" s="39"/>
      <c r="R2741" s="39"/>
    </row>
    <row r="2742" spans="17:18" x14ac:dyDescent="0.2">
      <c r="Q2742" s="39"/>
      <c r="R2742" s="39"/>
    </row>
    <row r="2743" spans="17:18" x14ac:dyDescent="0.2">
      <c r="Q2743" s="39"/>
      <c r="R2743" s="39"/>
    </row>
    <row r="2744" spans="17:18" x14ac:dyDescent="0.2">
      <c r="Q2744" s="39"/>
      <c r="R2744" s="39"/>
    </row>
    <row r="2745" spans="17:18" x14ac:dyDescent="0.2">
      <c r="Q2745" s="39"/>
      <c r="R2745" s="39"/>
    </row>
    <row r="2746" spans="17:18" x14ac:dyDescent="0.2">
      <c r="Q2746" s="39"/>
      <c r="R2746" s="39"/>
    </row>
    <row r="2747" spans="17:18" x14ac:dyDescent="0.2">
      <c r="Q2747" s="39"/>
      <c r="R2747" s="39"/>
    </row>
    <row r="2748" spans="17:18" x14ac:dyDescent="0.2">
      <c r="Q2748" s="39"/>
      <c r="R2748" s="39"/>
    </row>
    <row r="2749" spans="17:18" x14ac:dyDescent="0.2">
      <c r="Q2749" s="39"/>
      <c r="R2749" s="39"/>
    </row>
    <row r="2750" spans="17:18" x14ac:dyDescent="0.2">
      <c r="Q2750" s="39"/>
      <c r="R2750" s="39"/>
    </row>
    <row r="2751" spans="17:18" x14ac:dyDescent="0.2">
      <c r="Q2751" s="39"/>
      <c r="R2751" s="39"/>
    </row>
    <row r="2752" spans="17:18" x14ac:dyDescent="0.2">
      <c r="Q2752" s="39"/>
      <c r="R2752" s="39"/>
    </row>
    <row r="2753" spans="17:18" x14ac:dyDescent="0.2">
      <c r="Q2753" s="39"/>
      <c r="R2753" s="39"/>
    </row>
    <row r="2754" spans="17:18" x14ac:dyDescent="0.2">
      <c r="Q2754" s="39"/>
      <c r="R2754" s="39"/>
    </row>
    <row r="2755" spans="17:18" x14ac:dyDescent="0.2">
      <c r="Q2755" s="39"/>
      <c r="R2755" s="39"/>
    </row>
    <row r="2756" spans="17:18" x14ac:dyDescent="0.2">
      <c r="Q2756" s="39"/>
      <c r="R2756" s="39"/>
    </row>
    <row r="2757" spans="17:18" x14ac:dyDescent="0.2">
      <c r="Q2757" s="39"/>
      <c r="R2757" s="39"/>
    </row>
    <row r="2758" spans="17:18" x14ac:dyDescent="0.2">
      <c r="Q2758" s="39"/>
      <c r="R2758" s="39"/>
    </row>
    <row r="2759" spans="17:18" x14ac:dyDescent="0.2">
      <c r="Q2759" s="39"/>
      <c r="R2759" s="39"/>
    </row>
    <row r="2760" spans="17:18" x14ac:dyDescent="0.2">
      <c r="Q2760" s="39"/>
      <c r="R2760" s="39"/>
    </row>
    <row r="2761" spans="17:18" x14ac:dyDescent="0.2">
      <c r="Q2761" s="39"/>
      <c r="R2761" s="39"/>
    </row>
    <row r="2762" spans="17:18" x14ac:dyDescent="0.2">
      <c r="Q2762" s="39"/>
      <c r="R2762" s="39"/>
    </row>
    <row r="2763" spans="17:18" x14ac:dyDescent="0.2">
      <c r="Q2763" s="39"/>
      <c r="R2763" s="39"/>
    </row>
    <row r="2764" spans="17:18" x14ac:dyDescent="0.2">
      <c r="Q2764" s="39"/>
      <c r="R2764" s="39"/>
    </row>
    <row r="2765" spans="17:18" x14ac:dyDescent="0.2">
      <c r="Q2765" s="39"/>
      <c r="R2765" s="39"/>
    </row>
    <row r="2766" spans="17:18" x14ac:dyDescent="0.2">
      <c r="Q2766" s="39"/>
      <c r="R2766" s="39"/>
    </row>
    <row r="2767" spans="17:18" x14ac:dyDescent="0.2">
      <c r="Q2767" s="39"/>
      <c r="R2767" s="39"/>
    </row>
    <row r="2768" spans="17:18" x14ac:dyDescent="0.2">
      <c r="Q2768" s="39"/>
      <c r="R2768" s="39"/>
    </row>
    <row r="2769" spans="17:18" x14ac:dyDescent="0.2">
      <c r="Q2769" s="39"/>
      <c r="R2769" s="39"/>
    </row>
    <row r="2770" spans="17:18" x14ac:dyDescent="0.2">
      <c r="Q2770" s="39"/>
      <c r="R2770" s="39"/>
    </row>
    <row r="2771" spans="17:18" x14ac:dyDescent="0.2">
      <c r="Q2771" s="39"/>
      <c r="R2771" s="39"/>
    </row>
    <row r="2772" spans="17:18" x14ac:dyDescent="0.2">
      <c r="Q2772" s="39"/>
      <c r="R2772" s="39"/>
    </row>
    <row r="2773" spans="17:18" x14ac:dyDescent="0.2">
      <c r="Q2773" s="39"/>
      <c r="R2773" s="39"/>
    </row>
    <row r="2774" spans="17:18" x14ac:dyDescent="0.2">
      <c r="Q2774" s="39"/>
      <c r="R2774" s="39"/>
    </row>
    <row r="2775" spans="17:18" x14ac:dyDescent="0.2">
      <c r="Q2775" s="39"/>
      <c r="R2775" s="39"/>
    </row>
    <row r="2776" spans="17:18" x14ac:dyDescent="0.2">
      <c r="Q2776" s="39"/>
      <c r="R2776" s="39"/>
    </row>
    <row r="2777" spans="17:18" x14ac:dyDescent="0.2">
      <c r="Q2777" s="39"/>
      <c r="R2777" s="39"/>
    </row>
    <row r="2778" spans="17:18" x14ac:dyDescent="0.2">
      <c r="Q2778" s="39"/>
      <c r="R2778" s="39"/>
    </row>
    <row r="2779" spans="17:18" x14ac:dyDescent="0.2">
      <c r="Q2779" s="39"/>
      <c r="R2779" s="39"/>
    </row>
    <row r="2780" spans="17:18" x14ac:dyDescent="0.2">
      <c r="Q2780" s="39"/>
      <c r="R2780" s="39"/>
    </row>
    <row r="2781" spans="17:18" x14ac:dyDescent="0.2">
      <c r="Q2781" s="39"/>
      <c r="R2781" s="39"/>
    </row>
    <row r="2782" spans="17:18" x14ac:dyDescent="0.2">
      <c r="Q2782" s="39"/>
      <c r="R2782" s="39"/>
    </row>
    <row r="2783" spans="17:18" x14ac:dyDescent="0.2">
      <c r="Q2783" s="39"/>
      <c r="R2783" s="39"/>
    </row>
    <row r="2784" spans="17:18" x14ac:dyDescent="0.2">
      <c r="Q2784" s="39"/>
      <c r="R2784" s="39"/>
    </row>
    <row r="2785" spans="17:18" x14ac:dyDescent="0.2">
      <c r="Q2785" s="39"/>
      <c r="R2785" s="39"/>
    </row>
    <row r="2786" spans="17:18" x14ac:dyDescent="0.2">
      <c r="Q2786" s="39"/>
      <c r="R2786" s="39"/>
    </row>
    <row r="2787" spans="17:18" x14ac:dyDescent="0.2">
      <c r="Q2787" s="39"/>
      <c r="R2787" s="39"/>
    </row>
    <row r="2788" spans="17:18" x14ac:dyDescent="0.2">
      <c r="Q2788" s="39"/>
      <c r="R2788" s="39"/>
    </row>
    <row r="2789" spans="17:18" x14ac:dyDescent="0.2">
      <c r="Q2789" s="39"/>
      <c r="R2789" s="39"/>
    </row>
    <row r="2790" spans="17:18" x14ac:dyDescent="0.2">
      <c r="Q2790" s="39"/>
      <c r="R2790" s="39"/>
    </row>
    <row r="2791" spans="17:18" x14ac:dyDescent="0.2">
      <c r="Q2791" s="39"/>
      <c r="R2791" s="39"/>
    </row>
    <row r="2792" spans="17:18" x14ac:dyDescent="0.2">
      <c r="Q2792" s="39"/>
      <c r="R2792" s="39"/>
    </row>
    <row r="2793" spans="17:18" x14ac:dyDescent="0.2">
      <c r="Q2793" s="39"/>
      <c r="R2793" s="39"/>
    </row>
    <row r="2794" spans="17:18" x14ac:dyDescent="0.2">
      <c r="Q2794" s="39"/>
      <c r="R2794" s="39"/>
    </row>
    <row r="2795" spans="17:18" x14ac:dyDescent="0.2">
      <c r="Q2795" s="39"/>
      <c r="R2795" s="39"/>
    </row>
    <row r="2796" spans="17:18" x14ac:dyDescent="0.2">
      <c r="Q2796" s="39"/>
      <c r="R2796" s="39"/>
    </row>
    <row r="2797" spans="17:18" x14ac:dyDescent="0.2">
      <c r="Q2797" s="39"/>
      <c r="R2797" s="39"/>
    </row>
    <row r="2798" spans="17:18" x14ac:dyDescent="0.2">
      <c r="Q2798" s="39"/>
      <c r="R2798" s="39"/>
    </row>
    <row r="2799" spans="17:18" x14ac:dyDescent="0.2">
      <c r="Q2799" s="39"/>
      <c r="R2799" s="39"/>
    </row>
    <row r="2800" spans="17:18" x14ac:dyDescent="0.2">
      <c r="Q2800" s="39"/>
      <c r="R2800" s="39"/>
    </row>
    <row r="2801" spans="17:18" x14ac:dyDescent="0.2">
      <c r="Q2801" s="39"/>
      <c r="R2801" s="39"/>
    </row>
    <row r="2802" spans="17:18" x14ac:dyDescent="0.2">
      <c r="Q2802" s="39"/>
      <c r="R2802" s="39"/>
    </row>
    <row r="2803" spans="17:18" x14ac:dyDescent="0.2">
      <c r="Q2803" s="39"/>
      <c r="R2803" s="39"/>
    </row>
    <row r="2804" spans="17:18" x14ac:dyDescent="0.2">
      <c r="Q2804" s="39"/>
      <c r="R2804" s="39"/>
    </row>
    <row r="2805" spans="17:18" x14ac:dyDescent="0.2">
      <c r="Q2805" s="39"/>
      <c r="R2805" s="39"/>
    </row>
    <row r="2806" spans="17:18" x14ac:dyDescent="0.2">
      <c r="Q2806" s="39"/>
      <c r="R2806" s="39"/>
    </row>
    <row r="2807" spans="17:18" x14ac:dyDescent="0.2">
      <c r="Q2807" s="39"/>
      <c r="R2807" s="39"/>
    </row>
    <row r="2808" spans="17:18" x14ac:dyDescent="0.2">
      <c r="Q2808" s="39"/>
      <c r="R2808" s="39"/>
    </row>
    <row r="2809" spans="17:18" x14ac:dyDescent="0.2">
      <c r="Q2809" s="39"/>
      <c r="R2809" s="39"/>
    </row>
    <row r="2810" spans="17:18" x14ac:dyDescent="0.2">
      <c r="Q2810" s="39"/>
      <c r="R2810" s="39"/>
    </row>
    <row r="2811" spans="17:18" x14ac:dyDescent="0.2">
      <c r="Q2811" s="39"/>
      <c r="R2811" s="39"/>
    </row>
    <row r="2812" spans="17:18" x14ac:dyDescent="0.2">
      <c r="Q2812" s="39"/>
      <c r="R2812" s="39"/>
    </row>
    <row r="2813" spans="17:18" x14ac:dyDescent="0.2">
      <c r="Q2813" s="39"/>
      <c r="R2813" s="39"/>
    </row>
    <row r="2814" spans="17:18" x14ac:dyDescent="0.2">
      <c r="Q2814" s="39"/>
      <c r="R2814" s="39"/>
    </row>
    <row r="2815" spans="17:18" x14ac:dyDescent="0.2">
      <c r="Q2815" s="39"/>
      <c r="R2815" s="39"/>
    </row>
    <row r="2816" spans="17:18" x14ac:dyDescent="0.2">
      <c r="Q2816" s="39"/>
      <c r="R2816" s="39"/>
    </row>
    <row r="2817" spans="17:18" x14ac:dyDescent="0.2">
      <c r="Q2817" s="39"/>
      <c r="R2817" s="39"/>
    </row>
    <row r="2818" spans="17:18" x14ac:dyDescent="0.2">
      <c r="Q2818" s="39"/>
      <c r="R2818" s="39"/>
    </row>
    <row r="2819" spans="17:18" x14ac:dyDescent="0.2">
      <c r="Q2819" s="39"/>
      <c r="R2819" s="39"/>
    </row>
    <row r="2820" spans="17:18" x14ac:dyDescent="0.2">
      <c r="Q2820" s="39"/>
      <c r="R2820" s="39"/>
    </row>
    <row r="2821" spans="17:18" x14ac:dyDescent="0.2">
      <c r="Q2821" s="39"/>
      <c r="R2821" s="39"/>
    </row>
    <row r="2822" spans="17:18" x14ac:dyDescent="0.2">
      <c r="Q2822" s="39"/>
      <c r="R2822" s="39"/>
    </row>
    <row r="2823" spans="17:18" x14ac:dyDescent="0.2">
      <c r="Q2823" s="39"/>
      <c r="R2823" s="39"/>
    </row>
    <row r="2824" spans="17:18" x14ac:dyDescent="0.2">
      <c r="Q2824" s="39"/>
      <c r="R2824" s="39"/>
    </row>
    <row r="2825" spans="17:18" x14ac:dyDescent="0.2">
      <c r="Q2825" s="39"/>
      <c r="R2825" s="39"/>
    </row>
    <row r="2826" spans="17:18" x14ac:dyDescent="0.2">
      <c r="Q2826" s="39"/>
      <c r="R2826" s="39"/>
    </row>
    <row r="2827" spans="17:18" x14ac:dyDescent="0.2">
      <c r="Q2827" s="39"/>
      <c r="R2827" s="39"/>
    </row>
    <row r="2828" spans="17:18" x14ac:dyDescent="0.2">
      <c r="Q2828" s="39"/>
      <c r="R2828" s="39"/>
    </row>
    <row r="2829" spans="17:18" x14ac:dyDescent="0.2">
      <c r="Q2829" s="39"/>
      <c r="R2829" s="39"/>
    </row>
    <row r="2830" spans="17:18" x14ac:dyDescent="0.2">
      <c r="Q2830" s="39"/>
      <c r="R2830" s="39"/>
    </row>
    <row r="2831" spans="17:18" x14ac:dyDescent="0.2">
      <c r="Q2831" s="39"/>
      <c r="R2831" s="39"/>
    </row>
    <row r="2832" spans="17:18" x14ac:dyDescent="0.2">
      <c r="Q2832" s="39"/>
      <c r="R2832" s="39"/>
    </row>
    <row r="2833" spans="17:18" x14ac:dyDescent="0.2">
      <c r="Q2833" s="39"/>
      <c r="R2833" s="39"/>
    </row>
    <row r="2834" spans="17:18" x14ac:dyDescent="0.2">
      <c r="Q2834" s="39"/>
      <c r="R2834" s="39"/>
    </row>
    <row r="2835" spans="17:18" x14ac:dyDescent="0.2">
      <c r="Q2835" s="39"/>
      <c r="R2835" s="39"/>
    </row>
    <row r="2836" spans="17:18" x14ac:dyDescent="0.2">
      <c r="Q2836" s="39"/>
      <c r="R2836" s="39"/>
    </row>
    <row r="2837" spans="17:18" x14ac:dyDescent="0.2">
      <c r="Q2837" s="39"/>
      <c r="R2837" s="39"/>
    </row>
    <row r="2838" spans="17:18" x14ac:dyDescent="0.2">
      <c r="Q2838" s="39"/>
      <c r="R2838" s="39"/>
    </row>
    <row r="2839" spans="17:18" x14ac:dyDescent="0.2">
      <c r="Q2839" s="39"/>
      <c r="R2839" s="39"/>
    </row>
    <row r="2840" spans="17:18" x14ac:dyDescent="0.2">
      <c r="Q2840" s="39"/>
      <c r="R2840" s="39"/>
    </row>
    <row r="2841" spans="17:18" x14ac:dyDescent="0.2">
      <c r="Q2841" s="39"/>
      <c r="R2841" s="39"/>
    </row>
    <row r="2842" spans="17:18" x14ac:dyDescent="0.2">
      <c r="Q2842" s="39"/>
      <c r="R2842" s="39"/>
    </row>
    <row r="2843" spans="17:18" x14ac:dyDescent="0.2">
      <c r="Q2843" s="39"/>
      <c r="R2843" s="39"/>
    </row>
    <row r="2844" spans="17:18" x14ac:dyDescent="0.2">
      <c r="Q2844" s="39"/>
      <c r="R2844" s="39"/>
    </row>
    <row r="2845" spans="17:18" x14ac:dyDescent="0.2">
      <c r="Q2845" s="39"/>
      <c r="R2845" s="39"/>
    </row>
    <row r="2846" spans="17:18" x14ac:dyDescent="0.2">
      <c r="Q2846" s="39"/>
      <c r="R2846" s="39"/>
    </row>
    <row r="2847" spans="17:18" x14ac:dyDescent="0.2">
      <c r="Q2847" s="39"/>
      <c r="R2847" s="39"/>
    </row>
    <row r="2848" spans="17:18" x14ac:dyDescent="0.2">
      <c r="Q2848" s="39"/>
      <c r="R2848" s="39"/>
    </row>
    <row r="2849" spans="17:18" x14ac:dyDescent="0.2">
      <c r="Q2849" s="39"/>
      <c r="R2849" s="39"/>
    </row>
    <row r="2850" spans="17:18" x14ac:dyDescent="0.2">
      <c r="Q2850" s="39"/>
      <c r="R2850" s="39"/>
    </row>
    <row r="2851" spans="17:18" x14ac:dyDescent="0.2">
      <c r="Q2851" s="39"/>
      <c r="R2851" s="39"/>
    </row>
    <row r="2852" spans="17:18" x14ac:dyDescent="0.2">
      <c r="Q2852" s="39"/>
      <c r="R2852" s="39"/>
    </row>
    <row r="2853" spans="17:18" x14ac:dyDescent="0.2">
      <c r="Q2853" s="39"/>
      <c r="R2853" s="39"/>
    </row>
    <row r="2854" spans="17:18" x14ac:dyDescent="0.2">
      <c r="Q2854" s="39"/>
      <c r="R2854" s="39"/>
    </row>
    <row r="2855" spans="17:18" x14ac:dyDescent="0.2">
      <c r="Q2855" s="39"/>
      <c r="R2855" s="39"/>
    </row>
    <row r="2856" spans="17:18" x14ac:dyDescent="0.2">
      <c r="Q2856" s="39"/>
      <c r="R2856" s="39"/>
    </row>
    <row r="2857" spans="17:18" x14ac:dyDescent="0.2">
      <c r="Q2857" s="39"/>
      <c r="R2857" s="39"/>
    </row>
    <row r="2858" spans="17:18" x14ac:dyDescent="0.2">
      <c r="Q2858" s="39"/>
      <c r="R2858" s="39"/>
    </row>
    <row r="2859" spans="17:18" x14ac:dyDescent="0.2">
      <c r="Q2859" s="39"/>
      <c r="R2859" s="39"/>
    </row>
    <row r="2860" spans="17:18" x14ac:dyDescent="0.2">
      <c r="Q2860" s="39"/>
      <c r="R2860" s="39"/>
    </row>
    <row r="2861" spans="17:18" x14ac:dyDescent="0.2">
      <c r="Q2861" s="39"/>
      <c r="R2861" s="39"/>
    </row>
    <row r="2862" spans="17:18" x14ac:dyDescent="0.2">
      <c r="Q2862" s="39"/>
      <c r="R2862" s="39"/>
    </row>
    <row r="2863" spans="17:18" x14ac:dyDescent="0.2">
      <c r="Q2863" s="39"/>
      <c r="R2863" s="39"/>
    </row>
    <row r="2864" spans="17:18" x14ac:dyDescent="0.2">
      <c r="Q2864" s="39"/>
      <c r="R2864" s="39"/>
    </row>
    <row r="2865" spans="17:18" x14ac:dyDescent="0.2">
      <c r="Q2865" s="39"/>
      <c r="R2865" s="39"/>
    </row>
    <row r="2866" spans="17:18" x14ac:dyDescent="0.2">
      <c r="Q2866" s="39"/>
      <c r="R2866" s="39"/>
    </row>
    <row r="2867" spans="17:18" x14ac:dyDescent="0.2">
      <c r="Q2867" s="39"/>
      <c r="R2867" s="39"/>
    </row>
    <row r="2868" spans="17:18" x14ac:dyDescent="0.2">
      <c r="Q2868" s="39"/>
      <c r="R2868" s="39"/>
    </row>
    <row r="2869" spans="17:18" x14ac:dyDescent="0.2">
      <c r="Q2869" s="39"/>
      <c r="R2869" s="39"/>
    </row>
    <row r="2870" spans="17:18" x14ac:dyDescent="0.2">
      <c r="Q2870" s="39"/>
      <c r="R2870" s="39"/>
    </row>
    <row r="2871" spans="17:18" x14ac:dyDescent="0.2">
      <c r="Q2871" s="39"/>
      <c r="R2871" s="39"/>
    </row>
    <row r="2872" spans="17:18" x14ac:dyDescent="0.2">
      <c r="Q2872" s="39"/>
      <c r="R2872" s="39"/>
    </row>
    <row r="2873" spans="17:18" x14ac:dyDescent="0.2">
      <c r="Q2873" s="39"/>
      <c r="R2873" s="39"/>
    </row>
    <row r="2874" spans="17:18" x14ac:dyDescent="0.2">
      <c r="Q2874" s="39"/>
      <c r="R2874" s="39"/>
    </row>
    <row r="2875" spans="17:18" x14ac:dyDescent="0.2">
      <c r="Q2875" s="39"/>
      <c r="R2875" s="39"/>
    </row>
    <row r="2876" spans="17:18" x14ac:dyDescent="0.2">
      <c r="Q2876" s="39"/>
      <c r="R2876" s="39"/>
    </row>
    <row r="2877" spans="17:18" x14ac:dyDescent="0.2">
      <c r="Q2877" s="39"/>
      <c r="R2877" s="39"/>
    </row>
    <row r="2878" spans="17:18" x14ac:dyDescent="0.2">
      <c r="Q2878" s="39"/>
      <c r="R2878" s="39"/>
    </row>
    <row r="2879" spans="17:18" x14ac:dyDescent="0.2">
      <c r="Q2879" s="39"/>
      <c r="R2879" s="39"/>
    </row>
    <row r="2880" spans="17:18" x14ac:dyDescent="0.2">
      <c r="Q2880" s="39"/>
      <c r="R2880" s="39"/>
    </row>
    <row r="2881" spans="17:18" x14ac:dyDescent="0.2">
      <c r="Q2881" s="39"/>
      <c r="R2881" s="39"/>
    </row>
    <row r="2882" spans="17:18" x14ac:dyDescent="0.2">
      <c r="Q2882" s="39"/>
      <c r="R2882" s="39"/>
    </row>
    <row r="2883" spans="17:18" x14ac:dyDescent="0.2">
      <c r="Q2883" s="39"/>
      <c r="R2883" s="39"/>
    </row>
    <row r="2884" spans="17:18" x14ac:dyDescent="0.2">
      <c r="Q2884" s="39"/>
      <c r="R2884" s="39"/>
    </row>
    <row r="2885" spans="17:18" x14ac:dyDescent="0.2">
      <c r="Q2885" s="39"/>
      <c r="R2885" s="39"/>
    </row>
    <row r="2886" spans="17:18" x14ac:dyDescent="0.2">
      <c r="Q2886" s="39"/>
      <c r="R2886" s="39"/>
    </row>
    <row r="2887" spans="17:18" x14ac:dyDescent="0.2">
      <c r="Q2887" s="39"/>
      <c r="R2887" s="39"/>
    </row>
    <row r="2888" spans="17:18" x14ac:dyDescent="0.2">
      <c r="Q2888" s="39"/>
      <c r="R2888" s="39"/>
    </row>
    <row r="2889" spans="17:18" x14ac:dyDescent="0.2">
      <c r="Q2889" s="39"/>
      <c r="R2889" s="39"/>
    </row>
    <row r="2890" spans="17:18" x14ac:dyDescent="0.2">
      <c r="Q2890" s="39"/>
      <c r="R2890" s="39"/>
    </row>
    <row r="2891" spans="17:18" x14ac:dyDescent="0.2">
      <c r="Q2891" s="39"/>
      <c r="R2891" s="39"/>
    </row>
    <row r="2892" spans="17:18" x14ac:dyDescent="0.2">
      <c r="Q2892" s="39"/>
      <c r="R2892" s="39"/>
    </row>
    <row r="2893" spans="17:18" x14ac:dyDescent="0.2">
      <c r="Q2893" s="39"/>
      <c r="R2893" s="39"/>
    </row>
    <row r="2894" spans="17:18" x14ac:dyDescent="0.2">
      <c r="Q2894" s="39"/>
      <c r="R2894" s="39"/>
    </row>
    <row r="2895" spans="17:18" x14ac:dyDescent="0.2">
      <c r="Q2895" s="39"/>
      <c r="R2895" s="39"/>
    </row>
    <row r="2896" spans="17:18" x14ac:dyDescent="0.2">
      <c r="Q2896" s="39"/>
      <c r="R2896" s="39"/>
    </row>
    <row r="2897" spans="17:18" x14ac:dyDescent="0.2">
      <c r="Q2897" s="39"/>
      <c r="R2897" s="39"/>
    </row>
    <row r="2898" spans="17:18" x14ac:dyDescent="0.2">
      <c r="Q2898" s="39"/>
      <c r="R2898" s="39"/>
    </row>
    <row r="2899" spans="17:18" x14ac:dyDescent="0.2">
      <c r="Q2899" s="39"/>
      <c r="R2899" s="39"/>
    </row>
    <row r="2900" spans="17:18" x14ac:dyDescent="0.2">
      <c r="Q2900" s="39"/>
      <c r="R2900" s="39"/>
    </row>
    <row r="2901" spans="17:18" x14ac:dyDescent="0.2">
      <c r="Q2901" s="39"/>
      <c r="R2901" s="39"/>
    </row>
    <row r="2902" spans="17:18" x14ac:dyDescent="0.2">
      <c r="Q2902" s="39"/>
      <c r="R2902" s="39"/>
    </row>
    <row r="2903" spans="17:18" x14ac:dyDescent="0.2">
      <c r="Q2903" s="39"/>
      <c r="R2903" s="39"/>
    </row>
    <row r="2904" spans="17:18" x14ac:dyDescent="0.2">
      <c r="Q2904" s="39"/>
      <c r="R2904" s="39"/>
    </row>
    <row r="2905" spans="17:18" x14ac:dyDescent="0.2">
      <c r="Q2905" s="39"/>
      <c r="R2905" s="39"/>
    </row>
    <row r="2906" spans="17:18" x14ac:dyDescent="0.2">
      <c r="Q2906" s="39"/>
      <c r="R2906" s="39"/>
    </row>
    <row r="2907" spans="17:18" x14ac:dyDescent="0.2">
      <c r="Q2907" s="39"/>
      <c r="R2907" s="39"/>
    </row>
    <row r="2908" spans="17:18" x14ac:dyDescent="0.2">
      <c r="Q2908" s="39"/>
      <c r="R2908" s="39"/>
    </row>
    <row r="2909" spans="17:18" x14ac:dyDescent="0.2">
      <c r="Q2909" s="39"/>
      <c r="R2909" s="39"/>
    </row>
    <row r="2910" spans="17:18" x14ac:dyDescent="0.2">
      <c r="Q2910" s="39"/>
      <c r="R2910" s="39"/>
    </row>
    <row r="2911" spans="17:18" x14ac:dyDescent="0.2">
      <c r="Q2911" s="39"/>
      <c r="R2911" s="39"/>
    </row>
    <row r="2912" spans="17:18" x14ac:dyDescent="0.2">
      <c r="Q2912" s="39"/>
      <c r="R2912" s="39"/>
    </row>
    <row r="2913" spans="17:18" x14ac:dyDescent="0.2">
      <c r="Q2913" s="39"/>
      <c r="R2913" s="39"/>
    </row>
    <row r="2914" spans="17:18" x14ac:dyDescent="0.2">
      <c r="Q2914" s="39"/>
      <c r="R2914" s="39"/>
    </row>
    <row r="2915" spans="17:18" x14ac:dyDescent="0.2">
      <c r="Q2915" s="39"/>
      <c r="R2915" s="39"/>
    </row>
    <row r="2916" spans="17:18" x14ac:dyDescent="0.2">
      <c r="Q2916" s="39"/>
      <c r="R2916" s="39"/>
    </row>
    <row r="2917" spans="17:18" x14ac:dyDescent="0.2">
      <c r="Q2917" s="39"/>
      <c r="R2917" s="39"/>
    </row>
    <row r="2918" spans="17:18" x14ac:dyDescent="0.2">
      <c r="Q2918" s="39"/>
      <c r="R2918" s="39"/>
    </row>
    <row r="2919" spans="17:18" x14ac:dyDescent="0.2">
      <c r="Q2919" s="39"/>
      <c r="R2919" s="39"/>
    </row>
    <row r="2920" spans="17:18" x14ac:dyDescent="0.2">
      <c r="Q2920" s="39"/>
      <c r="R2920" s="39"/>
    </row>
    <row r="2921" spans="17:18" x14ac:dyDescent="0.2">
      <c r="Q2921" s="39"/>
      <c r="R2921" s="39"/>
    </row>
    <row r="2922" spans="17:18" x14ac:dyDescent="0.2">
      <c r="Q2922" s="39"/>
      <c r="R2922" s="39"/>
    </row>
    <row r="2923" spans="17:18" x14ac:dyDescent="0.2">
      <c r="Q2923" s="39"/>
      <c r="R2923" s="39"/>
    </row>
    <row r="2924" spans="17:18" x14ac:dyDescent="0.2">
      <c r="Q2924" s="39"/>
      <c r="R2924" s="39"/>
    </row>
    <row r="2925" spans="17:18" x14ac:dyDescent="0.2">
      <c r="Q2925" s="39"/>
      <c r="R2925" s="39"/>
    </row>
    <row r="2926" spans="17:18" x14ac:dyDescent="0.2">
      <c r="Q2926" s="39"/>
      <c r="R2926" s="39"/>
    </row>
    <row r="2927" spans="17:18" x14ac:dyDescent="0.2">
      <c r="Q2927" s="39"/>
      <c r="R2927" s="39"/>
    </row>
    <row r="2928" spans="17:18" x14ac:dyDescent="0.2">
      <c r="Q2928" s="39"/>
      <c r="R2928" s="39"/>
    </row>
    <row r="2929" spans="17:18" x14ac:dyDescent="0.2">
      <c r="Q2929" s="39"/>
      <c r="R2929" s="39"/>
    </row>
    <row r="2930" spans="17:18" x14ac:dyDescent="0.2">
      <c r="Q2930" s="39"/>
      <c r="R2930" s="39"/>
    </row>
    <row r="2931" spans="17:18" x14ac:dyDescent="0.2">
      <c r="Q2931" s="39"/>
      <c r="R2931" s="39"/>
    </row>
    <row r="2932" spans="17:18" x14ac:dyDescent="0.2">
      <c r="Q2932" s="39"/>
      <c r="R2932" s="39"/>
    </row>
    <row r="2933" spans="17:18" x14ac:dyDescent="0.2">
      <c r="Q2933" s="39"/>
      <c r="R2933" s="39"/>
    </row>
    <row r="2934" spans="17:18" x14ac:dyDescent="0.2">
      <c r="Q2934" s="39"/>
      <c r="R2934" s="39"/>
    </row>
    <row r="2935" spans="17:18" x14ac:dyDescent="0.2">
      <c r="Q2935" s="39"/>
      <c r="R2935" s="39"/>
    </row>
    <row r="2936" spans="17:18" x14ac:dyDescent="0.2">
      <c r="Q2936" s="39"/>
      <c r="R2936" s="39"/>
    </row>
    <row r="2937" spans="17:18" x14ac:dyDescent="0.2">
      <c r="Q2937" s="39"/>
      <c r="R2937" s="39"/>
    </row>
    <row r="2938" spans="17:18" x14ac:dyDescent="0.2">
      <c r="Q2938" s="39"/>
      <c r="R2938" s="39"/>
    </row>
    <row r="2939" spans="17:18" x14ac:dyDescent="0.2">
      <c r="Q2939" s="39"/>
      <c r="R2939" s="39"/>
    </row>
    <row r="2940" spans="17:18" x14ac:dyDescent="0.2">
      <c r="Q2940" s="39"/>
      <c r="R2940" s="39"/>
    </row>
    <row r="2941" spans="17:18" x14ac:dyDescent="0.2">
      <c r="Q2941" s="39"/>
      <c r="R2941" s="39"/>
    </row>
    <row r="2942" spans="17:18" x14ac:dyDescent="0.2">
      <c r="Q2942" s="39"/>
      <c r="R2942" s="39"/>
    </row>
    <row r="2943" spans="17:18" x14ac:dyDescent="0.2">
      <c r="Q2943" s="39"/>
      <c r="R2943" s="39"/>
    </row>
    <row r="2944" spans="17:18" x14ac:dyDescent="0.2">
      <c r="Q2944" s="39"/>
      <c r="R2944" s="39"/>
    </row>
    <row r="2945" spans="17:18" x14ac:dyDescent="0.2">
      <c r="Q2945" s="39"/>
      <c r="R2945" s="39"/>
    </row>
    <row r="2946" spans="17:18" x14ac:dyDescent="0.2">
      <c r="Q2946" s="39"/>
      <c r="R2946" s="39"/>
    </row>
    <row r="2947" spans="17:18" x14ac:dyDescent="0.2">
      <c r="Q2947" s="39"/>
      <c r="R2947" s="39"/>
    </row>
    <row r="2948" spans="17:18" x14ac:dyDescent="0.2">
      <c r="Q2948" s="39"/>
      <c r="R2948" s="39"/>
    </row>
    <row r="2949" spans="17:18" x14ac:dyDescent="0.2">
      <c r="Q2949" s="39"/>
      <c r="R2949" s="39"/>
    </row>
    <row r="2950" spans="17:18" x14ac:dyDescent="0.2">
      <c r="Q2950" s="39"/>
      <c r="R2950" s="39"/>
    </row>
    <row r="2951" spans="17:18" x14ac:dyDescent="0.2">
      <c r="Q2951" s="39"/>
      <c r="R2951" s="39"/>
    </row>
    <row r="2952" spans="17:18" x14ac:dyDescent="0.2">
      <c r="Q2952" s="39"/>
      <c r="R2952" s="39"/>
    </row>
    <row r="2953" spans="17:18" x14ac:dyDescent="0.2">
      <c r="Q2953" s="39"/>
      <c r="R2953" s="39"/>
    </row>
    <row r="2954" spans="17:18" x14ac:dyDescent="0.2">
      <c r="Q2954" s="39"/>
      <c r="R2954" s="39"/>
    </row>
    <row r="2955" spans="17:18" x14ac:dyDescent="0.2">
      <c r="Q2955" s="39"/>
      <c r="R2955" s="39"/>
    </row>
    <row r="2956" spans="17:18" x14ac:dyDescent="0.2">
      <c r="Q2956" s="39"/>
      <c r="R2956" s="39"/>
    </row>
    <row r="2957" spans="17:18" x14ac:dyDescent="0.2">
      <c r="Q2957" s="39"/>
      <c r="R2957" s="39"/>
    </row>
    <row r="2958" spans="17:18" x14ac:dyDescent="0.2">
      <c r="Q2958" s="39"/>
      <c r="R2958" s="39"/>
    </row>
    <row r="2959" spans="17:18" x14ac:dyDescent="0.2">
      <c r="Q2959" s="39"/>
      <c r="R2959" s="39"/>
    </row>
    <row r="2960" spans="17:18" x14ac:dyDescent="0.2">
      <c r="Q2960" s="39"/>
      <c r="R2960" s="39"/>
    </row>
    <row r="2961" spans="17:18" x14ac:dyDescent="0.2">
      <c r="Q2961" s="39"/>
      <c r="R2961" s="39"/>
    </row>
    <row r="2962" spans="17:18" x14ac:dyDescent="0.2">
      <c r="Q2962" s="39"/>
      <c r="R2962" s="39"/>
    </row>
    <row r="2963" spans="17:18" x14ac:dyDescent="0.2">
      <c r="Q2963" s="39"/>
      <c r="R2963" s="39"/>
    </row>
    <row r="2964" spans="17:18" x14ac:dyDescent="0.2">
      <c r="Q2964" s="39"/>
      <c r="R2964" s="39"/>
    </row>
    <row r="2965" spans="17:18" x14ac:dyDescent="0.2">
      <c r="Q2965" s="39"/>
      <c r="R2965" s="39"/>
    </row>
    <row r="2966" spans="17:18" x14ac:dyDescent="0.2">
      <c r="Q2966" s="39"/>
      <c r="R2966" s="39"/>
    </row>
    <row r="2967" spans="17:18" x14ac:dyDescent="0.2">
      <c r="Q2967" s="39"/>
      <c r="R2967" s="39"/>
    </row>
    <row r="2968" spans="17:18" x14ac:dyDescent="0.2">
      <c r="Q2968" s="39"/>
      <c r="R2968" s="39"/>
    </row>
    <row r="2969" spans="17:18" x14ac:dyDescent="0.2">
      <c r="Q2969" s="39"/>
      <c r="R2969" s="39"/>
    </row>
    <row r="2970" spans="17:18" x14ac:dyDescent="0.2">
      <c r="Q2970" s="39"/>
      <c r="R2970" s="39"/>
    </row>
    <row r="2971" spans="17:18" x14ac:dyDescent="0.2">
      <c r="Q2971" s="39"/>
      <c r="R2971" s="39"/>
    </row>
    <row r="2972" spans="17:18" x14ac:dyDescent="0.2">
      <c r="Q2972" s="39"/>
      <c r="R2972" s="39"/>
    </row>
    <row r="2973" spans="17:18" x14ac:dyDescent="0.2">
      <c r="Q2973" s="39"/>
      <c r="R2973" s="39"/>
    </row>
    <row r="2974" spans="17:18" x14ac:dyDescent="0.2">
      <c r="Q2974" s="39"/>
      <c r="R2974" s="39"/>
    </row>
    <row r="2975" spans="17:18" x14ac:dyDescent="0.2">
      <c r="Q2975" s="39"/>
      <c r="R2975" s="39"/>
    </row>
    <row r="2976" spans="17:18" x14ac:dyDescent="0.2">
      <c r="Q2976" s="39"/>
      <c r="R2976" s="39"/>
    </row>
    <row r="2977" spans="17:18" x14ac:dyDescent="0.2">
      <c r="Q2977" s="39"/>
      <c r="R2977" s="39"/>
    </row>
    <row r="2978" spans="17:18" x14ac:dyDescent="0.2">
      <c r="Q2978" s="39"/>
      <c r="R2978" s="39"/>
    </row>
    <row r="2979" spans="17:18" x14ac:dyDescent="0.2">
      <c r="Q2979" s="39"/>
      <c r="R2979" s="39"/>
    </row>
    <row r="2980" spans="17:18" x14ac:dyDescent="0.2">
      <c r="Q2980" s="39"/>
      <c r="R2980" s="39"/>
    </row>
    <row r="2981" spans="17:18" x14ac:dyDescent="0.2">
      <c r="Q2981" s="39"/>
      <c r="R2981" s="39"/>
    </row>
    <row r="2982" spans="17:18" x14ac:dyDescent="0.2">
      <c r="Q2982" s="39"/>
      <c r="R2982" s="39"/>
    </row>
    <row r="2983" spans="17:18" x14ac:dyDescent="0.2">
      <c r="Q2983" s="39"/>
      <c r="R2983" s="39"/>
    </row>
    <row r="2984" spans="17:18" x14ac:dyDescent="0.2">
      <c r="Q2984" s="39"/>
      <c r="R2984" s="39"/>
    </row>
    <row r="2985" spans="17:18" x14ac:dyDescent="0.2">
      <c r="Q2985" s="39"/>
      <c r="R2985" s="39"/>
    </row>
    <row r="2986" spans="17:18" x14ac:dyDescent="0.2">
      <c r="Q2986" s="39"/>
      <c r="R2986" s="39"/>
    </row>
    <row r="2987" spans="17:18" x14ac:dyDescent="0.2">
      <c r="Q2987" s="39"/>
      <c r="R2987" s="39"/>
    </row>
    <row r="2988" spans="17:18" x14ac:dyDescent="0.2">
      <c r="Q2988" s="39"/>
      <c r="R2988" s="39"/>
    </row>
    <row r="2989" spans="17:18" x14ac:dyDescent="0.2">
      <c r="Q2989" s="39"/>
      <c r="R2989" s="39"/>
    </row>
    <row r="2990" spans="17:18" x14ac:dyDescent="0.2">
      <c r="Q2990" s="39"/>
      <c r="R2990" s="39"/>
    </row>
    <row r="2991" spans="17:18" x14ac:dyDescent="0.2">
      <c r="Q2991" s="39"/>
      <c r="R2991" s="39"/>
    </row>
    <row r="2992" spans="17:18" x14ac:dyDescent="0.2">
      <c r="Q2992" s="39"/>
      <c r="R2992" s="39"/>
    </row>
    <row r="2993" spans="17:18" x14ac:dyDescent="0.2">
      <c r="Q2993" s="39"/>
      <c r="R2993" s="39"/>
    </row>
    <row r="2994" spans="17:18" x14ac:dyDescent="0.2">
      <c r="Q2994" s="39"/>
      <c r="R2994" s="39"/>
    </row>
    <row r="2995" spans="17:18" x14ac:dyDescent="0.2">
      <c r="Q2995" s="39"/>
      <c r="R2995" s="39"/>
    </row>
    <row r="2996" spans="17:18" x14ac:dyDescent="0.2">
      <c r="Q2996" s="39"/>
      <c r="R2996" s="39"/>
    </row>
    <row r="2997" spans="17:18" x14ac:dyDescent="0.2">
      <c r="Q2997" s="39"/>
      <c r="R2997" s="39"/>
    </row>
    <row r="2998" spans="17:18" x14ac:dyDescent="0.2">
      <c r="Q2998" s="39"/>
      <c r="R2998" s="39"/>
    </row>
    <row r="2999" spans="17:18" x14ac:dyDescent="0.2">
      <c r="Q2999" s="39"/>
      <c r="R2999" s="39"/>
    </row>
    <row r="3000" spans="17:18" x14ac:dyDescent="0.2">
      <c r="Q3000" s="39"/>
      <c r="R3000" s="39"/>
    </row>
    <row r="3001" spans="17:18" x14ac:dyDescent="0.2">
      <c r="Q3001" s="39"/>
      <c r="R3001" s="39"/>
    </row>
    <row r="3002" spans="17:18" x14ac:dyDescent="0.2">
      <c r="Q3002" s="39"/>
      <c r="R3002" s="39"/>
    </row>
    <row r="3003" spans="17:18" x14ac:dyDescent="0.2">
      <c r="Q3003" s="39"/>
      <c r="R3003" s="39"/>
    </row>
    <row r="3004" spans="17:18" x14ac:dyDescent="0.2">
      <c r="Q3004" s="39"/>
      <c r="R3004" s="39"/>
    </row>
    <row r="3005" spans="17:18" x14ac:dyDescent="0.2">
      <c r="Q3005" s="39"/>
      <c r="R3005" s="39"/>
    </row>
    <row r="3006" spans="17:18" x14ac:dyDescent="0.2">
      <c r="Q3006" s="39"/>
      <c r="R3006" s="39"/>
    </row>
    <row r="3007" spans="17:18" x14ac:dyDescent="0.2">
      <c r="Q3007" s="39"/>
      <c r="R3007" s="39"/>
    </row>
    <row r="3008" spans="17:18" x14ac:dyDescent="0.2">
      <c r="Q3008" s="39"/>
      <c r="R3008" s="39"/>
    </row>
    <row r="3009" spans="17:18" x14ac:dyDescent="0.2">
      <c r="Q3009" s="39"/>
      <c r="R3009" s="39"/>
    </row>
    <row r="3010" spans="17:18" x14ac:dyDescent="0.2">
      <c r="Q3010" s="39"/>
      <c r="R3010" s="39"/>
    </row>
    <row r="3011" spans="17:18" x14ac:dyDescent="0.2">
      <c r="Q3011" s="39"/>
      <c r="R3011" s="39"/>
    </row>
    <row r="3012" spans="17:18" x14ac:dyDescent="0.2">
      <c r="Q3012" s="39"/>
      <c r="R3012" s="39"/>
    </row>
    <row r="3013" spans="17:18" x14ac:dyDescent="0.2">
      <c r="Q3013" s="39"/>
      <c r="R3013" s="39"/>
    </row>
    <row r="3014" spans="17:18" x14ac:dyDescent="0.2">
      <c r="Q3014" s="39"/>
      <c r="R3014" s="39"/>
    </row>
    <row r="3015" spans="17:18" x14ac:dyDescent="0.2">
      <c r="Q3015" s="39"/>
      <c r="R3015" s="39"/>
    </row>
    <row r="3016" spans="17:18" x14ac:dyDescent="0.2">
      <c r="Q3016" s="39"/>
      <c r="R3016" s="39"/>
    </row>
    <row r="3017" spans="17:18" x14ac:dyDescent="0.2">
      <c r="Q3017" s="39"/>
      <c r="R3017" s="39"/>
    </row>
    <row r="3018" spans="17:18" x14ac:dyDescent="0.2">
      <c r="Q3018" s="39"/>
      <c r="R3018" s="39"/>
    </row>
    <row r="3019" spans="17:18" x14ac:dyDescent="0.2">
      <c r="Q3019" s="39"/>
      <c r="R3019" s="39"/>
    </row>
    <row r="3020" spans="17:18" x14ac:dyDescent="0.2">
      <c r="Q3020" s="39"/>
      <c r="R3020" s="39"/>
    </row>
    <row r="3021" spans="17:18" x14ac:dyDescent="0.2">
      <c r="Q3021" s="39"/>
      <c r="R3021" s="39"/>
    </row>
    <row r="3022" spans="17:18" x14ac:dyDescent="0.2">
      <c r="Q3022" s="39"/>
      <c r="R3022" s="39"/>
    </row>
    <row r="3023" spans="17:18" x14ac:dyDescent="0.2">
      <c r="Q3023" s="39"/>
      <c r="R3023" s="39"/>
    </row>
    <row r="3024" spans="17:18" x14ac:dyDescent="0.2">
      <c r="Q3024" s="39"/>
      <c r="R3024" s="39"/>
    </row>
    <row r="3025" spans="17:18" x14ac:dyDescent="0.2">
      <c r="Q3025" s="39"/>
      <c r="R3025" s="39"/>
    </row>
    <row r="3026" spans="17:18" x14ac:dyDescent="0.2">
      <c r="Q3026" s="39"/>
      <c r="R3026" s="39"/>
    </row>
    <row r="3027" spans="17:18" x14ac:dyDescent="0.2">
      <c r="Q3027" s="39"/>
      <c r="R3027" s="39"/>
    </row>
    <row r="3028" spans="17:18" x14ac:dyDescent="0.2">
      <c r="Q3028" s="39"/>
      <c r="R3028" s="39"/>
    </row>
    <row r="3029" spans="17:18" x14ac:dyDescent="0.2">
      <c r="Q3029" s="39"/>
      <c r="R3029" s="39"/>
    </row>
    <row r="3030" spans="17:18" x14ac:dyDescent="0.2">
      <c r="Q3030" s="39"/>
      <c r="R3030" s="39"/>
    </row>
    <row r="3031" spans="17:18" x14ac:dyDescent="0.2">
      <c r="Q3031" s="39"/>
      <c r="R3031" s="39"/>
    </row>
    <row r="3032" spans="17:18" x14ac:dyDescent="0.2">
      <c r="Q3032" s="39"/>
      <c r="R3032" s="39"/>
    </row>
    <row r="3033" spans="17:18" x14ac:dyDescent="0.2">
      <c r="Q3033" s="39"/>
      <c r="R3033" s="39"/>
    </row>
    <row r="3034" spans="17:18" x14ac:dyDescent="0.2">
      <c r="Q3034" s="39"/>
      <c r="R3034" s="39"/>
    </row>
    <row r="3035" spans="17:18" x14ac:dyDescent="0.2">
      <c r="Q3035" s="39"/>
      <c r="R3035" s="39"/>
    </row>
    <row r="3036" spans="17:18" x14ac:dyDescent="0.2">
      <c r="Q3036" s="39"/>
      <c r="R3036" s="39"/>
    </row>
    <row r="3037" spans="17:18" x14ac:dyDescent="0.2">
      <c r="Q3037" s="39"/>
      <c r="R3037" s="39"/>
    </row>
    <row r="3038" spans="17:18" x14ac:dyDescent="0.2">
      <c r="Q3038" s="39"/>
      <c r="R3038" s="39"/>
    </row>
    <row r="3039" spans="17:18" x14ac:dyDescent="0.2">
      <c r="Q3039" s="39"/>
      <c r="R3039" s="39"/>
    </row>
    <row r="3040" spans="17:18" x14ac:dyDescent="0.2">
      <c r="Q3040" s="39"/>
      <c r="R3040" s="39"/>
    </row>
    <row r="3041" spans="17:18" x14ac:dyDescent="0.2">
      <c r="Q3041" s="39"/>
      <c r="R3041" s="39"/>
    </row>
    <row r="3042" spans="17:18" x14ac:dyDescent="0.2">
      <c r="Q3042" s="39"/>
      <c r="R3042" s="39"/>
    </row>
    <row r="3043" spans="17:18" x14ac:dyDescent="0.2">
      <c r="Q3043" s="39"/>
      <c r="R3043" s="39"/>
    </row>
    <row r="3044" spans="17:18" x14ac:dyDescent="0.2">
      <c r="Q3044" s="39"/>
      <c r="R3044" s="39"/>
    </row>
    <row r="3045" spans="17:18" x14ac:dyDescent="0.2">
      <c r="Q3045" s="39"/>
      <c r="R3045" s="39"/>
    </row>
    <row r="3046" spans="17:18" x14ac:dyDescent="0.2">
      <c r="Q3046" s="39"/>
      <c r="R3046" s="39"/>
    </row>
    <row r="3047" spans="17:18" x14ac:dyDescent="0.2">
      <c r="Q3047" s="39"/>
      <c r="R3047" s="39"/>
    </row>
    <row r="3048" spans="17:18" x14ac:dyDescent="0.2">
      <c r="Q3048" s="39"/>
      <c r="R3048" s="39"/>
    </row>
    <row r="3049" spans="17:18" x14ac:dyDescent="0.2">
      <c r="Q3049" s="39"/>
      <c r="R3049" s="39"/>
    </row>
    <row r="3050" spans="17:18" x14ac:dyDescent="0.2">
      <c r="Q3050" s="39"/>
      <c r="R3050" s="39"/>
    </row>
    <row r="3051" spans="17:18" x14ac:dyDescent="0.2">
      <c r="Q3051" s="39"/>
      <c r="R3051" s="39"/>
    </row>
    <row r="3052" spans="17:18" x14ac:dyDescent="0.2">
      <c r="Q3052" s="39"/>
      <c r="R3052" s="39"/>
    </row>
    <row r="3053" spans="17:18" x14ac:dyDescent="0.2">
      <c r="Q3053" s="39"/>
      <c r="R3053" s="39"/>
    </row>
    <row r="3054" spans="17:18" x14ac:dyDescent="0.2">
      <c r="Q3054" s="39"/>
      <c r="R3054" s="39"/>
    </row>
    <row r="3055" spans="17:18" x14ac:dyDescent="0.2">
      <c r="Q3055" s="39"/>
      <c r="R3055" s="39"/>
    </row>
    <row r="3056" spans="17:18" x14ac:dyDescent="0.2">
      <c r="Q3056" s="39"/>
      <c r="R3056" s="39"/>
    </row>
    <row r="3057" spans="17:18" x14ac:dyDescent="0.2">
      <c r="Q3057" s="39"/>
      <c r="R3057" s="39"/>
    </row>
    <row r="3058" spans="17:18" x14ac:dyDescent="0.2">
      <c r="Q3058" s="39"/>
      <c r="R3058" s="39"/>
    </row>
    <row r="3059" spans="17:18" x14ac:dyDescent="0.2">
      <c r="Q3059" s="39"/>
      <c r="R3059" s="39"/>
    </row>
    <row r="3060" spans="17:18" x14ac:dyDescent="0.2">
      <c r="Q3060" s="39"/>
      <c r="R3060" s="39"/>
    </row>
    <row r="3061" spans="17:18" x14ac:dyDescent="0.2">
      <c r="Q3061" s="39"/>
      <c r="R3061" s="39"/>
    </row>
    <row r="3062" spans="17:18" x14ac:dyDescent="0.2">
      <c r="Q3062" s="39"/>
      <c r="R3062" s="39"/>
    </row>
    <row r="3063" spans="17:18" x14ac:dyDescent="0.2">
      <c r="Q3063" s="39"/>
      <c r="R3063" s="39"/>
    </row>
    <row r="3064" spans="17:18" x14ac:dyDescent="0.2">
      <c r="Q3064" s="39"/>
      <c r="R3064" s="39"/>
    </row>
    <row r="3065" spans="17:18" x14ac:dyDescent="0.2">
      <c r="Q3065" s="39"/>
      <c r="R3065" s="39"/>
    </row>
    <row r="3066" spans="17:18" x14ac:dyDescent="0.2">
      <c r="Q3066" s="39"/>
      <c r="R3066" s="39"/>
    </row>
    <row r="3067" spans="17:18" x14ac:dyDescent="0.2">
      <c r="Q3067" s="39"/>
      <c r="R3067" s="39"/>
    </row>
    <row r="3068" spans="17:18" x14ac:dyDescent="0.2">
      <c r="Q3068" s="39"/>
      <c r="R3068" s="39"/>
    </row>
    <row r="3069" spans="17:18" x14ac:dyDescent="0.2">
      <c r="Q3069" s="39"/>
      <c r="R3069" s="39"/>
    </row>
    <row r="3070" spans="17:18" x14ac:dyDescent="0.2">
      <c r="Q3070" s="39"/>
      <c r="R3070" s="39"/>
    </row>
    <row r="3071" spans="17:18" x14ac:dyDescent="0.2">
      <c r="Q3071" s="39"/>
      <c r="R3071" s="39"/>
    </row>
    <row r="3072" spans="17:18" x14ac:dyDescent="0.2">
      <c r="Q3072" s="39"/>
      <c r="R3072" s="39"/>
    </row>
    <row r="3073" spans="17:18" x14ac:dyDescent="0.2">
      <c r="Q3073" s="39"/>
      <c r="R3073" s="39"/>
    </row>
    <row r="3074" spans="17:18" x14ac:dyDescent="0.2">
      <c r="Q3074" s="39"/>
      <c r="R3074" s="39"/>
    </row>
    <row r="3075" spans="17:18" x14ac:dyDescent="0.2">
      <c r="Q3075" s="39"/>
      <c r="R3075" s="39"/>
    </row>
    <row r="3076" spans="17:18" x14ac:dyDescent="0.2">
      <c r="Q3076" s="39"/>
      <c r="R3076" s="39"/>
    </row>
    <row r="3077" spans="17:18" x14ac:dyDescent="0.2">
      <c r="Q3077" s="39"/>
      <c r="R3077" s="39"/>
    </row>
    <row r="3078" spans="17:18" x14ac:dyDescent="0.2">
      <c r="Q3078" s="39"/>
      <c r="R3078" s="39"/>
    </row>
    <row r="3079" spans="17:18" x14ac:dyDescent="0.2">
      <c r="Q3079" s="39"/>
      <c r="R3079" s="39"/>
    </row>
    <row r="3080" spans="17:18" x14ac:dyDescent="0.2">
      <c r="Q3080" s="39"/>
      <c r="R3080" s="39"/>
    </row>
    <row r="3081" spans="17:18" x14ac:dyDescent="0.2">
      <c r="Q3081" s="39"/>
      <c r="R3081" s="39"/>
    </row>
    <row r="3082" spans="17:18" x14ac:dyDescent="0.2">
      <c r="Q3082" s="39"/>
      <c r="R3082" s="39"/>
    </row>
    <row r="3083" spans="17:18" x14ac:dyDescent="0.2">
      <c r="Q3083" s="39"/>
      <c r="R3083" s="39"/>
    </row>
    <row r="3084" spans="17:18" x14ac:dyDescent="0.2">
      <c r="Q3084" s="39"/>
      <c r="R3084" s="39"/>
    </row>
    <row r="3085" spans="17:18" x14ac:dyDescent="0.2">
      <c r="Q3085" s="39"/>
      <c r="R3085" s="39"/>
    </row>
    <row r="3086" spans="17:18" x14ac:dyDescent="0.2">
      <c r="Q3086" s="39"/>
      <c r="R3086" s="39"/>
    </row>
    <row r="3087" spans="17:18" x14ac:dyDescent="0.2">
      <c r="Q3087" s="39"/>
      <c r="R3087" s="39"/>
    </row>
    <row r="3088" spans="17:18" x14ac:dyDescent="0.2">
      <c r="Q3088" s="39"/>
      <c r="R3088" s="39"/>
    </row>
    <row r="3089" spans="17:18" x14ac:dyDescent="0.2">
      <c r="Q3089" s="39"/>
      <c r="R3089" s="39"/>
    </row>
    <row r="3090" spans="17:18" x14ac:dyDescent="0.2">
      <c r="Q3090" s="39"/>
      <c r="R3090" s="39"/>
    </row>
    <row r="3091" spans="17:18" x14ac:dyDescent="0.2">
      <c r="Q3091" s="39"/>
      <c r="R3091" s="39"/>
    </row>
    <row r="3092" spans="17:18" x14ac:dyDescent="0.2">
      <c r="Q3092" s="39"/>
      <c r="R3092" s="39"/>
    </row>
    <row r="3093" spans="17:18" x14ac:dyDescent="0.2">
      <c r="Q3093" s="39"/>
      <c r="R3093" s="39"/>
    </row>
    <row r="3094" spans="17:18" x14ac:dyDescent="0.2">
      <c r="Q3094" s="39"/>
      <c r="R3094" s="39"/>
    </row>
    <row r="3095" spans="17:18" x14ac:dyDescent="0.2">
      <c r="Q3095" s="39"/>
      <c r="R3095" s="39"/>
    </row>
    <row r="3096" spans="17:18" x14ac:dyDescent="0.2">
      <c r="Q3096" s="39"/>
      <c r="R3096" s="39"/>
    </row>
    <row r="3097" spans="17:18" x14ac:dyDescent="0.2">
      <c r="Q3097" s="39"/>
      <c r="R3097" s="39"/>
    </row>
    <row r="3098" spans="17:18" x14ac:dyDescent="0.2">
      <c r="Q3098" s="39"/>
      <c r="R3098" s="39"/>
    </row>
    <row r="3099" spans="17:18" x14ac:dyDescent="0.2">
      <c r="Q3099" s="39"/>
      <c r="R3099" s="39"/>
    </row>
    <row r="3100" spans="17:18" x14ac:dyDescent="0.2">
      <c r="Q3100" s="39"/>
      <c r="R3100" s="39"/>
    </row>
    <row r="3101" spans="17:18" x14ac:dyDescent="0.2">
      <c r="Q3101" s="39"/>
      <c r="R3101" s="39"/>
    </row>
    <row r="3102" spans="17:18" x14ac:dyDescent="0.2">
      <c r="Q3102" s="39"/>
      <c r="R3102" s="39"/>
    </row>
    <row r="3103" spans="17:18" x14ac:dyDescent="0.2">
      <c r="Q3103" s="39"/>
      <c r="R3103" s="39"/>
    </row>
    <row r="3104" spans="17:18" x14ac:dyDescent="0.2">
      <c r="Q3104" s="39"/>
      <c r="R3104" s="39"/>
    </row>
    <row r="3105" spans="17:18" x14ac:dyDescent="0.2">
      <c r="Q3105" s="39"/>
      <c r="R3105" s="39"/>
    </row>
    <row r="3106" spans="17:18" x14ac:dyDescent="0.2">
      <c r="Q3106" s="39"/>
      <c r="R3106" s="39"/>
    </row>
    <row r="3107" spans="17:18" x14ac:dyDescent="0.2">
      <c r="Q3107" s="39"/>
      <c r="R3107" s="39"/>
    </row>
    <row r="3108" spans="17:18" x14ac:dyDescent="0.2">
      <c r="Q3108" s="39"/>
      <c r="R3108" s="39"/>
    </row>
    <row r="3109" spans="17:18" x14ac:dyDescent="0.2">
      <c r="Q3109" s="39"/>
      <c r="R3109" s="39"/>
    </row>
    <row r="3110" spans="17:18" x14ac:dyDescent="0.2">
      <c r="Q3110" s="39"/>
      <c r="R3110" s="39"/>
    </row>
    <row r="3111" spans="17:18" x14ac:dyDescent="0.2">
      <c r="Q3111" s="39"/>
      <c r="R3111" s="39"/>
    </row>
    <row r="3112" spans="17:18" x14ac:dyDescent="0.2">
      <c r="Q3112" s="39"/>
      <c r="R3112" s="39"/>
    </row>
    <row r="3113" spans="17:18" x14ac:dyDescent="0.2">
      <c r="Q3113" s="39"/>
      <c r="R3113" s="39"/>
    </row>
    <row r="3114" spans="17:18" x14ac:dyDescent="0.2">
      <c r="Q3114" s="39"/>
      <c r="R3114" s="39"/>
    </row>
    <row r="3115" spans="17:18" x14ac:dyDescent="0.2">
      <c r="Q3115" s="39"/>
      <c r="R3115" s="39"/>
    </row>
    <row r="3116" spans="17:18" x14ac:dyDescent="0.2">
      <c r="Q3116" s="39"/>
      <c r="R3116" s="39"/>
    </row>
    <row r="3117" spans="17:18" x14ac:dyDescent="0.2">
      <c r="Q3117" s="39"/>
      <c r="R3117" s="39"/>
    </row>
    <row r="3118" spans="17:18" x14ac:dyDescent="0.2">
      <c r="Q3118" s="39"/>
      <c r="R3118" s="39"/>
    </row>
    <row r="3119" spans="17:18" x14ac:dyDescent="0.2">
      <c r="Q3119" s="39"/>
      <c r="R3119" s="39"/>
    </row>
    <row r="3120" spans="17:18" x14ac:dyDescent="0.2">
      <c r="Q3120" s="39"/>
      <c r="R3120" s="39"/>
    </row>
    <row r="3121" spans="17:18" x14ac:dyDescent="0.2">
      <c r="Q3121" s="39"/>
      <c r="R3121" s="39"/>
    </row>
    <row r="3122" spans="17:18" x14ac:dyDescent="0.2">
      <c r="Q3122" s="39"/>
      <c r="R3122" s="39"/>
    </row>
    <row r="3123" spans="17:18" x14ac:dyDescent="0.2">
      <c r="Q3123" s="39"/>
      <c r="R3123" s="39"/>
    </row>
    <row r="3124" spans="17:18" x14ac:dyDescent="0.2">
      <c r="Q3124" s="39"/>
      <c r="R3124" s="39"/>
    </row>
    <row r="3125" spans="17:18" x14ac:dyDescent="0.2">
      <c r="Q3125" s="39"/>
      <c r="R3125" s="39"/>
    </row>
    <row r="3126" spans="17:18" x14ac:dyDescent="0.2">
      <c r="Q3126" s="39"/>
      <c r="R3126" s="39"/>
    </row>
    <row r="3127" spans="17:18" x14ac:dyDescent="0.2">
      <c r="Q3127" s="39"/>
      <c r="R3127" s="39"/>
    </row>
    <row r="3128" spans="17:18" x14ac:dyDescent="0.2">
      <c r="Q3128" s="39"/>
      <c r="R3128" s="39"/>
    </row>
    <row r="3129" spans="17:18" x14ac:dyDescent="0.2">
      <c r="Q3129" s="39"/>
      <c r="R3129" s="39"/>
    </row>
    <row r="3130" spans="17:18" x14ac:dyDescent="0.2">
      <c r="Q3130" s="39"/>
      <c r="R3130" s="39"/>
    </row>
    <row r="3131" spans="17:18" x14ac:dyDescent="0.2">
      <c r="Q3131" s="39"/>
      <c r="R3131" s="39"/>
    </row>
    <row r="3132" spans="17:18" x14ac:dyDescent="0.2">
      <c r="Q3132" s="39"/>
      <c r="R3132" s="39"/>
    </row>
    <row r="3133" spans="17:18" x14ac:dyDescent="0.2">
      <c r="Q3133" s="39"/>
      <c r="R3133" s="39"/>
    </row>
    <row r="3134" spans="17:18" x14ac:dyDescent="0.2">
      <c r="Q3134" s="39"/>
      <c r="R3134" s="39"/>
    </row>
    <row r="3135" spans="17:18" x14ac:dyDescent="0.2">
      <c r="Q3135" s="39"/>
      <c r="R3135" s="39"/>
    </row>
    <row r="3136" spans="17:18" x14ac:dyDescent="0.2">
      <c r="Q3136" s="39"/>
      <c r="R3136" s="39"/>
    </row>
    <row r="3137" spans="17:18" x14ac:dyDescent="0.2">
      <c r="Q3137" s="39"/>
      <c r="R3137" s="39"/>
    </row>
    <row r="3138" spans="17:18" x14ac:dyDescent="0.2">
      <c r="Q3138" s="39"/>
      <c r="R3138" s="39"/>
    </row>
    <row r="3139" spans="17:18" x14ac:dyDescent="0.2">
      <c r="Q3139" s="39"/>
      <c r="R3139" s="39"/>
    </row>
    <row r="3140" spans="17:18" x14ac:dyDescent="0.2">
      <c r="Q3140" s="39"/>
      <c r="R3140" s="39"/>
    </row>
    <row r="3141" spans="17:18" x14ac:dyDescent="0.2">
      <c r="Q3141" s="39"/>
      <c r="R3141" s="39"/>
    </row>
    <row r="3142" spans="17:18" x14ac:dyDescent="0.2">
      <c r="Q3142" s="39"/>
      <c r="R3142" s="39"/>
    </row>
    <row r="3143" spans="17:18" x14ac:dyDescent="0.2">
      <c r="Q3143" s="39"/>
      <c r="R3143" s="39"/>
    </row>
    <row r="3144" spans="17:18" x14ac:dyDescent="0.2">
      <c r="Q3144" s="39"/>
      <c r="R3144" s="39"/>
    </row>
    <row r="3145" spans="17:18" x14ac:dyDescent="0.2">
      <c r="Q3145" s="39"/>
      <c r="R3145" s="39"/>
    </row>
    <row r="3146" spans="17:18" x14ac:dyDescent="0.2">
      <c r="Q3146" s="39"/>
      <c r="R3146" s="39"/>
    </row>
    <row r="3147" spans="17:18" x14ac:dyDescent="0.2">
      <c r="Q3147" s="39"/>
      <c r="R3147" s="39"/>
    </row>
    <row r="3148" spans="17:18" x14ac:dyDescent="0.2">
      <c r="Q3148" s="39"/>
      <c r="R3148" s="39"/>
    </row>
    <row r="3149" spans="17:18" x14ac:dyDescent="0.2">
      <c r="Q3149" s="39"/>
      <c r="R3149" s="39"/>
    </row>
    <row r="3150" spans="17:18" x14ac:dyDescent="0.2">
      <c r="Q3150" s="39"/>
      <c r="R3150" s="39"/>
    </row>
    <row r="3151" spans="17:18" x14ac:dyDescent="0.2">
      <c r="Q3151" s="39"/>
      <c r="R3151" s="39"/>
    </row>
    <row r="3152" spans="17:18" x14ac:dyDescent="0.2">
      <c r="Q3152" s="39"/>
      <c r="R3152" s="39"/>
    </row>
    <row r="3153" spans="17:18" x14ac:dyDescent="0.2">
      <c r="Q3153" s="39"/>
      <c r="R3153" s="39"/>
    </row>
    <row r="3154" spans="17:18" x14ac:dyDescent="0.2">
      <c r="Q3154" s="39"/>
      <c r="R3154" s="39"/>
    </row>
    <row r="3155" spans="17:18" x14ac:dyDescent="0.2">
      <c r="Q3155" s="39"/>
      <c r="R3155" s="39"/>
    </row>
    <row r="3156" spans="17:18" x14ac:dyDescent="0.2">
      <c r="Q3156" s="39"/>
      <c r="R3156" s="39"/>
    </row>
    <row r="3157" spans="17:18" x14ac:dyDescent="0.2">
      <c r="Q3157" s="39"/>
      <c r="R3157" s="39"/>
    </row>
    <row r="3158" spans="17:18" x14ac:dyDescent="0.2">
      <c r="Q3158" s="39"/>
      <c r="R3158" s="39"/>
    </row>
    <row r="3159" spans="17:18" x14ac:dyDescent="0.2">
      <c r="Q3159" s="39"/>
      <c r="R3159" s="39"/>
    </row>
    <row r="3160" spans="17:18" x14ac:dyDescent="0.2">
      <c r="Q3160" s="39"/>
      <c r="R3160" s="39"/>
    </row>
    <row r="3161" spans="17:18" x14ac:dyDescent="0.2">
      <c r="Q3161" s="39"/>
      <c r="R3161" s="39"/>
    </row>
    <row r="3162" spans="17:18" x14ac:dyDescent="0.2">
      <c r="Q3162" s="39"/>
      <c r="R3162" s="39"/>
    </row>
    <row r="3163" spans="17:18" x14ac:dyDescent="0.2">
      <c r="Q3163" s="39"/>
      <c r="R3163" s="39"/>
    </row>
    <row r="3164" spans="17:18" x14ac:dyDescent="0.2">
      <c r="Q3164" s="39"/>
      <c r="R3164" s="39"/>
    </row>
    <row r="3165" spans="17:18" x14ac:dyDescent="0.2">
      <c r="Q3165" s="39"/>
      <c r="R3165" s="39"/>
    </row>
    <row r="3166" spans="17:18" x14ac:dyDescent="0.2">
      <c r="Q3166" s="39"/>
      <c r="R3166" s="39"/>
    </row>
    <row r="3167" spans="17:18" x14ac:dyDescent="0.2">
      <c r="Q3167" s="39"/>
      <c r="R3167" s="39"/>
    </row>
    <row r="3168" spans="17:18" x14ac:dyDescent="0.2">
      <c r="Q3168" s="39"/>
      <c r="R3168" s="39"/>
    </row>
    <row r="3169" spans="17:18" x14ac:dyDescent="0.2">
      <c r="Q3169" s="39"/>
      <c r="R3169" s="39"/>
    </row>
    <row r="3170" spans="17:18" x14ac:dyDescent="0.2">
      <c r="Q3170" s="39"/>
      <c r="R3170" s="39"/>
    </row>
    <row r="3171" spans="17:18" x14ac:dyDescent="0.2">
      <c r="Q3171" s="39"/>
      <c r="R3171" s="39"/>
    </row>
    <row r="3172" spans="17:18" x14ac:dyDescent="0.2">
      <c r="Q3172" s="39"/>
      <c r="R3172" s="39"/>
    </row>
    <row r="3173" spans="17:18" x14ac:dyDescent="0.2">
      <c r="Q3173" s="39"/>
      <c r="R3173" s="39"/>
    </row>
    <row r="3174" spans="17:18" x14ac:dyDescent="0.2">
      <c r="Q3174" s="39"/>
      <c r="R3174" s="39"/>
    </row>
    <row r="3175" spans="17:18" x14ac:dyDescent="0.2">
      <c r="Q3175" s="39"/>
      <c r="R3175" s="39"/>
    </row>
    <row r="3176" spans="17:18" x14ac:dyDescent="0.2">
      <c r="Q3176" s="39"/>
      <c r="R3176" s="39"/>
    </row>
    <row r="3177" spans="17:18" x14ac:dyDescent="0.2">
      <c r="Q3177" s="39"/>
      <c r="R3177" s="39"/>
    </row>
    <row r="3178" spans="17:18" x14ac:dyDescent="0.2">
      <c r="Q3178" s="39"/>
      <c r="R3178" s="39"/>
    </row>
    <row r="3179" spans="17:18" x14ac:dyDescent="0.2">
      <c r="Q3179" s="39"/>
      <c r="R3179" s="39"/>
    </row>
    <row r="3180" spans="17:18" x14ac:dyDescent="0.2">
      <c r="Q3180" s="39"/>
      <c r="R3180" s="39"/>
    </row>
    <row r="3181" spans="17:18" x14ac:dyDescent="0.2">
      <c r="Q3181" s="39"/>
      <c r="R3181" s="39"/>
    </row>
    <row r="3182" spans="17:18" x14ac:dyDescent="0.2">
      <c r="Q3182" s="39"/>
      <c r="R3182" s="39"/>
    </row>
    <row r="3183" spans="17:18" x14ac:dyDescent="0.2">
      <c r="Q3183" s="39"/>
      <c r="R3183" s="39"/>
    </row>
    <row r="3184" spans="17:18" x14ac:dyDescent="0.2">
      <c r="Q3184" s="39"/>
      <c r="R3184" s="39"/>
    </row>
    <row r="3185" spans="17:18" x14ac:dyDescent="0.2">
      <c r="Q3185" s="39"/>
      <c r="R3185" s="39"/>
    </row>
    <row r="3186" spans="17:18" x14ac:dyDescent="0.2">
      <c r="Q3186" s="39"/>
      <c r="R3186" s="39"/>
    </row>
    <row r="3187" spans="17:18" x14ac:dyDescent="0.2">
      <c r="Q3187" s="39"/>
      <c r="R3187" s="39"/>
    </row>
    <row r="3188" spans="17:18" x14ac:dyDescent="0.2">
      <c r="Q3188" s="39"/>
      <c r="R3188" s="39"/>
    </row>
    <row r="3189" spans="17:18" x14ac:dyDescent="0.2">
      <c r="Q3189" s="39"/>
      <c r="R3189" s="39"/>
    </row>
    <row r="3190" spans="17:18" x14ac:dyDescent="0.2">
      <c r="Q3190" s="39"/>
      <c r="R3190" s="39"/>
    </row>
    <row r="3191" spans="17:18" x14ac:dyDescent="0.2">
      <c r="Q3191" s="39"/>
      <c r="R3191" s="39"/>
    </row>
    <row r="3192" spans="17:18" x14ac:dyDescent="0.2">
      <c r="Q3192" s="39"/>
      <c r="R3192" s="39"/>
    </row>
    <row r="3193" spans="17:18" x14ac:dyDescent="0.2">
      <c r="Q3193" s="39"/>
      <c r="R3193" s="39"/>
    </row>
    <row r="3194" spans="17:18" x14ac:dyDescent="0.2">
      <c r="Q3194" s="39"/>
      <c r="R3194" s="39"/>
    </row>
    <row r="3195" spans="17:18" x14ac:dyDescent="0.2">
      <c r="Q3195" s="39"/>
      <c r="R3195" s="39"/>
    </row>
    <row r="3196" spans="17:18" x14ac:dyDescent="0.2">
      <c r="Q3196" s="39"/>
      <c r="R3196" s="39"/>
    </row>
    <row r="3197" spans="17:18" x14ac:dyDescent="0.2">
      <c r="Q3197" s="39"/>
      <c r="R3197" s="39"/>
    </row>
    <row r="3198" spans="17:18" x14ac:dyDescent="0.2">
      <c r="Q3198" s="39"/>
      <c r="R3198" s="39"/>
    </row>
    <row r="3199" spans="17:18" x14ac:dyDescent="0.2">
      <c r="Q3199" s="39"/>
      <c r="R3199" s="39"/>
    </row>
    <row r="3200" spans="17:18" x14ac:dyDescent="0.2">
      <c r="Q3200" s="39"/>
      <c r="R3200" s="39"/>
    </row>
    <row r="3201" spans="17:18" x14ac:dyDescent="0.2">
      <c r="Q3201" s="39"/>
      <c r="R3201" s="39"/>
    </row>
    <row r="3202" spans="17:18" x14ac:dyDescent="0.2">
      <c r="Q3202" s="39"/>
      <c r="R3202" s="39"/>
    </row>
    <row r="3203" spans="17:18" x14ac:dyDescent="0.2">
      <c r="Q3203" s="39"/>
      <c r="R3203" s="39"/>
    </row>
    <row r="3204" spans="17:18" x14ac:dyDescent="0.2">
      <c r="Q3204" s="39"/>
      <c r="R3204" s="39"/>
    </row>
    <row r="3205" spans="17:18" x14ac:dyDescent="0.2">
      <c r="Q3205" s="39"/>
      <c r="R3205" s="39"/>
    </row>
    <row r="3206" spans="17:18" x14ac:dyDescent="0.2">
      <c r="Q3206" s="39"/>
      <c r="R3206" s="39"/>
    </row>
    <row r="3207" spans="17:18" x14ac:dyDescent="0.2">
      <c r="Q3207" s="39"/>
      <c r="R3207" s="39"/>
    </row>
    <row r="3208" spans="17:18" x14ac:dyDescent="0.2">
      <c r="Q3208" s="39"/>
      <c r="R3208" s="39"/>
    </row>
    <row r="3209" spans="17:18" x14ac:dyDescent="0.2">
      <c r="Q3209" s="39"/>
      <c r="R3209" s="39"/>
    </row>
    <row r="3210" spans="17:18" x14ac:dyDescent="0.2">
      <c r="Q3210" s="39"/>
      <c r="R3210" s="39"/>
    </row>
    <row r="3211" spans="17:18" x14ac:dyDescent="0.2">
      <c r="Q3211" s="39"/>
      <c r="R3211" s="39"/>
    </row>
    <row r="3212" spans="17:18" x14ac:dyDescent="0.2">
      <c r="Q3212" s="39"/>
      <c r="R3212" s="39"/>
    </row>
    <row r="3213" spans="17:18" x14ac:dyDescent="0.2">
      <c r="Q3213" s="39"/>
      <c r="R3213" s="39"/>
    </row>
    <row r="3214" spans="17:18" x14ac:dyDescent="0.2">
      <c r="Q3214" s="39"/>
      <c r="R3214" s="39"/>
    </row>
    <row r="3215" spans="17:18" x14ac:dyDescent="0.2">
      <c r="Q3215" s="39"/>
      <c r="R3215" s="39"/>
    </row>
    <row r="3216" spans="17:18" x14ac:dyDescent="0.2">
      <c r="Q3216" s="39"/>
      <c r="R3216" s="39"/>
    </row>
    <row r="3217" spans="17:18" x14ac:dyDescent="0.2">
      <c r="Q3217" s="39"/>
      <c r="R3217" s="39"/>
    </row>
    <row r="3218" spans="17:18" x14ac:dyDescent="0.2">
      <c r="Q3218" s="39"/>
      <c r="R3218" s="39"/>
    </row>
    <row r="3219" spans="17:18" x14ac:dyDescent="0.2">
      <c r="Q3219" s="39"/>
      <c r="R3219" s="39"/>
    </row>
    <row r="3220" spans="17:18" x14ac:dyDescent="0.2">
      <c r="Q3220" s="39"/>
      <c r="R3220" s="39"/>
    </row>
    <row r="3221" spans="17:18" x14ac:dyDescent="0.2">
      <c r="Q3221" s="39"/>
      <c r="R3221" s="39"/>
    </row>
    <row r="3222" spans="17:18" x14ac:dyDescent="0.2">
      <c r="Q3222" s="39"/>
      <c r="R3222" s="39"/>
    </row>
    <row r="3223" spans="17:18" x14ac:dyDescent="0.2">
      <c r="Q3223" s="39"/>
      <c r="R3223" s="39"/>
    </row>
    <row r="3224" spans="17:18" x14ac:dyDescent="0.2">
      <c r="Q3224" s="39"/>
      <c r="R3224" s="39"/>
    </row>
    <row r="3225" spans="17:18" x14ac:dyDescent="0.2">
      <c r="Q3225" s="39"/>
      <c r="R3225" s="39"/>
    </row>
    <row r="3226" spans="17:18" x14ac:dyDescent="0.2">
      <c r="Q3226" s="39"/>
      <c r="R3226" s="39"/>
    </row>
    <row r="3227" spans="17:18" x14ac:dyDescent="0.2">
      <c r="Q3227" s="39"/>
      <c r="R3227" s="39"/>
    </row>
    <row r="3228" spans="17:18" x14ac:dyDescent="0.2">
      <c r="Q3228" s="39"/>
      <c r="R3228" s="39"/>
    </row>
    <row r="3229" spans="17:18" x14ac:dyDescent="0.2">
      <c r="Q3229" s="39"/>
      <c r="R3229" s="39"/>
    </row>
    <row r="3230" spans="17:18" x14ac:dyDescent="0.2">
      <c r="Q3230" s="39"/>
      <c r="R3230" s="39"/>
    </row>
    <row r="3231" spans="17:18" x14ac:dyDescent="0.2">
      <c r="Q3231" s="39"/>
      <c r="R3231" s="39"/>
    </row>
    <row r="3232" spans="17:18" x14ac:dyDescent="0.2">
      <c r="Q3232" s="39"/>
      <c r="R3232" s="39"/>
    </row>
    <row r="3233" spans="17:18" x14ac:dyDescent="0.2">
      <c r="Q3233" s="39"/>
      <c r="R3233" s="39"/>
    </row>
    <row r="3234" spans="17:18" x14ac:dyDescent="0.2">
      <c r="Q3234" s="39"/>
      <c r="R3234" s="39"/>
    </row>
    <row r="3235" spans="17:18" x14ac:dyDescent="0.2">
      <c r="Q3235" s="39"/>
      <c r="R3235" s="39"/>
    </row>
    <row r="3236" spans="17:18" x14ac:dyDescent="0.2">
      <c r="Q3236" s="39"/>
      <c r="R3236" s="39"/>
    </row>
    <row r="3237" spans="17:18" x14ac:dyDescent="0.2">
      <c r="Q3237" s="39"/>
      <c r="R3237" s="39"/>
    </row>
    <row r="3238" spans="17:18" x14ac:dyDescent="0.2">
      <c r="Q3238" s="39"/>
      <c r="R3238" s="39"/>
    </row>
    <row r="3239" spans="17:18" x14ac:dyDescent="0.2">
      <c r="Q3239" s="39"/>
      <c r="R3239" s="39"/>
    </row>
    <row r="3240" spans="17:18" x14ac:dyDescent="0.2">
      <c r="Q3240" s="39"/>
      <c r="R3240" s="39"/>
    </row>
    <row r="3241" spans="17:18" x14ac:dyDescent="0.2">
      <c r="Q3241" s="39"/>
      <c r="R3241" s="39"/>
    </row>
    <row r="3242" spans="17:18" x14ac:dyDescent="0.2">
      <c r="Q3242" s="39"/>
      <c r="R3242" s="39"/>
    </row>
    <row r="3243" spans="17:18" x14ac:dyDescent="0.2">
      <c r="Q3243" s="39"/>
      <c r="R3243" s="39"/>
    </row>
    <row r="3244" spans="17:18" x14ac:dyDescent="0.2">
      <c r="Q3244" s="39"/>
      <c r="R3244" s="39"/>
    </row>
    <row r="3245" spans="17:18" x14ac:dyDescent="0.2">
      <c r="Q3245" s="39"/>
      <c r="R3245" s="39"/>
    </row>
    <row r="3246" spans="17:18" x14ac:dyDescent="0.2">
      <c r="Q3246" s="39"/>
      <c r="R3246" s="39"/>
    </row>
    <row r="3247" spans="17:18" x14ac:dyDescent="0.2">
      <c r="Q3247" s="39"/>
      <c r="R3247" s="39"/>
    </row>
    <row r="3248" spans="17:18" x14ac:dyDescent="0.2">
      <c r="Q3248" s="39"/>
      <c r="R3248" s="39"/>
    </row>
    <row r="3249" spans="17:18" x14ac:dyDescent="0.2">
      <c r="Q3249" s="39"/>
      <c r="R3249" s="39"/>
    </row>
    <row r="3250" spans="17:18" x14ac:dyDescent="0.2">
      <c r="Q3250" s="39"/>
      <c r="R3250" s="39"/>
    </row>
    <row r="3251" spans="17:18" x14ac:dyDescent="0.2">
      <c r="Q3251" s="39"/>
      <c r="R3251" s="39"/>
    </row>
    <row r="3252" spans="17:18" x14ac:dyDescent="0.2">
      <c r="Q3252" s="39"/>
      <c r="R3252" s="39"/>
    </row>
    <row r="3253" spans="17:18" x14ac:dyDescent="0.2">
      <c r="Q3253" s="39"/>
      <c r="R3253" s="39"/>
    </row>
    <row r="3254" spans="17:18" x14ac:dyDescent="0.2">
      <c r="Q3254" s="39"/>
      <c r="R3254" s="39"/>
    </row>
    <row r="3255" spans="17:18" x14ac:dyDescent="0.2">
      <c r="Q3255" s="39"/>
      <c r="R3255" s="39"/>
    </row>
    <row r="3256" spans="17:18" x14ac:dyDescent="0.2">
      <c r="Q3256" s="39"/>
      <c r="R3256" s="39"/>
    </row>
    <row r="3257" spans="17:18" x14ac:dyDescent="0.2">
      <c r="Q3257" s="39"/>
      <c r="R3257" s="39"/>
    </row>
    <row r="3258" spans="17:18" x14ac:dyDescent="0.2">
      <c r="Q3258" s="39"/>
      <c r="R3258" s="39"/>
    </row>
    <row r="3259" spans="17:18" x14ac:dyDescent="0.2">
      <c r="Q3259" s="39"/>
      <c r="R3259" s="39"/>
    </row>
    <row r="3260" spans="17:18" x14ac:dyDescent="0.2">
      <c r="Q3260" s="39"/>
      <c r="R3260" s="39"/>
    </row>
    <row r="3261" spans="17:18" x14ac:dyDescent="0.2">
      <c r="Q3261" s="39"/>
      <c r="R3261" s="39"/>
    </row>
    <row r="3262" spans="17:18" x14ac:dyDescent="0.2">
      <c r="Q3262" s="39"/>
      <c r="R3262" s="39"/>
    </row>
    <row r="3263" spans="17:18" x14ac:dyDescent="0.2">
      <c r="Q3263" s="39"/>
      <c r="R3263" s="39"/>
    </row>
    <row r="3264" spans="17:18" x14ac:dyDescent="0.2">
      <c r="Q3264" s="39"/>
      <c r="R3264" s="39"/>
    </row>
    <row r="3265" spans="17:18" x14ac:dyDescent="0.2">
      <c r="Q3265" s="39"/>
      <c r="R3265" s="39"/>
    </row>
    <row r="3266" spans="17:18" x14ac:dyDescent="0.2">
      <c r="Q3266" s="39"/>
      <c r="R3266" s="39"/>
    </row>
    <row r="3267" spans="17:18" x14ac:dyDescent="0.2">
      <c r="Q3267" s="39"/>
      <c r="R3267" s="39"/>
    </row>
    <row r="3268" spans="17:18" x14ac:dyDescent="0.2">
      <c r="Q3268" s="39"/>
      <c r="R3268" s="39"/>
    </row>
    <row r="3269" spans="17:18" x14ac:dyDescent="0.2">
      <c r="Q3269" s="39"/>
      <c r="R3269" s="39"/>
    </row>
    <row r="3270" spans="17:18" x14ac:dyDescent="0.2">
      <c r="Q3270" s="39"/>
      <c r="R3270" s="39"/>
    </row>
    <row r="3271" spans="17:18" x14ac:dyDescent="0.2">
      <c r="Q3271" s="39"/>
      <c r="R3271" s="39"/>
    </row>
    <row r="3272" spans="17:18" x14ac:dyDescent="0.2">
      <c r="Q3272" s="39"/>
      <c r="R3272" s="39"/>
    </row>
    <row r="3273" spans="17:18" x14ac:dyDescent="0.2">
      <c r="Q3273" s="39"/>
      <c r="R3273" s="39"/>
    </row>
    <row r="3274" spans="17:18" x14ac:dyDescent="0.2">
      <c r="Q3274" s="39"/>
      <c r="R3274" s="39"/>
    </row>
    <row r="3275" spans="17:18" x14ac:dyDescent="0.2">
      <c r="Q3275" s="39"/>
      <c r="R3275" s="39"/>
    </row>
    <row r="3276" spans="17:18" x14ac:dyDescent="0.2">
      <c r="Q3276" s="39"/>
      <c r="R3276" s="39"/>
    </row>
    <row r="3277" spans="17:18" x14ac:dyDescent="0.2">
      <c r="Q3277" s="39"/>
      <c r="R3277" s="39"/>
    </row>
    <row r="3278" spans="17:18" x14ac:dyDescent="0.2">
      <c r="Q3278" s="39"/>
      <c r="R3278" s="39"/>
    </row>
    <row r="3279" spans="17:18" x14ac:dyDescent="0.2">
      <c r="Q3279" s="39"/>
      <c r="R3279" s="39"/>
    </row>
    <row r="3280" spans="17:18" x14ac:dyDescent="0.2">
      <c r="Q3280" s="39"/>
      <c r="R3280" s="39"/>
    </row>
    <row r="3281" spans="17:18" x14ac:dyDescent="0.2">
      <c r="Q3281" s="39"/>
      <c r="R3281" s="39"/>
    </row>
    <row r="3282" spans="17:18" x14ac:dyDescent="0.2">
      <c r="Q3282" s="39"/>
      <c r="R3282" s="39"/>
    </row>
    <row r="3283" spans="17:18" x14ac:dyDescent="0.2">
      <c r="Q3283" s="39"/>
      <c r="R3283" s="39"/>
    </row>
    <row r="3284" spans="17:18" x14ac:dyDescent="0.2">
      <c r="Q3284" s="39"/>
      <c r="R3284" s="39"/>
    </row>
    <row r="3285" spans="17:18" x14ac:dyDescent="0.2">
      <c r="Q3285" s="39"/>
      <c r="R3285" s="39"/>
    </row>
    <row r="3286" spans="17:18" x14ac:dyDescent="0.2">
      <c r="Q3286" s="39"/>
      <c r="R3286" s="39"/>
    </row>
    <row r="3287" spans="17:18" x14ac:dyDescent="0.2">
      <c r="Q3287" s="39"/>
      <c r="R3287" s="39"/>
    </row>
    <row r="3288" spans="17:18" x14ac:dyDescent="0.2">
      <c r="Q3288" s="39"/>
      <c r="R3288" s="39"/>
    </row>
    <row r="3289" spans="17:18" x14ac:dyDescent="0.2">
      <c r="Q3289" s="39"/>
      <c r="R3289" s="39"/>
    </row>
    <row r="3290" spans="17:18" x14ac:dyDescent="0.2">
      <c r="Q3290" s="39"/>
      <c r="R3290" s="39"/>
    </row>
    <row r="3291" spans="17:18" x14ac:dyDescent="0.2">
      <c r="Q3291" s="39"/>
      <c r="R3291" s="39"/>
    </row>
    <row r="3292" spans="17:18" x14ac:dyDescent="0.2">
      <c r="Q3292" s="39"/>
      <c r="R3292" s="39"/>
    </row>
    <row r="3293" spans="17:18" x14ac:dyDescent="0.2">
      <c r="Q3293" s="39"/>
      <c r="R3293" s="39"/>
    </row>
    <row r="3294" spans="17:18" x14ac:dyDescent="0.2">
      <c r="Q3294" s="39"/>
      <c r="R3294" s="39"/>
    </row>
    <row r="3295" spans="17:18" x14ac:dyDescent="0.2">
      <c r="Q3295" s="39"/>
      <c r="R3295" s="39"/>
    </row>
    <row r="3296" spans="17:18" x14ac:dyDescent="0.2">
      <c r="Q3296" s="39"/>
      <c r="R3296" s="39"/>
    </row>
    <row r="3297" spans="17:18" x14ac:dyDescent="0.2">
      <c r="Q3297" s="39"/>
      <c r="R3297" s="39"/>
    </row>
    <row r="3298" spans="17:18" x14ac:dyDescent="0.2">
      <c r="Q3298" s="39"/>
      <c r="R3298" s="39"/>
    </row>
    <row r="3299" spans="17:18" x14ac:dyDescent="0.2">
      <c r="Q3299" s="39"/>
      <c r="R3299" s="39"/>
    </row>
    <row r="3300" spans="17:18" x14ac:dyDescent="0.2">
      <c r="Q3300" s="39"/>
      <c r="R3300" s="39"/>
    </row>
    <row r="3301" spans="17:18" x14ac:dyDescent="0.2">
      <c r="Q3301" s="39"/>
      <c r="R3301" s="39"/>
    </row>
    <row r="3302" spans="17:18" x14ac:dyDescent="0.2">
      <c r="Q3302" s="39"/>
      <c r="R3302" s="39"/>
    </row>
    <row r="3303" spans="17:18" x14ac:dyDescent="0.2">
      <c r="Q3303" s="39"/>
      <c r="R3303" s="39"/>
    </row>
    <row r="3304" spans="17:18" x14ac:dyDescent="0.2">
      <c r="Q3304" s="39"/>
      <c r="R3304" s="39"/>
    </row>
    <row r="3305" spans="17:18" x14ac:dyDescent="0.2">
      <c r="Q3305" s="39"/>
      <c r="R3305" s="39"/>
    </row>
    <row r="3306" spans="17:18" x14ac:dyDescent="0.2">
      <c r="Q3306" s="39"/>
      <c r="R3306" s="39"/>
    </row>
    <row r="3307" spans="17:18" x14ac:dyDescent="0.2">
      <c r="Q3307" s="39"/>
      <c r="R3307" s="39"/>
    </row>
    <row r="3308" spans="17:18" x14ac:dyDescent="0.2">
      <c r="Q3308" s="39"/>
      <c r="R3308" s="39"/>
    </row>
    <row r="3309" spans="17:18" x14ac:dyDescent="0.2">
      <c r="Q3309" s="39"/>
      <c r="R3309" s="39"/>
    </row>
    <row r="3310" spans="17:18" x14ac:dyDescent="0.2">
      <c r="Q3310" s="39"/>
      <c r="R3310" s="39"/>
    </row>
    <row r="3311" spans="17:18" x14ac:dyDescent="0.2">
      <c r="Q3311" s="39"/>
      <c r="R3311" s="39"/>
    </row>
    <row r="3312" spans="17:18" x14ac:dyDescent="0.2">
      <c r="Q3312" s="39"/>
      <c r="R3312" s="39"/>
    </row>
    <row r="3313" spans="17:18" x14ac:dyDescent="0.2">
      <c r="Q3313" s="39"/>
      <c r="R3313" s="39"/>
    </row>
    <row r="3314" spans="17:18" x14ac:dyDescent="0.2">
      <c r="Q3314" s="39"/>
      <c r="R3314" s="39"/>
    </row>
    <row r="3315" spans="17:18" x14ac:dyDescent="0.2">
      <c r="Q3315" s="39"/>
      <c r="R3315" s="39"/>
    </row>
    <row r="3316" spans="17:18" x14ac:dyDescent="0.2">
      <c r="Q3316" s="39"/>
      <c r="R3316" s="39"/>
    </row>
    <row r="3317" spans="17:18" x14ac:dyDescent="0.2">
      <c r="Q3317" s="39"/>
      <c r="R3317" s="39"/>
    </row>
    <row r="3318" spans="17:18" x14ac:dyDescent="0.2">
      <c r="Q3318" s="39"/>
      <c r="R3318" s="39"/>
    </row>
    <row r="3319" spans="17:18" x14ac:dyDescent="0.2">
      <c r="Q3319" s="39"/>
      <c r="R3319" s="39"/>
    </row>
    <row r="3320" spans="17:18" x14ac:dyDescent="0.2">
      <c r="Q3320" s="39"/>
      <c r="R3320" s="39"/>
    </row>
    <row r="3321" spans="17:18" x14ac:dyDescent="0.2">
      <c r="Q3321" s="39"/>
      <c r="R3321" s="39"/>
    </row>
    <row r="3322" spans="17:18" x14ac:dyDescent="0.2">
      <c r="Q3322" s="39"/>
      <c r="R3322" s="39"/>
    </row>
    <row r="3323" spans="17:18" x14ac:dyDescent="0.2">
      <c r="Q3323" s="39"/>
      <c r="R3323" s="39"/>
    </row>
    <row r="3324" spans="17:18" x14ac:dyDescent="0.2">
      <c r="Q3324" s="39"/>
      <c r="R3324" s="39"/>
    </row>
    <row r="3325" spans="17:18" x14ac:dyDescent="0.2">
      <c r="Q3325" s="39"/>
      <c r="R3325" s="39"/>
    </row>
    <row r="3326" spans="17:18" x14ac:dyDescent="0.2">
      <c r="Q3326" s="39"/>
      <c r="R3326" s="39"/>
    </row>
    <row r="3327" spans="17:18" x14ac:dyDescent="0.2">
      <c r="Q3327" s="39"/>
      <c r="R3327" s="39"/>
    </row>
    <row r="3328" spans="17:18" x14ac:dyDescent="0.2">
      <c r="Q3328" s="39"/>
      <c r="R3328" s="39"/>
    </row>
    <row r="3329" spans="17:18" x14ac:dyDescent="0.2">
      <c r="Q3329" s="39"/>
      <c r="R3329" s="39"/>
    </row>
    <row r="3330" spans="17:18" x14ac:dyDescent="0.2">
      <c r="Q3330" s="39"/>
      <c r="R3330" s="39"/>
    </row>
    <row r="3331" spans="17:18" x14ac:dyDescent="0.2">
      <c r="Q3331" s="39"/>
      <c r="R3331" s="39"/>
    </row>
    <row r="3332" spans="17:18" x14ac:dyDescent="0.2">
      <c r="Q3332" s="39"/>
      <c r="R3332" s="39"/>
    </row>
    <row r="3333" spans="17:18" x14ac:dyDescent="0.2">
      <c r="Q3333" s="39"/>
      <c r="R3333" s="39"/>
    </row>
    <row r="3334" spans="17:18" x14ac:dyDescent="0.2">
      <c r="Q3334" s="39"/>
      <c r="R3334" s="39"/>
    </row>
    <row r="3335" spans="17:18" x14ac:dyDescent="0.2">
      <c r="Q3335" s="39"/>
      <c r="R3335" s="39"/>
    </row>
    <row r="3336" spans="17:18" x14ac:dyDescent="0.2">
      <c r="Q3336" s="39"/>
      <c r="R3336" s="39"/>
    </row>
    <row r="3337" spans="17:18" x14ac:dyDescent="0.2">
      <c r="Q3337" s="39"/>
      <c r="R3337" s="39"/>
    </row>
    <row r="3338" spans="17:18" x14ac:dyDescent="0.2">
      <c r="Q3338" s="39"/>
      <c r="R3338" s="39"/>
    </row>
    <row r="3339" spans="17:18" x14ac:dyDescent="0.2">
      <c r="Q3339" s="39"/>
      <c r="R3339" s="39"/>
    </row>
    <row r="3340" spans="17:18" x14ac:dyDescent="0.2">
      <c r="Q3340" s="39"/>
      <c r="R3340" s="39"/>
    </row>
    <row r="3341" spans="17:18" x14ac:dyDescent="0.2">
      <c r="Q3341" s="39"/>
      <c r="R3341" s="39"/>
    </row>
    <row r="3342" spans="17:18" x14ac:dyDescent="0.2">
      <c r="Q3342" s="39"/>
      <c r="R3342" s="39"/>
    </row>
    <row r="3343" spans="17:18" x14ac:dyDescent="0.2">
      <c r="Q3343" s="39"/>
      <c r="R3343" s="39"/>
    </row>
    <row r="3344" spans="17:18" x14ac:dyDescent="0.2">
      <c r="Q3344" s="39"/>
      <c r="R3344" s="39"/>
    </row>
    <row r="3345" spans="17:18" x14ac:dyDescent="0.2">
      <c r="Q3345" s="39"/>
      <c r="R3345" s="39"/>
    </row>
    <row r="3346" spans="17:18" x14ac:dyDescent="0.2">
      <c r="Q3346" s="39"/>
      <c r="R3346" s="39"/>
    </row>
    <row r="3347" spans="17:18" x14ac:dyDescent="0.2">
      <c r="Q3347" s="39"/>
      <c r="R3347" s="39"/>
    </row>
    <row r="3348" spans="17:18" x14ac:dyDescent="0.2">
      <c r="Q3348" s="39"/>
      <c r="R3348" s="39"/>
    </row>
    <row r="3349" spans="17:18" x14ac:dyDescent="0.2">
      <c r="Q3349" s="39"/>
      <c r="R3349" s="39"/>
    </row>
    <row r="3350" spans="17:18" x14ac:dyDescent="0.2">
      <c r="Q3350" s="39"/>
      <c r="R3350" s="39"/>
    </row>
    <row r="3351" spans="17:18" x14ac:dyDescent="0.2">
      <c r="Q3351" s="39"/>
      <c r="R3351" s="39"/>
    </row>
    <row r="3352" spans="17:18" x14ac:dyDescent="0.2">
      <c r="Q3352" s="39"/>
      <c r="R3352" s="39"/>
    </row>
    <row r="3353" spans="17:18" x14ac:dyDescent="0.2">
      <c r="Q3353" s="39"/>
      <c r="R3353" s="39"/>
    </row>
    <row r="3354" spans="17:18" x14ac:dyDescent="0.2">
      <c r="Q3354" s="39"/>
      <c r="R3354" s="39"/>
    </row>
    <row r="3355" spans="17:18" x14ac:dyDescent="0.2">
      <c r="Q3355" s="39"/>
      <c r="R3355" s="39"/>
    </row>
    <row r="3356" spans="17:18" x14ac:dyDescent="0.2">
      <c r="Q3356" s="39"/>
      <c r="R3356" s="39"/>
    </row>
    <row r="3357" spans="17:18" x14ac:dyDescent="0.2">
      <c r="Q3357" s="39"/>
      <c r="R3357" s="39"/>
    </row>
    <row r="3358" spans="17:18" x14ac:dyDescent="0.2">
      <c r="Q3358" s="39"/>
      <c r="R3358" s="39"/>
    </row>
    <row r="3359" spans="17:18" x14ac:dyDescent="0.2">
      <c r="Q3359" s="39"/>
      <c r="R3359" s="39"/>
    </row>
    <row r="3360" spans="17:18" x14ac:dyDescent="0.2">
      <c r="Q3360" s="39"/>
      <c r="R3360" s="39"/>
    </row>
    <row r="3361" spans="17:18" x14ac:dyDescent="0.2">
      <c r="Q3361" s="39"/>
      <c r="R3361" s="39"/>
    </row>
    <row r="3362" spans="17:18" x14ac:dyDescent="0.2">
      <c r="Q3362" s="39"/>
      <c r="R3362" s="39"/>
    </row>
    <row r="3363" spans="17:18" x14ac:dyDescent="0.2">
      <c r="Q3363" s="39"/>
      <c r="R3363" s="39"/>
    </row>
    <row r="3364" spans="17:18" x14ac:dyDescent="0.2">
      <c r="Q3364" s="39"/>
      <c r="R3364" s="39"/>
    </row>
    <row r="3365" spans="17:18" x14ac:dyDescent="0.2">
      <c r="Q3365" s="39"/>
      <c r="R3365" s="39"/>
    </row>
    <row r="3366" spans="17:18" x14ac:dyDescent="0.2">
      <c r="Q3366" s="39"/>
      <c r="R3366" s="39"/>
    </row>
    <row r="3367" spans="17:18" x14ac:dyDescent="0.2">
      <c r="Q3367" s="39"/>
      <c r="R3367" s="39"/>
    </row>
    <row r="3368" spans="17:18" x14ac:dyDescent="0.2">
      <c r="Q3368" s="39"/>
      <c r="R3368" s="39"/>
    </row>
    <row r="3369" spans="17:18" x14ac:dyDescent="0.2">
      <c r="Q3369" s="39"/>
      <c r="R3369" s="39"/>
    </row>
    <row r="3370" spans="17:18" x14ac:dyDescent="0.2">
      <c r="Q3370" s="39"/>
      <c r="R3370" s="39"/>
    </row>
    <row r="3371" spans="17:18" x14ac:dyDescent="0.2">
      <c r="Q3371" s="39"/>
      <c r="R3371" s="39"/>
    </row>
    <row r="3372" spans="17:18" x14ac:dyDescent="0.2">
      <c r="Q3372" s="39"/>
      <c r="R3372" s="39"/>
    </row>
    <row r="3373" spans="17:18" x14ac:dyDescent="0.2">
      <c r="Q3373" s="39"/>
      <c r="R3373" s="39"/>
    </row>
    <row r="3374" spans="17:18" x14ac:dyDescent="0.2">
      <c r="Q3374" s="39"/>
      <c r="R3374" s="39"/>
    </row>
    <row r="3375" spans="17:18" x14ac:dyDescent="0.2">
      <c r="Q3375" s="39"/>
      <c r="R3375" s="39"/>
    </row>
    <row r="3376" spans="17:18" x14ac:dyDescent="0.2">
      <c r="Q3376" s="39"/>
      <c r="R3376" s="39"/>
    </row>
    <row r="3377" spans="17:18" x14ac:dyDescent="0.2">
      <c r="Q3377" s="39"/>
      <c r="R3377" s="39"/>
    </row>
    <row r="3378" spans="17:18" x14ac:dyDescent="0.2">
      <c r="Q3378" s="39"/>
      <c r="R3378" s="39"/>
    </row>
    <row r="3379" spans="17:18" x14ac:dyDescent="0.2">
      <c r="Q3379" s="39"/>
      <c r="R3379" s="39"/>
    </row>
    <row r="3380" spans="17:18" x14ac:dyDescent="0.2">
      <c r="Q3380" s="39"/>
      <c r="R3380" s="39"/>
    </row>
    <row r="3381" spans="17:18" x14ac:dyDescent="0.2">
      <c r="Q3381" s="39"/>
      <c r="R3381" s="39"/>
    </row>
    <row r="3382" spans="17:18" x14ac:dyDescent="0.2">
      <c r="Q3382" s="39"/>
      <c r="R3382" s="39"/>
    </row>
    <row r="3383" spans="17:18" x14ac:dyDescent="0.2">
      <c r="Q3383" s="39"/>
      <c r="R3383" s="39"/>
    </row>
    <row r="3384" spans="17:18" x14ac:dyDescent="0.2">
      <c r="Q3384" s="39"/>
      <c r="R3384" s="39"/>
    </row>
    <row r="3385" spans="17:18" x14ac:dyDescent="0.2">
      <c r="Q3385" s="39"/>
      <c r="R3385" s="39"/>
    </row>
    <row r="3386" spans="17:18" x14ac:dyDescent="0.2">
      <c r="Q3386" s="39"/>
      <c r="R3386" s="39"/>
    </row>
    <row r="3387" spans="17:18" x14ac:dyDescent="0.2">
      <c r="Q3387" s="39"/>
      <c r="R3387" s="39"/>
    </row>
    <row r="3388" spans="17:18" x14ac:dyDescent="0.2">
      <c r="Q3388" s="39"/>
      <c r="R3388" s="39"/>
    </row>
    <row r="3389" spans="17:18" x14ac:dyDescent="0.2">
      <c r="Q3389" s="39"/>
      <c r="R3389" s="39"/>
    </row>
    <row r="3390" spans="17:18" x14ac:dyDescent="0.2">
      <c r="Q3390" s="39"/>
      <c r="R3390" s="39"/>
    </row>
    <row r="3391" spans="17:18" x14ac:dyDescent="0.2">
      <c r="Q3391" s="39"/>
      <c r="R3391" s="39"/>
    </row>
    <row r="3392" spans="17:18" x14ac:dyDescent="0.2">
      <c r="Q3392" s="39"/>
      <c r="R3392" s="39"/>
    </row>
    <row r="3393" spans="17:18" x14ac:dyDescent="0.2">
      <c r="Q3393" s="39"/>
      <c r="R3393" s="39"/>
    </row>
    <row r="3394" spans="17:18" x14ac:dyDescent="0.2">
      <c r="Q3394" s="39"/>
      <c r="R3394" s="39"/>
    </row>
    <row r="3395" spans="17:18" x14ac:dyDescent="0.2">
      <c r="Q3395" s="39"/>
      <c r="R3395" s="39"/>
    </row>
    <row r="3396" spans="17:18" x14ac:dyDescent="0.2">
      <c r="Q3396" s="39"/>
      <c r="R3396" s="39"/>
    </row>
    <row r="3397" spans="17:18" x14ac:dyDescent="0.2">
      <c r="Q3397" s="39"/>
      <c r="R3397" s="39"/>
    </row>
    <row r="3398" spans="17:18" x14ac:dyDescent="0.2">
      <c r="Q3398" s="39"/>
      <c r="R3398" s="39"/>
    </row>
    <row r="3399" spans="17:18" x14ac:dyDescent="0.2">
      <c r="Q3399" s="39"/>
      <c r="R3399" s="39"/>
    </row>
    <row r="3400" spans="17:18" x14ac:dyDescent="0.2">
      <c r="Q3400" s="39"/>
      <c r="R3400" s="39"/>
    </row>
    <row r="3401" spans="17:18" x14ac:dyDescent="0.2">
      <c r="Q3401" s="39"/>
      <c r="R3401" s="39"/>
    </row>
    <row r="3402" spans="17:18" x14ac:dyDescent="0.2">
      <c r="Q3402" s="39"/>
      <c r="R3402" s="39"/>
    </row>
    <row r="3403" spans="17:18" x14ac:dyDescent="0.2">
      <c r="Q3403" s="39"/>
      <c r="R3403" s="39"/>
    </row>
    <row r="3404" spans="17:18" x14ac:dyDescent="0.2">
      <c r="Q3404" s="39"/>
      <c r="R3404" s="39"/>
    </row>
    <row r="3405" spans="17:18" x14ac:dyDescent="0.2">
      <c r="Q3405" s="39"/>
      <c r="R3405" s="39"/>
    </row>
    <row r="3406" spans="17:18" x14ac:dyDescent="0.2">
      <c r="Q3406" s="39"/>
      <c r="R3406" s="39"/>
    </row>
    <row r="3407" spans="17:18" x14ac:dyDescent="0.2">
      <c r="Q3407" s="39"/>
      <c r="R3407" s="39"/>
    </row>
    <row r="3408" spans="17:18" x14ac:dyDescent="0.2">
      <c r="Q3408" s="39"/>
      <c r="R3408" s="39"/>
    </row>
    <row r="3409" spans="17:18" x14ac:dyDescent="0.2">
      <c r="Q3409" s="39"/>
      <c r="R3409" s="39"/>
    </row>
    <row r="3410" spans="17:18" x14ac:dyDescent="0.2">
      <c r="Q3410" s="39"/>
      <c r="R3410" s="39"/>
    </row>
    <row r="3411" spans="17:18" x14ac:dyDescent="0.2">
      <c r="Q3411" s="39"/>
      <c r="R3411" s="39"/>
    </row>
    <row r="3412" spans="17:18" x14ac:dyDescent="0.2">
      <c r="Q3412" s="39"/>
      <c r="R3412" s="39"/>
    </row>
    <row r="3413" spans="17:18" x14ac:dyDescent="0.2">
      <c r="Q3413" s="39"/>
      <c r="R3413" s="39"/>
    </row>
    <row r="3414" spans="17:18" x14ac:dyDescent="0.2">
      <c r="Q3414" s="39"/>
      <c r="R3414" s="39"/>
    </row>
    <row r="3415" spans="17:18" x14ac:dyDescent="0.2">
      <c r="Q3415" s="39"/>
      <c r="R3415" s="39"/>
    </row>
    <row r="3416" spans="17:18" x14ac:dyDescent="0.2">
      <c r="Q3416" s="39"/>
      <c r="R3416" s="39"/>
    </row>
    <row r="3417" spans="17:18" x14ac:dyDescent="0.2">
      <c r="Q3417" s="39"/>
      <c r="R3417" s="39"/>
    </row>
    <row r="3418" spans="17:18" x14ac:dyDescent="0.2">
      <c r="Q3418" s="39"/>
      <c r="R3418" s="39"/>
    </row>
    <row r="3419" spans="17:18" x14ac:dyDescent="0.2">
      <c r="Q3419" s="39"/>
      <c r="R3419" s="39"/>
    </row>
    <row r="3420" spans="17:18" x14ac:dyDescent="0.2">
      <c r="Q3420" s="39"/>
      <c r="R3420" s="39"/>
    </row>
    <row r="3421" spans="17:18" x14ac:dyDescent="0.2">
      <c r="Q3421" s="39"/>
      <c r="R3421" s="39"/>
    </row>
    <row r="3422" spans="17:18" x14ac:dyDescent="0.2">
      <c r="Q3422" s="39"/>
      <c r="R3422" s="39"/>
    </row>
    <row r="3423" spans="17:18" x14ac:dyDescent="0.2">
      <c r="Q3423" s="39"/>
      <c r="R3423" s="39"/>
    </row>
    <row r="3424" spans="17:18" x14ac:dyDescent="0.2">
      <c r="Q3424" s="39"/>
      <c r="R3424" s="39"/>
    </row>
    <row r="3425" spans="17:18" x14ac:dyDescent="0.2">
      <c r="Q3425" s="39"/>
      <c r="R3425" s="39"/>
    </row>
    <row r="3426" spans="17:18" x14ac:dyDescent="0.2">
      <c r="Q3426" s="39"/>
      <c r="R3426" s="39"/>
    </row>
    <row r="3427" spans="17:18" x14ac:dyDescent="0.2">
      <c r="Q3427" s="39"/>
      <c r="R3427" s="39"/>
    </row>
    <row r="3428" spans="17:18" x14ac:dyDescent="0.2">
      <c r="Q3428" s="39"/>
      <c r="R3428" s="39"/>
    </row>
    <row r="3429" spans="17:18" x14ac:dyDescent="0.2">
      <c r="Q3429" s="39"/>
      <c r="R3429" s="39"/>
    </row>
    <row r="3430" spans="17:18" x14ac:dyDescent="0.2">
      <c r="Q3430" s="39"/>
      <c r="R3430" s="39"/>
    </row>
    <row r="3431" spans="17:18" x14ac:dyDescent="0.2">
      <c r="Q3431" s="39"/>
      <c r="R3431" s="39"/>
    </row>
    <row r="3432" spans="17:18" x14ac:dyDescent="0.2">
      <c r="Q3432" s="39"/>
      <c r="R3432" s="39"/>
    </row>
    <row r="3433" spans="17:18" x14ac:dyDescent="0.2">
      <c r="Q3433" s="39"/>
      <c r="R3433" s="39"/>
    </row>
    <row r="3434" spans="17:18" x14ac:dyDescent="0.2">
      <c r="Q3434" s="39"/>
      <c r="R3434" s="39"/>
    </row>
    <row r="3435" spans="17:18" x14ac:dyDescent="0.2">
      <c r="Q3435" s="39"/>
      <c r="R3435" s="39"/>
    </row>
    <row r="3436" spans="17:18" x14ac:dyDescent="0.2">
      <c r="Q3436" s="39"/>
      <c r="R3436" s="39"/>
    </row>
    <row r="3437" spans="17:18" x14ac:dyDescent="0.2">
      <c r="Q3437" s="39"/>
      <c r="R3437" s="39"/>
    </row>
    <row r="3438" spans="17:18" x14ac:dyDescent="0.2">
      <c r="Q3438" s="39"/>
      <c r="R3438" s="39"/>
    </row>
    <row r="3439" spans="17:18" x14ac:dyDescent="0.2">
      <c r="Q3439" s="39"/>
      <c r="R3439" s="39"/>
    </row>
    <row r="3440" spans="17:18" x14ac:dyDescent="0.2">
      <c r="Q3440" s="39"/>
      <c r="R3440" s="39"/>
    </row>
    <row r="3441" spans="17:18" x14ac:dyDescent="0.2">
      <c r="Q3441" s="39"/>
      <c r="R3441" s="39"/>
    </row>
    <row r="3442" spans="17:18" x14ac:dyDescent="0.2">
      <c r="Q3442" s="39"/>
      <c r="R3442" s="39"/>
    </row>
    <row r="3443" spans="17:18" x14ac:dyDescent="0.2">
      <c r="Q3443" s="39"/>
      <c r="R3443" s="39"/>
    </row>
    <row r="3444" spans="17:18" x14ac:dyDescent="0.2">
      <c r="Q3444" s="39"/>
      <c r="R3444" s="39"/>
    </row>
    <row r="3445" spans="17:18" x14ac:dyDescent="0.2">
      <c r="Q3445" s="39"/>
      <c r="R3445" s="39"/>
    </row>
    <row r="3446" spans="17:18" x14ac:dyDescent="0.2">
      <c r="Q3446" s="39"/>
      <c r="R3446" s="39"/>
    </row>
    <row r="3447" spans="17:18" x14ac:dyDescent="0.2">
      <c r="Q3447" s="39"/>
      <c r="R3447" s="39"/>
    </row>
    <row r="3448" spans="17:18" x14ac:dyDescent="0.2">
      <c r="Q3448" s="39"/>
      <c r="R3448" s="39"/>
    </row>
    <row r="3449" spans="17:18" x14ac:dyDescent="0.2">
      <c r="Q3449" s="39"/>
      <c r="R3449" s="39"/>
    </row>
    <row r="3450" spans="17:18" x14ac:dyDescent="0.2">
      <c r="Q3450" s="39"/>
      <c r="R3450" s="39"/>
    </row>
    <row r="3451" spans="17:18" x14ac:dyDescent="0.2">
      <c r="Q3451" s="39"/>
      <c r="R3451" s="39"/>
    </row>
    <row r="3452" spans="17:18" x14ac:dyDescent="0.2">
      <c r="Q3452" s="39"/>
      <c r="R3452" s="39"/>
    </row>
    <row r="3453" spans="17:18" x14ac:dyDescent="0.2">
      <c r="Q3453" s="39"/>
      <c r="R3453" s="39"/>
    </row>
    <row r="3454" spans="17:18" x14ac:dyDescent="0.2">
      <c r="Q3454" s="39"/>
      <c r="R3454" s="39"/>
    </row>
    <row r="3455" spans="17:18" x14ac:dyDescent="0.2">
      <c r="Q3455" s="39"/>
      <c r="R3455" s="39"/>
    </row>
    <row r="3456" spans="17:18" x14ac:dyDescent="0.2">
      <c r="Q3456" s="39"/>
      <c r="R3456" s="39"/>
    </row>
    <row r="3457" spans="17:18" x14ac:dyDescent="0.2">
      <c r="Q3457" s="39"/>
      <c r="R3457" s="39"/>
    </row>
    <row r="3458" spans="17:18" x14ac:dyDescent="0.2">
      <c r="Q3458" s="39"/>
      <c r="R3458" s="39"/>
    </row>
    <row r="3459" spans="17:18" x14ac:dyDescent="0.2">
      <c r="Q3459" s="39"/>
      <c r="R3459" s="39"/>
    </row>
    <row r="3460" spans="17:18" x14ac:dyDescent="0.2">
      <c r="Q3460" s="39"/>
      <c r="R3460" s="39"/>
    </row>
    <row r="3461" spans="17:18" x14ac:dyDescent="0.2">
      <c r="Q3461" s="39"/>
      <c r="R3461" s="39"/>
    </row>
    <row r="3462" spans="17:18" x14ac:dyDescent="0.2">
      <c r="Q3462" s="39"/>
      <c r="R3462" s="39"/>
    </row>
    <row r="3463" spans="17:18" x14ac:dyDescent="0.2">
      <c r="Q3463" s="39"/>
      <c r="R3463" s="39"/>
    </row>
    <row r="3464" spans="17:18" x14ac:dyDescent="0.2">
      <c r="Q3464" s="39"/>
      <c r="R3464" s="39"/>
    </row>
    <row r="3465" spans="17:18" x14ac:dyDescent="0.2">
      <c r="Q3465" s="39"/>
      <c r="R3465" s="39"/>
    </row>
    <row r="3466" spans="17:18" x14ac:dyDescent="0.2">
      <c r="Q3466" s="39"/>
      <c r="R3466" s="39"/>
    </row>
    <row r="3467" spans="17:18" x14ac:dyDescent="0.2">
      <c r="Q3467" s="39"/>
      <c r="R3467" s="39"/>
    </row>
    <row r="3468" spans="17:18" x14ac:dyDescent="0.2">
      <c r="Q3468" s="39"/>
      <c r="R3468" s="39"/>
    </row>
    <row r="3469" spans="17:18" x14ac:dyDescent="0.2">
      <c r="Q3469" s="39"/>
      <c r="R3469" s="39"/>
    </row>
    <row r="3470" spans="17:18" x14ac:dyDescent="0.2">
      <c r="Q3470" s="39"/>
      <c r="R3470" s="39"/>
    </row>
    <row r="3471" spans="17:18" x14ac:dyDescent="0.2">
      <c r="Q3471" s="39"/>
      <c r="R3471" s="39"/>
    </row>
    <row r="3472" spans="17:18" x14ac:dyDescent="0.2">
      <c r="Q3472" s="39"/>
      <c r="R3472" s="39"/>
    </row>
    <row r="3473" spans="17:18" x14ac:dyDescent="0.2">
      <c r="Q3473" s="39"/>
      <c r="R3473" s="39"/>
    </row>
    <row r="3474" spans="17:18" x14ac:dyDescent="0.2">
      <c r="Q3474" s="39"/>
      <c r="R3474" s="39"/>
    </row>
    <row r="3475" spans="17:18" x14ac:dyDescent="0.2">
      <c r="Q3475" s="39"/>
      <c r="R3475" s="39"/>
    </row>
    <row r="3476" spans="17:18" x14ac:dyDescent="0.2">
      <c r="Q3476" s="39"/>
      <c r="R3476" s="39"/>
    </row>
    <row r="3477" spans="17:18" x14ac:dyDescent="0.2">
      <c r="Q3477" s="39"/>
      <c r="R3477" s="39"/>
    </row>
    <row r="3478" spans="17:18" x14ac:dyDescent="0.2">
      <c r="Q3478" s="39"/>
      <c r="R3478" s="39"/>
    </row>
    <row r="3479" spans="17:18" x14ac:dyDescent="0.2">
      <c r="Q3479" s="39"/>
      <c r="R3479" s="39"/>
    </row>
    <row r="3480" spans="17:18" x14ac:dyDescent="0.2">
      <c r="Q3480" s="39"/>
      <c r="R3480" s="39"/>
    </row>
    <row r="3481" spans="17:18" x14ac:dyDescent="0.2">
      <c r="Q3481" s="39"/>
      <c r="R3481" s="39"/>
    </row>
    <row r="3482" spans="17:18" x14ac:dyDescent="0.2">
      <c r="Q3482" s="39"/>
      <c r="R3482" s="39"/>
    </row>
    <row r="3483" spans="17:18" x14ac:dyDescent="0.2">
      <c r="Q3483" s="39"/>
      <c r="R3483" s="39"/>
    </row>
    <row r="3484" spans="17:18" x14ac:dyDescent="0.2">
      <c r="Q3484" s="39"/>
      <c r="R3484" s="39"/>
    </row>
    <row r="3485" spans="17:18" x14ac:dyDescent="0.2">
      <c r="Q3485" s="39"/>
      <c r="R3485" s="39"/>
    </row>
    <row r="3486" spans="17:18" x14ac:dyDescent="0.2">
      <c r="Q3486" s="39"/>
      <c r="R3486" s="39"/>
    </row>
    <row r="3487" spans="17:18" x14ac:dyDescent="0.2">
      <c r="Q3487" s="39"/>
      <c r="R3487" s="39"/>
    </row>
    <row r="3488" spans="17:18" x14ac:dyDescent="0.2">
      <c r="Q3488" s="39"/>
      <c r="R3488" s="39"/>
    </row>
    <row r="3489" spans="17:18" x14ac:dyDescent="0.2">
      <c r="Q3489" s="39"/>
      <c r="R3489" s="39"/>
    </row>
    <row r="3490" spans="17:18" x14ac:dyDescent="0.2">
      <c r="Q3490" s="39"/>
      <c r="R3490" s="39"/>
    </row>
    <row r="3491" spans="17:18" x14ac:dyDescent="0.2">
      <c r="Q3491" s="39"/>
      <c r="R3491" s="39"/>
    </row>
    <row r="3492" spans="17:18" x14ac:dyDescent="0.2">
      <c r="Q3492" s="39"/>
      <c r="R3492" s="39"/>
    </row>
    <row r="3493" spans="17:18" x14ac:dyDescent="0.2">
      <c r="Q3493" s="39"/>
      <c r="R3493" s="39"/>
    </row>
    <row r="3494" spans="17:18" x14ac:dyDescent="0.2">
      <c r="Q3494" s="39"/>
      <c r="R3494" s="39"/>
    </row>
    <row r="3495" spans="17:18" x14ac:dyDescent="0.2">
      <c r="Q3495" s="39"/>
      <c r="R3495" s="39"/>
    </row>
    <row r="3496" spans="17:18" x14ac:dyDescent="0.2">
      <c r="Q3496" s="39"/>
      <c r="R3496" s="39"/>
    </row>
    <row r="3497" spans="17:18" x14ac:dyDescent="0.2">
      <c r="Q3497" s="39"/>
      <c r="R3497" s="39"/>
    </row>
    <row r="3498" spans="17:18" x14ac:dyDescent="0.2">
      <c r="Q3498" s="39"/>
      <c r="R3498" s="39"/>
    </row>
    <row r="3499" spans="17:18" x14ac:dyDescent="0.2">
      <c r="Q3499" s="39"/>
      <c r="R3499" s="39"/>
    </row>
    <row r="3500" spans="17:18" x14ac:dyDescent="0.2">
      <c r="Q3500" s="39"/>
      <c r="R3500" s="39"/>
    </row>
    <row r="3501" spans="17:18" x14ac:dyDescent="0.2">
      <c r="Q3501" s="39"/>
      <c r="R3501" s="39"/>
    </row>
    <row r="3502" spans="17:18" x14ac:dyDescent="0.2">
      <c r="Q3502" s="39"/>
      <c r="R3502" s="39"/>
    </row>
    <row r="3503" spans="17:18" x14ac:dyDescent="0.2">
      <c r="Q3503" s="39"/>
      <c r="R3503" s="39"/>
    </row>
    <row r="3504" spans="17:18" x14ac:dyDescent="0.2">
      <c r="Q3504" s="39"/>
      <c r="R3504" s="39"/>
    </row>
    <row r="3505" spans="17:18" x14ac:dyDescent="0.2">
      <c r="Q3505" s="39"/>
      <c r="R3505" s="39"/>
    </row>
    <row r="3506" spans="17:18" x14ac:dyDescent="0.2">
      <c r="Q3506" s="39"/>
      <c r="R3506" s="39"/>
    </row>
    <row r="3507" spans="17:18" x14ac:dyDescent="0.2">
      <c r="Q3507" s="39"/>
      <c r="R3507" s="39"/>
    </row>
    <row r="3508" spans="17:18" x14ac:dyDescent="0.2">
      <c r="Q3508" s="39"/>
      <c r="R3508" s="39"/>
    </row>
    <row r="3509" spans="17:18" x14ac:dyDescent="0.2">
      <c r="Q3509" s="39"/>
      <c r="R3509" s="39"/>
    </row>
    <row r="3510" spans="17:18" x14ac:dyDescent="0.2">
      <c r="Q3510" s="39"/>
      <c r="R3510" s="39"/>
    </row>
    <row r="3511" spans="17:18" x14ac:dyDescent="0.2">
      <c r="Q3511" s="39"/>
      <c r="R3511" s="39"/>
    </row>
    <row r="3512" spans="17:18" x14ac:dyDescent="0.2">
      <c r="Q3512" s="39"/>
      <c r="R3512" s="39"/>
    </row>
    <row r="3513" spans="17:18" x14ac:dyDescent="0.2">
      <c r="Q3513" s="39"/>
      <c r="R3513" s="39"/>
    </row>
    <row r="3514" spans="17:18" x14ac:dyDescent="0.2">
      <c r="Q3514" s="39"/>
      <c r="R3514" s="39"/>
    </row>
    <row r="3515" spans="17:18" x14ac:dyDescent="0.2">
      <c r="Q3515" s="39"/>
      <c r="R3515" s="39"/>
    </row>
    <row r="3516" spans="17:18" x14ac:dyDescent="0.2">
      <c r="Q3516" s="39"/>
      <c r="R3516" s="39"/>
    </row>
    <row r="3517" spans="17:18" x14ac:dyDescent="0.2">
      <c r="Q3517" s="39"/>
      <c r="R3517" s="39"/>
    </row>
    <row r="3518" spans="17:18" x14ac:dyDescent="0.2">
      <c r="Q3518" s="39"/>
      <c r="R3518" s="39"/>
    </row>
    <row r="3519" spans="17:18" x14ac:dyDescent="0.2">
      <c r="Q3519" s="39"/>
      <c r="R3519" s="39"/>
    </row>
    <row r="3520" spans="17:18" x14ac:dyDescent="0.2">
      <c r="Q3520" s="39"/>
      <c r="R3520" s="39"/>
    </row>
    <row r="3521" spans="17:18" x14ac:dyDescent="0.2">
      <c r="Q3521" s="39"/>
      <c r="R3521" s="39"/>
    </row>
    <row r="3522" spans="17:18" x14ac:dyDescent="0.2">
      <c r="Q3522" s="39"/>
      <c r="R3522" s="39"/>
    </row>
    <row r="3523" spans="17:18" x14ac:dyDescent="0.2">
      <c r="Q3523" s="39"/>
      <c r="R3523" s="39"/>
    </row>
    <row r="3524" spans="17:18" x14ac:dyDescent="0.2">
      <c r="Q3524" s="39"/>
      <c r="R3524" s="39"/>
    </row>
    <row r="3525" spans="17:18" x14ac:dyDescent="0.2">
      <c r="Q3525" s="39"/>
      <c r="R3525" s="39"/>
    </row>
    <row r="3526" spans="17:18" x14ac:dyDescent="0.2">
      <c r="Q3526" s="39"/>
      <c r="R3526" s="39"/>
    </row>
    <row r="3527" spans="17:18" x14ac:dyDescent="0.2">
      <c r="Q3527" s="39"/>
      <c r="R3527" s="39"/>
    </row>
    <row r="3528" spans="17:18" x14ac:dyDescent="0.2">
      <c r="Q3528" s="39"/>
      <c r="R3528" s="39"/>
    </row>
    <row r="3529" spans="17:18" x14ac:dyDescent="0.2">
      <c r="Q3529" s="39"/>
      <c r="R3529" s="39"/>
    </row>
    <row r="3530" spans="17:18" x14ac:dyDescent="0.2">
      <c r="Q3530" s="39"/>
      <c r="R3530" s="39"/>
    </row>
    <row r="3531" spans="17:18" x14ac:dyDescent="0.2">
      <c r="Q3531" s="39"/>
      <c r="R3531" s="39"/>
    </row>
    <row r="3532" spans="17:18" x14ac:dyDescent="0.2">
      <c r="Q3532" s="39"/>
      <c r="R3532" s="39"/>
    </row>
    <row r="3533" spans="17:18" x14ac:dyDescent="0.2">
      <c r="Q3533" s="39"/>
      <c r="R3533" s="39"/>
    </row>
    <row r="3534" spans="17:18" x14ac:dyDescent="0.2">
      <c r="Q3534" s="39"/>
      <c r="R3534" s="39"/>
    </row>
    <row r="3535" spans="17:18" x14ac:dyDescent="0.2">
      <c r="Q3535" s="39"/>
      <c r="R3535" s="39"/>
    </row>
    <row r="3536" spans="17:18" x14ac:dyDescent="0.2">
      <c r="Q3536" s="39"/>
      <c r="R3536" s="39"/>
    </row>
    <row r="3537" spans="17:18" x14ac:dyDescent="0.2">
      <c r="Q3537" s="39"/>
      <c r="R3537" s="39"/>
    </row>
    <row r="3538" spans="17:18" x14ac:dyDescent="0.2">
      <c r="Q3538" s="39"/>
      <c r="R3538" s="39"/>
    </row>
    <row r="3539" spans="17:18" x14ac:dyDescent="0.2">
      <c r="Q3539" s="39"/>
      <c r="R3539" s="39"/>
    </row>
    <row r="3540" spans="17:18" x14ac:dyDescent="0.2">
      <c r="Q3540" s="39"/>
      <c r="R3540" s="39"/>
    </row>
    <row r="3541" spans="17:18" x14ac:dyDescent="0.2">
      <c r="Q3541" s="39"/>
      <c r="R3541" s="39"/>
    </row>
    <row r="3542" spans="17:18" x14ac:dyDescent="0.2">
      <c r="Q3542" s="39"/>
      <c r="R3542" s="39"/>
    </row>
    <row r="3543" spans="17:18" x14ac:dyDescent="0.2">
      <c r="Q3543" s="39"/>
      <c r="R3543" s="39"/>
    </row>
    <row r="3544" spans="17:18" x14ac:dyDescent="0.2">
      <c r="Q3544" s="39"/>
      <c r="R3544" s="39"/>
    </row>
    <row r="3545" spans="17:18" x14ac:dyDescent="0.2">
      <c r="Q3545" s="39"/>
      <c r="R3545" s="39"/>
    </row>
    <row r="3546" spans="17:18" x14ac:dyDescent="0.2">
      <c r="Q3546" s="39"/>
      <c r="R3546" s="39"/>
    </row>
    <row r="3547" spans="17:18" x14ac:dyDescent="0.2">
      <c r="Q3547" s="39"/>
      <c r="R3547" s="39"/>
    </row>
    <row r="3548" spans="17:18" x14ac:dyDescent="0.2">
      <c r="Q3548" s="39"/>
      <c r="R3548" s="39"/>
    </row>
    <row r="3549" spans="17:18" x14ac:dyDescent="0.2">
      <c r="Q3549" s="39"/>
      <c r="R3549" s="39"/>
    </row>
    <row r="3550" spans="17:18" x14ac:dyDescent="0.2">
      <c r="Q3550" s="39"/>
      <c r="R3550" s="39"/>
    </row>
    <row r="3551" spans="17:18" x14ac:dyDescent="0.2">
      <c r="Q3551" s="39"/>
      <c r="R3551" s="39"/>
    </row>
    <row r="3552" spans="17:18" x14ac:dyDescent="0.2">
      <c r="Q3552" s="39"/>
      <c r="R3552" s="39"/>
    </row>
    <row r="3553" spans="17:18" x14ac:dyDescent="0.2">
      <c r="Q3553" s="39"/>
      <c r="R3553" s="39"/>
    </row>
    <row r="3554" spans="17:18" x14ac:dyDescent="0.2">
      <c r="Q3554" s="39"/>
      <c r="R3554" s="39"/>
    </row>
    <row r="3555" spans="17:18" x14ac:dyDescent="0.2">
      <c r="Q3555" s="39"/>
      <c r="R3555" s="39"/>
    </row>
    <row r="3556" spans="17:18" x14ac:dyDescent="0.2">
      <c r="Q3556" s="39"/>
      <c r="R3556" s="39"/>
    </row>
    <row r="3557" spans="17:18" x14ac:dyDescent="0.2">
      <c r="Q3557" s="39"/>
      <c r="R3557" s="39"/>
    </row>
    <row r="3558" spans="17:18" x14ac:dyDescent="0.2">
      <c r="Q3558" s="39"/>
      <c r="R3558" s="39"/>
    </row>
    <row r="3559" spans="17:18" x14ac:dyDescent="0.2">
      <c r="Q3559" s="39"/>
      <c r="R3559" s="39"/>
    </row>
    <row r="3560" spans="17:18" x14ac:dyDescent="0.2">
      <c r="Q3560" s="39"/>
      <c r="R3560" s="39"/>
    </row>
    <row r="3561" spans="17:18" x14ac:dyDescent="0.2">
      <c r="Q3561" s="39"/>
      <c r="R3561" s="39"/>
    </row>
    <row r="3562" spans="17:18" x14ac:dyDescent="0.2">
      <c r="Q3562" s="39"/>
      <c r="R3562" s="39"/>
    </row>
    <row r="3563" spans="17:18" x14ac:dyDescent="0.2">
      <c r="Q3563" s="39"/>
      <c r="R3563" s="39"/>
    </row>
    <row r="3564" spans="17:18" x14ac:dyDescent="0.2">
      <c r="Q3564" s="39"/>
      <c r="R3564" s="39"/>
    </row>
    <row r="3565" spans="17:18" x14ac:dyDescent="0.2">
      <c r="Q3565" s="39"/>
      <c r="R3565" s="39"/>
    </row>
    <row r="3566" spans="17:18" x14ac:dyDescent="0.2">
      <c r="Q3566" s="39"/>
      <c r="R3566" s="39"/>
    </row>
    <row r="3567" spans="17:18" x14ac:dyDescent="0.2">
      <c r="Q3567" s="39"/>
      <c r="R3567" s="39"/>
    </row>
    <row r="3568" spans="17:18" x14ac:dyDescent="0.2">
      <c r="Q3568" s="39"/>
      <c r="R3568" s="39"/>
    </row>
    <row r="3569" spans="17:18" x14ac:dyDescent="0.2">
      <c r="Q3569" s="39"/>
      <c r="R3569" s="39"/>
    </row>
    <row r="3570" spans="17:18" x14ac:dyDescent="0.2">
      <c r="Q3570" s="39"/>
      <c r="R3570" s="39"/>
    </row>
    <row r="3571" spans="17:18" x14ac:dyDescent="0.2">
      <c r="Q3571" s="39"/>
      <c r="R3571" s="39"/>
    </row>
    <row r="3572" spans="17:18" x14ac:dyDescent="0.2">
      <c r="Q3572" s="39"/>
      <c r="R3572" s="39"/>
    </row>
    <row r="3573" spans="17:18" x14ac:dyDescent="0.2">
      <c r="Q3573" s="39"/>
      <c r="R3573" s="39"/>
    </row>
    <row r="3574" spans="17:18" x14ac:dyDescent="0.2">
      <c r="Q3574" s="39"/>
      <c r="R3574" s="39"/>
    </row>
    <row r="3575" spans="17:18" x14ac:dyDescent="0.2">
      <c r="Q3575" s="39"/>
      <c r="R3575" s="39"/>
    </row>
    <row r="3576" spans="17:18" x14ac:dyDescent="0.2">
      <c r="Q3576" s="39"/>
      <c r="R3576" s="39"/>
    </row>
    <row r="3577" spans="17:18" x14ac:dyDescent="0.2">
      <c r="Q3577" s="39"/>
      <c r="R3577" s="39"/>
    </row>
    <row r="3578" spans="17:18" x14ac:dyDescent="0.2">
      <c r="Q3578" s="39"/>
      <c r="R3578" s="39"/>
    </row>
    <row r="3579" spans="17:18" x14ac:dyDescent="0.2">
      <c r="Q3579" s="39"/>
      <c r="R3579" s="39"/>
    </row>
    <row r="3580" spans="17:18" x14ac:dyDescent="0.2">
      <c r="Q3580" s="39"/>
      <c r="R3580" s="39"/>
    </row>
    <row r="3581" spans="17:18" x14ac:dyDescent="0.2">
      <c r="Q3581" s="39"/>
      <c r="R3581" s="39"/>
    </row>
    <row r="3582" spans="17:18" x14ac:dyDescent="0.2">
      <c r="Q3582" s="39"/>
      <c r="R3582" s="39"/>
    </row>
    <row r="3583" spans="17:18" x14ac:dyDescent="0.2">
      <c r="Q3583" s="39"/>
      <c r="R3583" s="39"/>
    </row>
    <row r="3584" spans="17:18" x14ac:dyDescent="0.2">
      <c r="Q3584" s="39"/>
      <c r="R3584" s="39"/>
    </row>
    <row r="3585" spans="17:18" x14ac:dyDescent="0.2">
      <c r="Q3585" s="39"/>
      <c r="R3585" s="39"/>
    </row>
    <row r="3586" spans="17:18" x14ac:dyDescent="0.2">
      <c r="Q3586" s="39"/>
      <c r="R3586" s="39"/>
    </row>
    <row r="3587" spans="17:18" x14ac:dyDescent="0.2">
      <c r="Q3587" s="39"/>
      <c r="R3587" s="39"/>
    </row>
    <row r="3588" spans="17:18" x14ac:dyDescent="0.2">
      <c r="Q3588" s="39"/>
      <c r="R3588" s="39"/>
    </row>
    <row r="3589" spans="17:18" x14ac:dyDescent="0.2">
      <c r="Q3589" s="39"/>
      <c r="R3589" s="39"/>
    </row>
    <row r="3590" spans="17:18" x14ac:dyDescent="0.2">
      <c r="Q3590" s="39"/>
      <c r="R3590" s="39"/>
    </row>
    <row r="3591" spans="17:18" x14ac:dyDescent="0.2">
      <c r="Q3591" s="39"/>
      <c r="R3591" s="39"/>
    </row>
    <row r="3592" spans="17:18" x14ac:dyDescent="0.2">
      <c r="Q3592" s="39"/>
      <c r="R3592" s="39"/>
    </row>
    <row r="3593" spans="17:18" x14ac:dyDescent="0.2">
      <c r="Q3593" s="39"/>
      <c r="R3593" s="39"/>
    </row>
    <row r="3594" spans="17:18" x14ac:dyDescent="0.2">
      <c r="Q3594" s="39"/>
      <c r="R3594" s="39"/>
    </row>
    <row r="3595" spans="17:18" x14ac:dyDescent="0.2">
      <c r="Q3595" s="39"/>
      <c r="R3595" s="39"/>
    </row>
    <row r="3596" spans="17:18" x14ac:dyDescent="0.2">
      <c r="Q3596" s="39"/>
      <c r="R3596" s="39"/>
    </row>
    <row r="3597" spans="17:18" x14ac:dyDescent="0.2">
      <c r="Q3597" s="39"/>
      <c r="R3597" s="39"/>
    </row>
    <row r="3598" spans="17:18" x14ac:dyDescent="0.2">
      <c r="Q3598" s="39"/>
      <c r="R3598" s="39"/>
    </row>
    <row r="3599" spans="17:18" x14ac:dyDescent="0.2">
      <c r="Q3599" s="39"/>
      <c r="R3599" s="39"/>
    </row>
    <row r="3600" spans="17:18" x14ac:dyDescent="0.2">
      <c r="Q3600" s="39"/>
      <c r="R3600" s="39"/>
    </row>
    <row r="3601" spans="17:18" x14ac:dyDescent="0.2">
      <c r="Q3601" s="39"/>
      <c r="R3601" s="39"/>
    </row>
    <row r="3602" spans="17:18" x14ac:dyDescent="0.2">
      <c r="Q3602" s="39"/>
      <c r="R3602" s="39"/>
    </row>
    <row r="3603" spans="17:18" x14ac:dyDescent="0.2">
      <c r="Q3603" s="39"/>
      <c r="R3603" s="39"/>
    </row>
    <row r="3604" spans="17:18" x14ac:dyDescent="0.2">
      <c r="Q3604" s="39"/>
      <c r="R3604" s="39"/>
    </row>
    <row r="3605" spans="17:18" x14ac:dyDescent="0.2">
      <c r="Q3605" s="39"/>
      <c r="R3605" s="39"/>
    </row>
    <row r="3606" spans="17:18" x14ac:dyDescent="0.2">
      <c r="Q3606" s="39"/>
      <c r="R3606" s="39"/>
    </row>
    <row r="3607" spans="17:18" x14ac:dyDescent="0.2">
      <c r="Q3607" s="39"/>
      <c r="R3607" s="39"/>
    </row>
    <row r="3608" spans="17:18" x14ac:dyDescent="0.2">
      <c r="Q3608" s="39"/>
      <c r="R3608" s="39"/>
    </row>
    <row r="3609" spans="17:18" x14ac:dyDescent="0.2">
      <c r="Q3609" s="39"/>
      <c r="R3609" s="39"/>
    </row>
    <row r="3610" spans="17:18" x14ac:dyDescent="0.2">
      <c r="Q3610" s="39"/>
      <c r="R3610" s="39"/>
    </row>
    <row r="3611" spans="17:18" x14ac:dyDescent="0.2">
      <c r="Q3611" s="39"/>
      <c r="R3611" s="39"/>
    </row>
    <row r="3612" spans="17:18" x14ac:dyDescent="0.2">
      <c r="Q3612" s="39"/>
      <c r="R3612" s="39"/>
    </row>
    <row r="3613" spans="17:18" x14ac:dyDescent="0.2">
      <c r="Q3613" s="39"/>
      <c r="R3613" s="39"/>
    </row>
    <row r="3614" spans="17:18" x14ac:dyDescent="0.2">
      <c r="Q3614" s="39"/>
      <c r="R3614" s="39"/>
    </row>
    <row r="3615" spans="17:18" x14ac:dyDescent="0.2">
      <c r="Q3615" s="39"/>
      <c r="R3615" s="39"/>
    </row>
    <row r="3616" spans="17:18" x14ac:dyDescent="0.2">
      <c r="Q3616" s="39"/>
      <c r="R3616" s="39"/>
    </row>
    <row r="3617" spans="17:18" x14ac:dyDescent="0.2">
      <c r="Q3617" s="39"/>
      <c r="R3617" s="39"/>
    </row>
    <row r="3618" spans="17:18" x14ac:dyDescent="0.2">
      <c r="Q3618" s="39"/>
      <c r="R3618" s="39"/>
    </row>
    <row r="3619" spans="17:18" x14ac:dyDescent="0.2">
      <c r="Q3619" s="39"/>
      <c r="R3619" s="39"/>
    </row>
    <row r="3620" spans="17:18" x14ac:dyDescent="0.2">
      <c r="Q3620" s="39"/>
      <c r="R3620" s="39"/>
    </row>
    <row r="3621" spans="17:18" x14ac:dyDescent="0.2">
      <c r="Q3621" s="39"/>
      <c r="R3621" s="39"/>
    </row>
    <row r="3622" spans="17:18" x14ac:dyDescent="0.2">
      <c r="Q3622" s="39"/>
      <c r="R3622" s="39"/>
    </row>
    <row r="3623" spans="17:18" x14ac:dyDescent="0.2">
      <c r="Q3623" s="39"/>
      <c r="R3623" s="39"/>
    </row>
    <row r="3624" spans="17:18" x14ac:dyDescent="0.2">
      <c r="Q3624" s="39"/>
      <c r="R3624" s="39"/>
    </row>
    <row r="3625" spans="17:18" x14ac:dyDescent="0.2">
      <c r="Q3625" s="39"/>
      <c r="R3625" s="39"/>
    </row>
    <row r="3626" spans="17:18" x14ac:dyDescent="0.2">
      <c r="Q3626" s="39"/>
      <c r="R3626" s="39"/>
    </row>
    <row r="3627" spans="17:18" x14ac:dyDescent="0.2">
      <c r="Q3627" s="39"/>
      <c r="R3627" s="39"/>
    </row>
    <row r="3628" spans="17:18" x14ac:dyDescent="0.2">
      <c r="Q3628" s="39"/>
      <c r="R3628" s="39"/>
    </row>
    <row r="3629" spans="17:18" x14ac:dyDescent="0.2">
      <c r="Q3629" s="39"/>
      <c r="R3629" s="39"/>
    </row>
    <row r="3630" spans="17:18" x14ac:dyDescent="0.2">
      <c r="Q3630" s="39"/>
      <c r="R3630" s="39"/>
    </row>
    <row r="3631" spans="17:18" x14ac:dyDescent="0.2">
      <c r="Q3631" s="39"/>
      <c r="R3631" s="39"/>
    </row>
    <row r="3632" spans="17:18" x14ac:dyDescent="0.2">
      <c r="Q3632" s="39"/>
      <c r="R3632" s="39"/>
    </row>
    <row r="3633" spans="17:18" x14ac:dyDescent="0.2">
      <c r="Q3633" s="39"/>
      <c r="R3633" s="39"/>
    </row>
    <row r="3634" spans="17:18" x14ac:dyDescent="0.2">
      <c r="Q3634" s="39"/>
      <c r="R3634" s="39"/>
    </row>
    <row r="3635" spans="17:18" x14ac:dyDescent="0.2">
      <c r="Q3635" s="39"/>
      <c r="R3635" s="39"/>
    </row>
    <row r="3636" spans="17:18" x14ac:dyDescent="0.2">
      <c r="Q3636" s="39"/>
      <c r="R3636" s="39"/>
    </row>
    <row r="3637" spans="17:18" x14ac:dyDescent="0.2">
      <c r="Q3637" s="39"/>
      <c r="R3637" s="39"/>
    </row>
    <row r="3638" spans="17:18" x14ac:dyDescent="0.2">
      <c r="Q3638" s="39"/>
      <c r="R3638" s="39"/>
    </row>
    <row r="3639" spans="17:18" x14ac:dyDescent="0.2">
      <c r="Q3639" s="39"/>
      <c r="R3639" s="39"/>
    </row>
    <row r="3640" spans="17:18" x14ac:dyDescent="0.2">
      <c r="Q3640" s="39"/>
      <c r="R3640" s="39"/>
    </row>
    <row r="3641" spans="17:18" x14ac:dyDescent="0.2">
      <c r="Q3641" s="39"/>
      <c r="R3641" s="39"/>
    </row>
    <row r="3642" spans="17:18" x14ac:dyDescent="0.2">
      <c r="Q3642" s="39"/>
      <c r="R3642" s="39"/>
    </row>
    <row r="3643" spans="17:18" x14ac:dyDescent="0.2">
      <c r="Q3643" s="39"/>
      <c r="R3643" s="39"/>
    </row>
    <row r="3644" spans="17:18" x14ac:dyDescent="0.2">
      <c r="Q3644" s="39"/>
      <c r="R3644" s="39"/>
    </row>
    <row r="3645" spans="17:18" x14ac:dyDescent="0.2">
      <c r="Q3645" s="39"/>
      <c r="R3645" s="39"/>
    </row>
    <row r="3646" spans="17:18" x14ac:dyDescent="0.2">
      <c r="Q3646" s="39"/>
      <c r="R3646" s="39"/>
    </row>
    <row r="3647" spans="17:18" x14ac:dyDescent="0.2">
      <c r="Q3647" s="39"/>
      <c r="R3647" s="39"/>
    </row>
    <row r="3648" spans="17:18" x14ac:dyDescent="0.2">
      <c r="Q3648" s="39"/>
      <c r="R3648" s="39"/>
    </row>
    <row r="3649" spans="17:18" x14ac:dyDescent="0.2">
      <c r="Q3649" s="39"/>
      <c r="R3649" s="39"/>
    </row>
    <row r="3650" spans="17:18" x14ac:dyDescent="0.2">
      <c r="Q3650" s="39"/>
      <c r="R3650" s="39"/>
    </row>
    <row r="3651" spans="17:18" x14ac:dyDescent="0.2">
      <c r="Q3651" s="39"/>
      <c r="R3651" s="39"/>
    </row>
    <row r="3652" spans="17:18" x14ac:dyDescent="0.2">
      <c r="Q3652" s="39"/>
      <c r="R3652" s="39"/>
    </row>
    <row r="3653" spans="17:18" x14ac:dyDescent="0.2">
      <c r="Q3653" s="39"/>
      <c r="R3653" s="39"/>
    </row>
    <row r="3654" spans="17:18" x14ac:dyDescent="0.2">
      <c r="Q3654" s="39"/>
      <c r="R3654" s="39"/>
    </row>
    <row r="3655" spans="17:18" x14ac:dyDescent="0.2">
      <c r="Q3655" s="39"/>
      <c r="R3655" s="39"/>
    </row>
    <row r="3656" spans="17:18" x14ac:dyDescent="0.2">
      <c r="Q3656" s="39"/>
      <c r="R3656" s="39"/>
    </row>
    <row r="3657" spans="17:18" x14ac:dyDescent="0.2">
      <c r="Q3657" s="39"/>
      <c r="R3657" s="39"/>
    </row>
    <row r="3658" spans="17:18" x14ac:dyDescent="0.2">
      <c r="Q3658" s="39"/>
      <c r="R3658" s="39"/>
    </row>
    <row r="3659" spans="17:18" x14ac:dyDescent="0.2">
      <c r="Q3659" s="39"/>
      <c r="R3659" s="39"/>
    </row>
    <row r="3660" spans="17:18" x14ac:dyDescent="0.2">
      <c r="Q3660" s="39"/>
      <c r="R3660" s="39"/>
    </row>
    <row r="3661" spans="17:18" x14ac:dyDescent="0.2">
      <c r="Q3661" s="39"/>
      <c r="R3661" s="39"/>
    </row>
    <row r="3662" spans="17:18" x14ac:dyDescent="0.2">
      <c r="Q3662" s="39"/>
      <c r="R3662" s="39"/>
    </row>
    <row r="3663" spans="17:18" x14ac:dyDescent="0.2">
      <c r="Q3663" s="39"/>
      <c r="R3663" s="39"/>
    </row>
    <row r="3664" spans="17:18" x14ac:dyDescent="0.2">
      <c r="Q3664" s="39"/>
      <c r="R3664" s="39"/>
    </row>
    <row r="3665" spans="17:18" x14ac:dyDescent="0.2">
      <c r="Q3665" s="39"/>
      <c r="R3665" s="39"/>
    </row>
    <row r="3666" spans="17:18" x14ac:dyDescent="0.2">
      <c r="Q3666" s="39"/>
      <c r="R3666" s="39"/>
    </row>
    <row r="3667" spans="17:18" x14ac:dyDescent="0.2">
      <c r="Q3667" s="39"/>
      <c r="R3667" s="39"/>
    </row>
    <row r="3668" spans="17:18" x14ac:dyDescent="0.2">
      <c r="Q3668" s="39"/>
      <c r="R3668" s="39"/>
    </row>
    <row r="3669" spans="17:18" x14ac:dyDescent="0.2">
      <c r="Q3669" s="39"/>
      <c r="R3669" s="39"/>
    </row>
    <row r="3670" spans="17:18" x14ac:dyDescent="0.2">
      <c r="Q3670" s="39"/>
      <c r="R3670" s="39"/>
    </row>
    <row r="3671" spans="17:18" x14ac:dyDescent="0.2">
      <c r="Q3671" s="39"/>
      <c r="R3671" s="39"/>
    </row>
    <row r="3672" spans="17:18" x14ac:dyDescent="0.2">
      <c r="Q3672" s="39"/>
      <c r="R3672" s="39"/>
    </row>
    <row r="3673" spans="17:18" x14ac:dyDescent="0.2">
      <c r="Q3673" s="39"/>
      <c r="R3673" s="39"/>
    </row>
    <row r="3674" spans="17:18" x14ac:dyDescent="0.2">
      <c r="Q3674" s="39"/>
      <c r="R3674" s="39"/>
    </row>
    <row r="3675" spans="17:18" x14ac:dyDescent="0.2">
      <c r="Q3675" s="39"/>
      <c r="R3675" s="39"/>
    </row>
    <row r="3676" spans="17:18" x14ac:dyDescent="0.2">
      <c r="Q3676" s="39"/>
      <c r="R3676" s="39"/>
    </row>
    <row r="3677" spans="17:18" x14ac:dyDescent="0.2">
      <c r="Q3677" s="39"/>
      <c r="R3677" s="39"/>
    </row>
    <row r="3678" spans="17:18" x14ac:dyDescent="0.2">
      <c r="Q3678" s="39"/>
      <c r="R3678" s="39"/>
    </row>
    <row r="3679" spans="17:18" x14ac:dyDescent="0.2">
      <c r="Q3679" s="39"/>
      <c r="R3679" s="39"/>
    </row>
    <row r="3680" spans="17:18" x14ac:dyDescent="0.2">
      <c r="Q3680" s="39"/>
      <c r="R3680" s="39"/>
    </row>
    <row r="3681" spans="17:18" x14ac:dyDescent="0.2">
      <c r="Q3681" s="39"/>
      <c r="R3681" s="39"/>
    </row>
    <row r="3682" spans="17:18" x14ac:dyDescent="0.2">
      <c r="Q3682" s="39"/>
      <c r="R3682" s="39"/>
    </row>
    <row r="3683" spans="17:18" x14ac:dyDescent="0.2">
      <c r="Q3683" s="39"/>
      <c r="R3683" s="39"/>
    </row>
    <row r="3684" spans="17:18" x14ac:dyDescent="0.2">
      <c r="Q3684" s="39"/>
      <c r="R3684" s="39"/>
    </row>
    <row r="3685" spans="17:18" x14ac:dyDescent="0.2">
      <c r="Q3685" s="39"/>
      <c r="R3685" s="39"/>
    </row>
    <row r="3686" spans="17:18" x14ac:dyDescent="0.2">
      <c r="Q3686" s="39"/>
      <c r="R3686" s="39"/>
    </row>
    <row r="3687" spans="17:18" x14ac:dyDescent="0.2">
      <c r="Q3687" s="39"/>
      <c r="R3687" s="39"/>
    </row>
    <row r="3688" spans="17:18" x14ac:dyDescent="0.2">
      <c r="Q3688" s="39"/>
      <c r="R3688" s="39"/>
    </row>
    <row r="3689" spans="17:18" x14ac:dyDescent="0.2">
      <c r="Q3689" s="39"/>
      <c r="R3689" s="39"/>
    </row>
    <row r="3690" spans="17:18" x14ac:dyDescent="0.2">
      <c r="Q3690" s="39"/>
      <c r="R3690" s="39"/>
    </row>
    <row r="3691" spans="17:18" x14ac:dyDescent="0.2">
      <c r="Q3691" s="39"/>
      <c r="R3691" s="39"/>
    </row>
    <row r="3692" spans="17:18" x14ac:dyDescent="0.2">
      <c r="Q3692" s="39"/>
      <c r="R3692" s="39"/>
    </row>
    <row r="3693" spans="17:18" x14ac:dyDescent="0.2">
      <c r="Q3693" s="39"/>
      <c r="R3693" s="39"/>
    </row>
    <row r="3694" spans="17:18" x14ac:dyDescent="0.2">
      <c r="Q3694" s="39"/>
      <c r="R3694" s="39"/>
    </row>
    <row r="3695" spans="17:18" x14ac:dyDescent="0.2">
      <c r="Q3695" s="39"/>
      <c r="R3695" s="39"/>
    </row>
    <row r="3696" spans="17:18" x14ac:dyDescent="0.2">
      <c r="Q3696" s="39"/>
      <c r="R3696" s="39"/>
    </row>
    <row r="3697" spans="17:18" x14ac:dyDescent="0.2">
      <c r="Q3697" s="39"/>
      <c r="R3697" s="39"/>
    </row>
    <row r="3698" spans="17:18" x14ac:dyDescent="0.2">
      <c r="Q3698" s="39"/>
      <c r="R3698" s="39"/>
    </row>
    <row r="3699" spans="17:18" x14ac:dyDescent="0.2">
      <c r="Q3699" s="39"/>
      <c r="R3699" s="39"/>
    </row>
    <row r="3700" spans="17:18" x14ac:dyDescent="0.2">
      <c r="Q3700" s="39"/>
      <c r="R3700" s="39"/>
    </row>
    <row r="3701" spans="17:18" x14ac:dyDescent="0.2">
      <c r="Q3701" s="39"/>
      <c r="R3701" s="39"/>
    </row>
    <row r="3702" spans="17:18" x14ac:dyDescent="0.2">
      <c r="Q3702" s="39"/>
      <c r="R3702" s="39"/>
    </row>
    <row r="3703" spans="17:18" x14ac:dyDescent="0.2">
      <c r="Q3703" s="39"/>
      <c r="R3703" s="39"/>
    </row>
    <row r="3704" spans="17:18" x14ac:dyDescent="0.2">
      <c r="Q3704" s="39"/>
      <c r="R3704" s="39"/>
    </row>
    <row r="3705" spans="17:18" x14ac:dyDescent="0.2">
      <c r="Q3705" s="39"/>
      <c r="R3705" s="39"/>
    </row>
    <row r="3706" spans="17:18" x14ac:dyDescent="0.2">
      <c r="Q3706" s="39"/>
      <c r="R3706" s="39"/>
    </row>
    <row r="3707" spans="17:18" x14ac:dyDescent="0.2">
      <c r="Q3707" s="39"/>
      <c r="R3707" s="39"/>
    </row>
    <row r="3708" spans="17:18" x14ac:dyDescent="0.2">
      <c r="Q3708" s="39"/>
      <c r="R3708" s="39"/>
    </row>
    <row r="3709" spans="17:18" x14ac:dyDescent="0.2">
      <c r="Q3709" s="39"/>
      <c r="R3709" s="39"/>
    </row>
    <row r="3710" spans="17:18" x14ac:dyDescent="0.2">
      <c r="Q3710" s="39"/>
      <c r="R3710" s="39"/>
    </row>
    <row r="3711" spans="17:18" x14ac:dyDescent="0.2">
      <c r="Q3711" s="39"/>
      <c r="R3711" s="39"/>
    </row>
    <row r="3712" spans="17:18" x14ac:dyDescent="0.2">
      <c r="Q3712" s="39"/>
      <c r="R3712" s="39"/>
    </row>
    <row r="3713" spans="17:18" x14ac:dyDescent="0.2">
      <c r="Q3713" s="39"/>
      <c r="R3713" s="39"/>
    </row>
    <row r="3714" spans="17:18" x14ac:dyDescent="0.2">
      <c r="Q3714" s="39"/>
      <c r="R3714" s="39"/>
    </row>
    <row r="3715" spans="17:18" x14ac:dyDescent="0.2">
      <c r="Q3715" s="39"/>
      <c r="R3715" s="39"/>
    </row>
    <row r="3716" spans="17:18" x14ac:dyDescent="0.2">
      <c r="Q3716" s="39"/>
      <c r="R3716" s="39"/>
    </row>
    <row r="3717" spans="17:18" x14ac:dyDescent="0.2">
      <c r="Q3717" s="39"/>
      <c r="R3717" s="39"/>
    </row>
    <row r="3718" spans="17:18" x14ac:dyDescent="0.2">
      <c r="Q3718" s="39"/>
      <c r="R3718" s="39"/>
    </row>
    <row r="3719" spans="17:18" x14ac:dyDescent="0.2">
      <c r="Q3719" s="39"/>
      <c r="R3719" s="39"/>
    </row>
    <row r="3720" spans="17:18" x14ac:dyDescent="0.2">
      <c r="Q3720" s="39"/>
      <c r="R3720" s="39"/>
    </row>
    <row r="3721" spans="17:18" x14ac:dyDescent="0.2">
      <c r="Q3721" s="39"/>
      <c r="R3721" s="39"/>
    </row>
    <row r="3722" spans="17:18" x14ac:dyDescent="0.2">
      <c r="Q3722" s="39"/>
      <c r="R3722" s="39"/>
    </row>
    <row r="3723" spans="17:18" x14ac:dyDescent="0.2">
      <c r="Q3723" s="39"/>
      <c r="R3723" s="39"/>
    </row>
    <row r="3724" spans="17:18" x14ac:dyDescent="0.2">
      <c r="Q3724" s="39"/>
      <c r="R3724" s="39"/>
    </row>
    <row r="3725" spans="17:18" x14ac:dyDescent="0.2">
      <c r="Q3725" s="39"/>
      <c r="R3725" s="39"/>
    </row>
    <row r="3726" spans="17:18" x14ac:dyDescent="0.2">
      <c r="Q3726" s="39"/>
      <c r="R3726" s="39"/>
    </row>
    <row r="3727" spans="17:18" x14ac:dyDescent="0.2">
      <c r="Q3727" s="39"/>
      <c r="R3727" s="39"/>
    </row>
    <row r="3728" spans="17:18" x14ac:dyDescent="0.2">
      <c r="Q3728" s="39"/>
      <c r="R3728" s="39"/>
    </row>
    <row r="3729" spans="17:18" x14ac:dyDescent="0.2">
      <c r="Q3729" s="39"/>
      <c r="R3729" s="39"/>
    </row>
    <row r="3730" spans="17:18" x14ac:dyDescent="0.2">
      <c r="Q3730" s="39"/>
      <c r="R3730" s="39"/>
    </row>
    <row r="3731" spans="17:18" x14ac:dyDescent="0.2">
      <c r="Q3731" s="39"/>
      <c r="R3731" s="39"/>
    </row>
    <row r="3732" spans="17:18" x14ac:dyDescent="0.2">
      <c r="Q3732" s="39"/>
      <c r="R3732" s="39"/>
    </row>
    <row r="3733" spans="17:18" x14ac:dyDescent="0.2">
      <c r="Q3733" s="39"/>
      <c r="R3733" s="39"/>
    </row>
    <row r="3734" spans="17:18" x14ac:dyDescent="0.2">
      <c r="Q3734" s="39"/>
      <c r="R3734" s="39"/>
    </row>
    <row r="3735" spans="17:18" x14ac:dyDescent="0.2">
      <c r="Q3735" s="39"/>
      <c r="R3735" s="39"/>
    </row>
    <row r="3736" spans="17:18" x14ac:dyDescent="0.2">
      <c r="Q3736" s="39"/>
      <c r="R3736" s="39"/>
    </row>
    <row r="3737" spans="17:18" x14ac:dyDescent="0.2">
      <c r="Q3737" s="39"/>
      <c r="R3737" s="39"/>
    </row>
    <row r="3738" spans="17:18" x14ac:dyDescent="0.2">
      <c r="Q3738" s="39"/>
      <c r="R3738" s="39"/>
    </row>
    <row r="3739" spans="17:18" x14ac:dyDescent="0.2">
      <c r="Q3739" s="39"/>
      <c r="R3739" s="39"/>
    </row>
    <row r="3740" spans="17:18" x14ac:dyDescent="0.2">
      <c r="Q3740" s="39"/>
      <c r="R3740" s="39"/>
    </row>
    <row r="3741" spans="17:18" x14ac:dyDescent="0.2">
      <c r="Q3741" s="39"/>
      <c r="R3741" s="39"/>
    </row>
    <row r="3742" spans="17:18" x14ac:dyDescent="0.2">
      <c r="Q3742" s="39"/>
      <c r="R3742" s="39"/>
    </row>
    <row r="3743" spans="17:18" x14ac:dyDescent="0.2">
      <c r="Q3743" s="39"/>
      <c r="R3743" s="39"/>
    </row>
    <row r="3744" spans="17:18" x14ac:dyDescent="0.2">
      <c r="Q3744" s="39"/>
      <c r="R3744" s="39"/>
    </row>
    <row r="3745" spans="17:18" x14ac:dyDescent="0.2">
      <c r="Q3745" s="39"/>
      <c r="R3745" s="39"/>
    </row>
    <row r="3746" spans="17:18" x14ac:dyDescent="0.2">
      <c r="Q3746" s="39"/>
      <c r="R3746" s="39"/>
    </row>
    <row r="3747" spans="17:18" x14ac:dyDescent="0.2">
      <c r="Q3747" s="39"/>
      <c r="R3747" s="39"/>
    </row>
    <row r="3748" spans="17:18" x14ac:dyDescent="0.2">
      <c r="Q3748" s="39"/>
      <c r="R3748" s="39"/>
    </row>
    <row r="3749" spans="17:18" x14ac:dyDescent="0.2">
      <c r="Q3749" s="39"/>
      <c r="R3749" s="39"/>
    </row>
    <row r="3750" spans="17:18" x14ac:dyDescent="0.2">
      <c r="Q3750" s="39"/>
      <c r="R3750" s="39"/>
    </row>
    <row r="3751" spans="17:18" x14ac:dyDescent="0.2">
      <c r="Q3751" s="39"/>
      <c r="R3751" s="39"/>
    </row>
    <row r="3752" spans="17:18" x14ac:dyDescent="0.2">
      <c r="Q3752" s="39"/>
      <c r="R3752" s="39"/>
    </row>
    <row r="3753" spans="17:18" x14ac:dyDescent="0.2">
      <c r="Q3753" s="39"/>
      <c r="R3753" s="39"/>
    </row>
    <row r="3754" spans="17:18" x14ac:dyDescent="0.2">
      <c r="Q3754" s="39"/>
      <c r="R3754" s="39"/>
    </row>
    <row r="3755" spans="17:18" x14ac:dyDescent="0.2">
      <c r="Q3755" s="39"/>
      <c r="R3755" s="39"/>
    </row>
    <row r="3756" spans="17:18" x14ac:dyDescent="0.2">
      <c r="Q3756" s="39"/>
      <c r="R3756" s="39"/>
    </row>
    <row r="3757" spans="17:18" x14ac:dyDescent="0.2">
      <c r="Q3757" s="39"/>
      <c r="R3757" s="39"/>
    </row>
    <row r="3758" spans="17:18" x14ac:dyDescent="0.2">
      <c r="Q3758" s="39"/>
      <c r="R3758" s="39"/>
    </row>
    <row r="3759" spans="17:18" x14ac:dyDescent="0.2">
      <c r="Q3759" s="39"/>
      <c r="R3759" s="39"/>
    </row>
    <row r="3760" spans="17:18" x14ac:dyDescent="0.2">
      <c r="Q3760" s="39"/>
      <c r="R3760" s="39"/>
    </row>
    <row r="3761" spans="17:18" x14ac:dyDescent="0.2">
      <c r="Q3761" s="39"/>
      <c r="R3761" s="39"/>
    </row>
    <row r="3762" spans="17:18" x14ac:dyDescent="0.2">
      <c r="Q3762" s="39"/>
      <c r="R3762" s="39"/>
    </row>
    <row r="3763" spans="17:18" x14ac:dyDescent="0.2">
      <c r="Q3763" s="39"/>
      <c r="R3763" s="39"/>
    </row>
    <row r="3764" spans="17:18" x14ac:dyDescent="0.2">
      <c r="Q3764" s="39"/>
      <c r="R3764" s="39"/>
    </row>
    <row r="3765" spans="17:18" x14ac:dyDescent="0.2">
      <c r="Q3765" s="39"/>
      <c r="R3765" s="39"/>
    </row>
    <row r="3766" spans="17:18" x14ac:dyDescent="0.2">
      <c r="Q3766" s="39"/>
      <c r="R3766" s="39"/>
    </row>
    <row r="3767" spans="17:18" x14ac:dyDescent="0.2">
      <c r="Q3767" s="39"/>
      <c r="R3767" s="39"/>
    </row>
    <row r="3768" spans="17:18" x14ac:dyDescent="0.2">
      <c r="Q3768" s="39"/>
      <c r="R3768" s="39"/>
    </row>
    <row r="3769" spans="17:18" x14ac:dyDescent="0.2">
      <c r="Q3769" s="39"/>
      <c r="R3769" s="39"/>
    </row>
    <row r="3770" spans="17:18" x14ac:dyDescent="0.2">
      <c r="Q3770" s="39"/>
      <c r="R3770" s="39"/>
    </row>
    <row r="3771" spans="17:18" x14ac:dyDescent="0.2">
      <c r="Q3771" s="39"/>
      <c r="R3771" s="39"/>
    </row>
    <row r="3772" spans="17:18" x14ac:dyDescent="0.2">
      <c r="Q3772" s="39"/>
      <c r="R3772" s="39"/>
    </row>
    <row r="3773" spans="17:18" x14ac:dyDescent="0.2">
      <c r="Q3773" s="39"/>
      <c r="R3773" s="39"/>
    </row>
    <row r="3774" spans="17:18" x14ac:dyDescent="0.2">
      <c r="Q3774" s="39"/>
      <c r="R3774" s="39"/>
    </row>
    <row r="3775" spans="17:18" x14ac:dyDescent="0.2">
      <c r="Q3775" s="39"/>
      <c r="R3775" s="39"/>
    </row>
    <row r="3776" spans="17:18" x14ac:dyDescent="0.2">
      <c r="Q3776" s="39"/>
      <c r="R3776" s="39"/>
    </row>
    <row r="3777" spans="17:18" x14ac:dyDescent="0.2">
      <c r="Q3777" s="39"/>
      <c r="R3777" s="39"/>
    </row>
    <row r="3778" spans="17:18" x14ac:dyDescent="0.2">
      <c r="Q3778" s="39"/>
      <c r="R3778" s="39"/>
    </row>
    <row r="3779" spans="17:18" x14ac:dyDescent="0.2">
      <c r="Q3779" s="39"/>
      <c r="R3779" s="39"/>
    </row>
    <row r="3780" spans="17:18" x14ac:dyDescent="0.2">
      <c r="Q3780" s="39"/>
      <c r="R3780" s="39"/>
    </row>
    <row r="3781" spans="17:18" x14ac:dyDescent="0.2">
      <c r="Q3781" s="39"/>
      <c r="R3781" s="39"/>
    </row>
    <row r="3782" spans="17:18" x14ac:dyDescent="0.2">
      <c r="Q3782" s="39"/>
      <c r="R3782" s="39"/>
    </row>
    <row r="3783" spans="17:18" x14ac:dyDescent="0.2">
      <c r="Q3783" s="39"/>
      <c r="R3783" s="39"/>
    </row>
    <row r="3784" spans="17:18" x14ac:dyDescent="0.2">
      <c r="Q3784" s="39"/>
      <c r="R3784" s="39"/>
    </row>
    <row r="3785" spans="17:18" x14ac:dyDescent="0.2">
      <c r="Q3785" s="39"/>
      <c r="R3785" s="39"/>
    </row>
    <row r="3786" spans="17:18" x14ac:dyDescent="0.2">
      <c r="Q3786" s="39"/>
      <c r="R3786" s="39"/>
    </row>
    <row r="3787" spans="17:18" x14ac:dyDescent="0.2">
      <c r="Q3787" s="39"/>
      <c r="R3787" s="39"/>
    </row>
    <row r="3788" spans="17:18" x14ac:dyDescent="0.2">
      <c r="Q3788" s="39"/>
      <c r="R3788" s="39"/>
    </row>
    <row r="3789" spans="17:18" x14ac:dyDescent="0.2">
      <c r="Q3789" s="39"/>
      <c r="R3789" s="39"/>
    </row>
    <row r="3790" spans="17:18" x14ac:dyDescent="0.2">
      <c r="Q3790" s="39"/>
      <c r="R3790" s="39"/>
    </row>
    <row r="3791" spans="17:18" x14ac:dyDescent="0.2">
      <c r="Q3791" s="39"/>
      <c r="R3791" s="39"/>
    </row>
    <row r="3792" spans="17:18" x14ac:dyDescent="0.2">
      <c r="Q3792" s="39"/>
      <c r="R3792" s="39"/>
    </row>
    <row r="3793" spans="17:18" x14ac:dyDescent="0.2">
      <c r="Q3793" s="39"/>
      <c r="R3793" s="39"/>
    </row>
    <row r="3794" spans="17:18" x14ac:dyDescent="0.2">
      <c r="Q3794" s="39"/>
      <c r="R3794" s="39"/>
    </row>
    <row r="3795" spans="17:18" x14ac:dyDescent="0.2">
      <c r="Q3795" s="39"/>
      <c r="R3795" s="39"/>
    </row>
    <row r="3796" spans="17:18" x14ac:dyDescent="0.2">
      <c r="Q3796" s="39"/>
      <c r="R3796" s="39"/>
    </row>
    <row r="3797" spans="17:18" x14ac:dyDescent="0.2">
      <c r="Q3797" s="39"/>
      <c r="R3797" s="39"/>
    </row>
    <row r="3798" spans="17:18" x14ac:dyDescent="0.2">
      <c r="Q3798" s="39"/>
      <c r="R3798" s="39"/>
    </row>
    <row r="3799" spans="17:18" x14ac:dyDescent="0.2">
      <c r="Q3799" s="39"/>
      <c r="R3799" s="39"/>
    </row>
    <row r="3800" spans="17:18" x14ac:dyDescent="0.2">
      <c r="Q3800" s="39"/>
      <c r="R3800" s="39"/>
    </row>
    <row r="3801" spans="17:18" x14ac:dyDescent="0.2">
      <c r="Q3801" s="39"/>
      <c r="R3801" s="39"/>
    </row>
    <row r="3802" spans="17:18" x14ac:dyDescent="0.2">
      <c r="Q3802" s="39"/>
      <c r="R3802" s="39"/>
    </row>
    <row r="3803" spans="17:18" x14ac:dyDescent="0.2">
      <c r="Q3803" s="39"/>
      <c r="R3803" s="39"/>
    </row>
    <row r="3804" spans="17:18" x14ac:dyDescent="0.2">
      <c r="Q3804" s="39"/>
      <c r="R3804" s="39"/>
    </row>
    <row r="3805" spans="17:18" x14ac:dyDescent="0.2">
      <c r="Q3805" s="39"/>
      <c r="R3805" s="39"/>
    </row>
    <row r="3806" spans="17:18" x14ac:dyDescent="0.2">
      <c r="Q3806" s="39"/>
      <c r="R3806" s="39"/>
    </row>
    <row r="3807" spans="17:18" x14ac:dyDescent="0.2">
      <c r="Q3807" s="39"/>
      <c r="R3807" s="39"/>
    </row>
    <row r="3808" spans="17:18" x14ac:dyDescent="0.2">
      <c r="Q3808" s="39"/>
      <c r="R3808" s="39"/>
    </row>
    <row r="3809" spans="17:18" x14ac:dyDescent="0.2">
      <c r="Q3809" s="39"/>
      <c r="R3809" s="39"/>
    </row>
    <row r="3810" spans="17:18" x14ac:dyDescent="0.2">
      <c r="Q3810" s="39"/>
      <c r="R3810" s="39"/>
    </row>
    <row r="3811" spans="17:18" x14ac:dyDescent="0.2">
      <c r="Q3811" s="39"/>
      <c r="R3811" s="39"/>
    </row>
    <row r="3812" spans="17:18" x14ac:dyDescent="0.2">
      <c r="Q3812" s="39"/>
      <c r="R3812" s="39"/>
    </row>
    <row r="3813" spans="17:18" x14ac:dyDescent="0.2">
      <c r="Q3813" s="39"/>
      <c r="R3813" s="39"/>
    </row>
    <row r="3814" spans="17:18" x14ac:dyDescent="0.2">
      <c r="Q3814" s="39"/>
      <c r="R3814" s="39"/>
    </row>
    <row r="3815" spans="17:18" x14ac:dyDescent="0.2">
      <c r="Q3815" s="39"/>
      <c r="R3815" s="39"/>
    </row>
    <row r="3816" spans="17:18" x14ac:dyDescent="0.2">
      <c r="Q3816" s="39"/>
      <c r="R3816" s="39"/>
    </row>
    <row r="3817" spans="17:18" x14ac:dyDescent="0.2">
      <c r="Q3817" s="39"/>
      <c r="R3817" s="39"/>
    </row>
    <row r="3818" spans="17:18" x14ac:dyDescent="0.2">
      <c r="Q3818" s="39"/>
      <c r="R3818" s="39"/>
    </row>
    <row r="3819" spans="17:18" x14ac:dyDescent="0.2">
      <c r="Q3819" s="39"/>
      <c r="R3819" s="39"/>
    </row>
    <row r="3820" spans="17:18" x14ac:dyDescent="0.2">
      <c r="Q3820" s="39"/>
      <c r="R3820" s="39"/>
    </row>
    <row r="3821" spans="17:18" x14ac:dyDescent="0.2">
      <c r="Q3821" s="39"/>
      <c r="R3821" s="39"/>
    </row>
    <row r="3822" spans="17:18" x14ac:dyDescent="0.2">
      <c r="Q3822" s="39"/>
      <c r="R3822" s="39"/>
    </row>
    <row r="3823" spans="17:18" x14ac:dyDescent="0.2">
      <c r="Q3823" s="39"/>
      <c r="R3823" s="39"/>
    </row>
    <row r="3824" spans="17:18" x14ac:dyDescent="0.2">
      <c r="Q3824" s="39"/>
      <c r="R3824" s="39"/>
    </row>
    <row r="3825" spans="17:18" x14ac:dyDescent="0.2">
      <c r="Q3825" s="39"/>
      <c r="R3825" s="39"/>
    </row>
    <row r="3826" spans="17:18" x14ac:dyDescent="0.2">
      <c r="Q3826" s="39"/>
      <c r="R3826" s="39"/>
    </row>
    <row r="3827" spans="17:18" x14ac:dyDescent="0.2">
      <c r="Q3827" s="39"/>
      <c r="R3827" s="39"/>
    </row>
    <row r="3828" spans="17:18" x14ac:dyDescent="0.2">
      <c r="Q3828" s="39"/>
      <c r="R3828" s="39"/>
    </row>
    <row r="3829" spans="17:18" x14ac:dyDescent="0.2">
      <c r="Q3829" s="39"/>
      <c r="R3829" s="39"/>
    </row>
    <row r="3830" spans="17:18" x14ac:dyDescent="0.2">
      <c r="Q3830" s="39"/>
      <c r="R3830" s="39"/>
    </row>
    <row r="3831" spans="17:18" x14ac:dyDescent="0.2">
      <c r="Q3831" s="39"/>
      <c r="R3831" s="39"/>
    </row>
    <row r="3832" spans="17:18" x14ac:dyDescent="0.2">
      <c r="Q3832" s="39"/>
      <c r="R3832" s="39"/>
    </row>
    <row r="3833" spans="17:18" x14ac:dyDescent="0.2">
      <c r="Q3833" s="39"/>
      <c r="R3833" s="39"/>
    </row>
    <row r="3834" spans="17:18" x14ac:dyDescent="0.2">
      <c r="Q3834" s="39"/>
      <c r="R3834" s="39"/>
    </row>
    <row r="3835" spans="17:18" x14ac:dyDescent="0.2">
      <c r="Q3835" s="39"/>
      <c r="R3835" s="39"/>
    </row>
    <row r="3836" spans="17:18" x14ac:dyDescent="0.2">
      <c r="Q3836" s="39"/>
      <c r="R3836" s="39"/>
    </row>
    <row r="3837" spans="17:18" x14ac:dyDescent="0.2">
      <c r="Q3837" s="39"/>
      <c r="R3837" s="39"/>
    </row>
    <row r="3838" spans="17:18" x14ac:dyDescent="0.2">
      <c r="Q3838" s="39"/>
      <c r="R3838" s="39"/>
    </row>
    <row r="3839" spans="17:18" x14ac:dyDescent="0.2">
      <c r="Q3839" s="39"/>
      <c r="R3839" s="39"/>
    </row>
    <row r="3840" spans="17:18" x14ac:dyDescent="0.2">
      <c r="Q3840" s="39"/>
      <c r="R3840" s="39"/>
    </row>
    <row r="3841" spans="17:18" x14ac:dyDescent="0.2">
      <c r="Q3841" s="39"/>
      <c r="R3841" s="39"/>
    </row>
    <row r="3842" spans="17:18" x14ac:dyDescent="0.2">
      <c r="Q3842" s="39"/>
      <c r="R3842" s="39"/>
    </row>
    <row r="3843" spans="17:18" x14ac:dyDescent="0.2">
      <c r="Q3843" s="39"/>
      <c r="R3843" s="39"/>
    </row>
    <row r="3844" spans="17:18" x14ac:dyDescent="0.2">
      <c r="Q3844" s="39"/>
      <c r="R3844" s="39"/>
    </row>
    <row r="3845" spans="17:18" x14ac:dyDescent="0.2">
      <c r="Q3845" s="39"/>
      <c r="R3845" s="39"/>
    </row>
    <row r="3846" spans="17:18" x14ac:dyDescent="0.2">
      <c r="Q3846" s="39"/>
      <c r="R3846" s="39"/>
    </row>
    <row r="3847" spans="17:18" x14ac:dyDescent="0.2">
      <c r="Q3847" s="39"/>
      <c r="R3847" s="39"/>
    </row>
    <row r="3848" spans="17:18" x14ac:dyDescent="0.2">
      <c r="Q3848" s="39"/>
      <c r="R3848" s="39"/>
    </row>
    <row r="3849" spans="17:18" x14ac:dyDescent="0.2">
      <c r="Q3849" s="39"/>
      <c r="R3849" s="39"/>
    </row>
    <row r="3850" spans="17:18" x14ac:dyDescent="0.2">
      <c r="Q3850" s="39"/>
      <c r="R3850" s="39"/>
    </row>
    <row r="3851" spans="17:18" x14ac:dyDescent="0.2">
      <c r="Q3851" s="39"/>
      <c r="R3851" s="39"/>
    </row>
    <row r="3852" spans="17:18" x14ac:dyDescent="0.2">
      <c r="Q3852" s="39"/>
      <c r="R3852" s="39"/>
    </row>
    <row r="3853" spans="17:18" x14ac:dyDescent="0.2">
      <c r="Q3853" s="39"/>
      <c r="R3853" s="39"/>
    </row>
    <row r="3854" spans="17:18" x14ac:dyDescent="0.2">
      <c r="Q3854" s="39"/>
      <c r="R3854" s="39"/>
    </row>
    <row r="3855" spans="17:18" x14ac:dyDescent="0.2">
      <c r="Q3855" s="39"/>
      <c r="R3855" s="39"/>
    </row>
    <row r="3856" spans="17:18" x14ac:dyDescent="0.2">
      <c r="Q3856" s="39"/>
      <c r="R3856" s="39"/>
    </row>
    <row r="3857" spans="17:18" x14ac:dyDescent="0.2">
      <c r="Q3857" s="39"/>
      <c r="R3857" s="39"/>
    </row>
    <row r="3858" spans="17:18" x14ac:dyDescent="0.2">
      <c r="Q3858" s="39"/>
      <c r="R3858" s="39"/>
    </row>
    <row r="3859" spans="17:18" x14ac:dyDescent="0.2">
      <c r="Q3859" s="39"/>
      <c r="R3859" s="39"/>
    </row>
    <row r="3860" spans="17:18" x14ac:dyDescent="0.2">
      <c r="Q3860" s="39"/>
      <c r="R3860" s="39"/>
    </row>
    <row r="3861" spans="17:18" x14ac:dyDescent="0.2">
      <c r="Q3861" s="39"/>
      <c r="R3861" s="39"/>
    </row>
    <row r="3862" spans="17:18" x14ac:dyDescent="0.2">
      <c r="Q3862" s="39"/>
      <c r="R3862" s="39"/>
    </row>
    <row r="3863" spans="17:18" x14ac:dyDescent="0.2">
      <c r="Q3863" s="39"/>
      <c r="R3863" s="39"/>
    </row>
    <row r="3864" spans="17:18" x14ac:dyDescent="0.2">
      <c r="Q3864" s="39"/>
      <c r="R3864" s="39"/>
    </row>
    <row r="3865" spans="17:18" x14ac:dyDescent="0.2">
      <c r="Q3865" s="39"/>
      <c r="R3865" s="39"/>
    </row>
    <row r="3866" spans="17:18" x14ac:dyDescent="0.2">
      <c r="Q3866" s="39"/>
      <c r="R3866" s="39"/>
    </row>
    <row r="3867" spans="17:18" x14ac:dyDescent="0.2">
      <c r="Q3867" s="39"/>
      <c r="R3867" s="39"/>
    </row>
    <row r="3868" spans="17:18" x14ac:dyDescent="0.2">
      <c r="Q3868" s="39"/>
      <c r="R3868" s="39"/>
    </row>
    <row r="3869" spans="17:18" x14ac:dyDescent="0.2">
      <c r="Q3869" s="39"/>
      <c r="R3869" s="39"/>
    </row>
    <row r="3870" spans="17:18" x14ac:dyDescent="0.2">
      <c r="Q3870" s="39"/>
      <c r="R3870" s="39"/>
    </row>
    <row r="3871" spans="17:18" x14ac:dyDescent="0.2">
      <c r="Q3871" s="39"/>
      <c r="R3871" s="39"/>
    </row>
    <row r="3872" spans="17:18" x14ac:dyDescent="0.2">
      <c r="Q3872" s="39"/>
      <c r="R3872" s="39"/>
    </row>
    <row r="3873" spans="17:18" x14ac:dyDescent="0.2">
      <c r="Q3873" s="39"/>
      <c r="R3873" s="39"/>
    </row>
    <row r="3874" spans="17:18" x14ac:dyDescent="0.2">
      <c r="Q3874" s="39"/>
      <c r="R3874" s="39"/>
    </row>
    <row r="3875" spans="17:18" x14ac:dyDescent="0.2">
      <c r="Q3875" s="39"/>
      <c r="R3875" s="39"/>
    </row>
    <row r="3876" spans="17:18" x14ac:dyDescent="0.2">
      <c r="Q3876" s="39"/>
      <c r="R3876" s="39"/>
    </row>
    <row r="3877" spans="17:18" x14ac:dyDescent="0.2">
      <c r="Q3877" s="39"/>
      <c r="R3877" s="39"/>
    </row>
    <row r="3878" spans="17:18" x14ac:dyDescent="0.2">
      <c r="Q3878" s="39"/>
      <c r="R3878" s="39"/>
    </row>
    <row r="3879" spans="17:18" x14ac:dyDescent="0.2">
      <c r="Q3879" s="39"/>
      <c r="R3879" s="39"/>
    </row>
    <row r="3880" spans="17:18" x14ac:dyDescent="0.2">
      <c r="Q3880" s="39"/>
      <c r="R3880" s="39"/>
    </row>
    <row r="3881" spans="17:18" x14ac:dyDescent="0.2">
      <c r="Q3881" s="39"/>
      <c r="R3881" s="39"/>
    </row>
    <row r="3882" spans="17:18" x14ac:dyDescent="0.2">
      <c r="Q3882" s="39"/>
      <c r="R3882" s="39"/>
    </row>
    <row r="3883" spans="17:18" x14ac:dyDescent="0.2">
      <c r="Q3883" s="39"/>
      <c r="R3883" s="39"/>
    </row>
    <row r="3884" spans="17:18" x14ac:dyDescent="0.2">
      <c r="Q3884" s="39"/>
      <c r="R3884" s="39"/>
    </row>
    <row r="3885" spans="17:18" x14ac:dyDescent="0.2">
      <c r="Q3885" s="39"/>
      <c r="R3885" s="39"/>
    </row>
    <row r="3886" spans="17:18" x14ac:dyDescent="0.2">
      <c r="Q3886" s="39"/>
      <c r="R3886" s="39"/>
    </row>
    <row r="3887" spans="17:18" x14ac:dyDescent="0.2">
      <c r="Q3887" s="39"/>
      <c r="R3887" s="39"/>
    </row>
    <row r="3888" spans="17:18" x14ac:dyDescent="0.2">
      <c r="Q3888" s="39"/>
      <c r="R3888" s="39"/>
    </row>
    <row r="3889" spans="17:18" x14ac:dyDescent="0.2">
      <c r="Q3889" s="39"/>
      <c r="R3889" s="39"/>
    </row>
    <row r="3890" spans="17:18" x14ac:dyDescent="0.2">
      <c r="Q3890" s="39"/>
      <c r="R3890" s="39"/>
    </row>
    <row r="3891" spans="17:18" x14ac:dyDescent="0.2">
      <c r="Q3891" s="39"/>
      <c r="R3891" s="39"/>
    </row>
    <row r="3892" spans="17:18" x14ac:dyDescent="0.2">
      <c r="Q3892" s="39"/>
      <c r="R3892" s="39"/>
    </row>
    <row r="3893" spans="17:18" x14ac:dyDescent="0.2">
      <c r="Q3893" s="39"/>
      <c r="R3893" s="39"/>
    </row>
    <row r="3894" spans="17:18" x14ac:dyDescent="0.2">
      <c r="Q3894" s="39"/>
      <c r="R3894" s="39"/>
    </row>
    <row r="3895" spans="17:18" x14ac:dyDescent="0.2">
      <c r="Q3895" s="39"/>
      <c r="R3895" s="39"/>
    </row>
    <row r="3896" spans="17:18" x14ac:dyDescent="0.2">
      <c r="Q3896" s="39"/>
      <c r="R3896" s="39"/>
    </row>
    <row r="3897" spans="17:18" x14ac:dyDescent="0.2">
      <c r="Q3897" s="39"/>
      <c r="R3897" s="39"/>
    </row>
    <row r="3898" spans="17:18" x14ac:dyDescent="0.2">
      <c r="Q3898" s="39"/>
      <c r="R3898" s="39"/>
    </row>
    <row r="3899" spans="17:18" x14ac:dyDescent="0.2">
      <c r="Q3899" s="39"/>
      <c r="R3899" s="39"/>
    </row>
    <row r="3900" spans="17:18" x14ac:dyDescent="0.2">
      <c r="Q3900" s="39"/>
      <c r="R3900" s="39"/>
    </row>
    <row r="3901" spans="17:18" x14ac:dyDescent="0.2">
      <c r="Q3901" s="39"/>
      <c r="R3901" s="39"/>
    </row>
    <row r="3902" spans="17:18" x14ac:dyDescent="0.2">
      <c r="Q3902" s="39"/>
      <c r="R3902" s="39"/>
    </row>
    <row r="3903" spans="17:18" x14ac:dyDescent="0.2">
      <c r="Q3903" s="39"/>
      <c r="R3903" s="39"/>
    </row>
    <row r="3904" spans="17:18" x14ac:dyDescent="0.2">
      <c r="Q3904" s="39"/>
      <c r="R3904" s="39"/>
    </row>
    <row r="3905" spans="17:18" x14ac:dyDescent="0.2">
      <c r="Q3905" s="39"/>
      <c r="R3905" s="39"/>
    </row>
    <row r="3906" spans="17:18" x14ac:dyDescent="0.2">
      <c r="Q3906" s="39"/>
      <c r="R3906" s="39"/>
    </row>
    <row r="3907" spans="17:18" x14ac:dyDescent="0.2">
      <c r="Q3907" s="39"/>
      <c r="R3907" s="39"/>
    </row>
    <row r="3908" spans="17:18" x14ac:dyDescent="0.2">
      <c r="Q3908" s="39"/>
      <c r="R3908" s="39"/>
    </row>
    <row r="3909" spans="17:18" x14ac:dyDescent="0.2">
      <c r="Q3909" s="39"/>
      <c r="R3909" s="39"/>
    </row>
    <row r="3910" spans="17:18" x14ac:dyDescent="0.2">
      <c r="Q3910" s="39"/>
      <c r="R3910" s="39"/>
    </row>
    <row r="3911" spans="17:18" x14ac:dyDescent="0.2">
      <c r="Q3911" s="39"/>
      <c r="R3911" s="39"/>
    </row>
    <row r="3912" spans="17:18" x14ac:dyDescent="0.2">
      <c r="Q3912" s="39"/>
      <c r="R3912" s="39"/>
    </row>
    <row r="3913" spans="17:18" x14ac:dyDescent="0.2">
      <c r="Q3913" s="39"/>
      <c r="R3913" s="39"/>
    </row>
    <row r="3914" spans="17:18" x14ac:dyDescent="0.2">
      <c r="Q3914" s="39"/>
      <c r="R3914" s="39"/>
    </row>
    <row r="3915" spans="17:18" x14ac:dyDescent="0.2">
      <c r="Q3915" s="39"/>
      <c r="R3915" s="39"/>
    </row>
    <row r="3916" spans="17:18" x14ac:dyDescent="0.2">
      <c r="Q3916" s="39"/>
      <c r="R3916" s="39"/>
    </row>
    <row r="3917" spans="17:18" x14ac:dyDescent="0.2">
      <c r="Q3917" s="39"/>
      <c r="R3917" s="39"/>
    </row>
    <row r="3918" spans="17:18" x14ac:dyDescent="0.2">
      <c r="Q3918" s="39"/>
      <c r="R3918" s="39"/>
    </row>
    <row r="3919" spans="17:18" x14ac:dyDescent="0.2">
      <c r="Q3919" s="39"/>
      <c r="R3919" s="39"/>
    </row>
    <row r="3920" spans="17:18" x14ac:dyDescent="0.2">
      <c r="Q3920" s="39"/>
      <c r="R3920" s="39"/>
    </row>
    <row r="3921" spans="17:18" x14ac:dyDescent="0.2">
      <c r="Q3921" s="39"/>
      <c r="R3921" s="39"/>
    </row>
    <row r="3922" spans="17:18" x14ac:dyDescent="0.2">
      <c r="Q3922" s="39"/>
      <c r="R3922" s="39"/>
    </row>
    <row r="3923" spans="17:18" x14ac:dyDescent="0.2">
      <c r="Q3923" s="39"/>
      <c r="R3923" s="39"/>
    </row>
    <row r="3924" spans="17:18" x14ac:dyDescent="0.2">
      <c r="Q3924" s="39"/>
      <c r="R3924" s="39"/>
    </row>
    <row r="3925" spans="17:18" x14ac:dyDescent="0.2">
      <c r="Q3925" s="39"/>
      <c r="R3925" s="39"/>
    </row>
    <row r="3926" spans="17:18" x14ac:dyDescent="0.2">
      <c r="Q3926" s="39"/>
      <c r="R3926" s="39"/>
    </row>
    <row r="3927" spans="17:18" x14ac:dyDescent="0.2">
      <c r="Q3927" s="39"/>
      <c r="R3927" s="39"/>
    </row>
    <row r="3928" spans="17:18" x14ac:dyDescent="0.2">
      <c r="Q3928" s="39"/>
      <c r="R3928" s="39"/>
    </row>
    <row r="3929" spans="17:18" x14ac:dyDescent="0.2">
      <c r="Q3929" s="39"/>
      <c r="R3929" s="39"/>
    </row>
    <row r="3930" spans="17:18" x14ac:dyDescent="0.2">
      <c r="Q3930" s="39"/>
      <c r="R3930" s="39"/>
    </row>
    <row r="3931" spans="17:18" x14ac:dyDescent="0.2">
      <c r="Q3931" s="39"/>
      <c r="R3931" s="39"/>
    </row>
    <row r="3932" spans="17:18" x14ac:dyDescent="0.2">
      <c r="Q3932" s="39"/>
      <c r="R3932" s="39"/>
    </row>
    <row r="3933" spans="17:18" x14ac:dyDescent="0.2">
      <c r="Q3933" s="39"/>
      <c r="R3933" s="39"/>
    </row>
    <row r="3934" spans="17:18" x14ac:dyDescent="0.2">
      <c r="Q3934" s="39"/>
      <c r="R3934" s="39"/>
    </row>
    <row r="3935" spans="17:18" x14ac:dyDescent="0.2">
      <c r="Q3935" s="39"/>
      <c r="R3935" s="39"/>
    </row>
    <row r="3936" spans="17:18" x14ac:dyDescent="0.2">
      <c r="Q3936" s="39"/>
      <c r="R3936" s="39"/>
    </row>
    <row r="3937" spans="17:18" x14ac:dyDescent="0.2">
      <c r="Q3937" s="39"/>
      <c r="R3937" s="39"/>
    </row>
    <row r="3938" spans="17:18" x14ac:dyDescent="0.2">
      <c r="Q3938" s="39"/>
      <c r="R3938" s="39"/>
    </row>
    <row r="3939" spans="17:18" x14ac:dyDescent="0.2">
      <c r="Q3939" s="39"/>
      <c r="R3939" s="39"/>
    </row>
    <row r="3940" spans="17:18" x14ac:dyDescent="0.2">
      <c r="Q3940" s="39"/>
      <c r="R3940" s="39"/>
    </row>
    <row r="3941" spans="17:18" x14ac:dyDescent="0.2">
      <c r="Q3941" s="39"/>
      <c r="R3941" s="39"/>
    </row>
    <row r="3942" spans="17:18" x14ac:dyDescent="0.2">
      <c r="Q3942" s="39"/>
      <c r="R3942" s="39"/>
    </row>
    <row r="3943" spans="17:18" x14ac:dyDescent="0.2">
      <c r="Q3943" s="39"/>
      <c r="R3943" s="39"/>
    </row>
    <row r="3944" spans="17:18" x14ac:dyDescent="0.2">
      <c r="Q3944" s="39"/>
      <c r="R3944" s="39"/>
    </row>
    <row r="3945" spans="17:18" x14ac:dyDescent="0.2">
      <c r="Q3945" s="39"/>
      <c r="R3945" s="39"/>
    </row>
    <row r="3946" spans="17:18" x14ac:dyDescent="0.2">
      <c r="Q3946" s="39"/>
      <c r="R3946" s="39"/>
    </row>
    <row r="3947" spans="17:18" x14ac:dyDescent="0.2">
      <c r="Q3947" s="39"/>
      <c r="R3947" s="39"/>
    </row>
    <row r="3948" spans="17:18" x14ac:dyDescent="0.2">
      <c r="Q3948" s="39"/>
      <c r="R3948" s="39"/>
    </row>
    <row r="3949" spans="17:18" x14ac:dyDescent="0.2">
      <c r="Q3949" s="39"/>
      <c r="R3949" s="39"/>
    </row>
    <row r="3950" spans="17:18" x14ac:dyDescent="0.2">
      <c r="Q3950" s="39"/>
      <c r="R3950" s="39"/>
    </row>
    <row r="3951" spans="17:18" x14ac:dyDescent="0.2">
      <c r="Q3951" s="39"/>
      <c r="R3951" s="39"/>
    </row>
    <row r="3952" spans="17:18" x14ac:dyDescent="0.2">
      <c r="Q3952" s="39"/>
      <c r="R3952" s="39"/>
    </row>
    <row r="3953" spans="17:18" x14ac:dyDescent="0.2">
      <c r="Q3953" s="39"/>
      <c r="R3953" s="39"/>
    </row>
    <row r="3954" spans="17:18" x14ac:dyDescent="0.2">
      <c r="Q3954" s="39"/>
      <c r="R3954" s="39"/>
    </row>
    <row r="3955" spans="17:18" x14ac:dyDescent="0.2">
      <c r="Q3955" s="39"/>
      <c r="R3955" s="39"/>
    </row>
    <row r="3956" spans="17:18" x14ac:dyDescent="0.2">
      <c r="Q3956" s="39"/>
      <c r="R3956" s="39"/>
    </row>
    <row r="3957" spans="17:18" x14ac:dyDescent="0.2">
      <c r="Q3957" s="39"/>
      <c r="R3957" s="39"/>
    </row>
    <row r="3958" spans="17:18" x14ac:dyDescent="0.2">
      <c r="Q3958" s="39"/>
      <c r="R3958" s="39"/>
    </row>
    <row r="3959" spans="17:18" x14ac:dyDescent="0.2">
      <c r="Q3959" s="39"/>
      <c r="R3959" s="39"/>
    </row>
    <row r="3960" spans="17:18" x14ac:dyDescent="0.2">
      <c r="Q3960" s="39"/>
      <c r="R3960" s="39"/>
    </row>
    <row r="3961" spans="17:18" x14ac:dyDescent="0.2">
      <c r="Q3961" s="39"/>
      <c r="R3961" s="39"/>
    </row>
    <row r="3962" spans="17:18" x14ac:dyDescent="0.2">
      <c r="Q3962" s="39"/>
      <c r="R3962" s="39"/>
    </row>
    <row r="3963" spans="17:18" x14ac:dyDescent="0.2">
      <c r="Q3963" s="39"/>
      <c r="R3963" s="39"/>
    </row>
    <row r="3964" spans="17:18" x14ac:dyDescent="0.2">
      <c r="Q3964" s="39"/>
      <c r="R3964" s="39"/>
    </row>
    <row r="3965" spans="17:18" x14ac:dyDescent="0.2">
      <c r="Q3965" s="39"/>
      <c r="R3965" s="39"/>
    </row>
    <row r="3966" spans="17:18" x14ac:dyDescent="0.2">
      <c r="Q3966" s="39"/>
      <c r="R3966" s="39"/>
    </row>
    <row r="3967" spans="17:18" x14ac:dyDescent="0.2">
      <c r="Q3967" s="39"/>
      <c r="R3967" s="39"/>
    </row>
    <row r="3968" spans="17:18" x14ac:dyDescent="0.2">
      <c r="Q3968" s="39"/>
      <c r="R3968" s="39"/>
    </row>
    <row r="3969" spans="17:18" x14ac:dyDescent="0.2">
      <c r="Q3969" s="39"/>
      <c r="R3969" s="39"/>
    </row>
    <row r="3970" spans="17:18" x14ac:dyDescent="0.2">
      <c r="Q3970" s="39"/>
      <c r="R3970" s="39"/>
    </row>
    <row r="3971" spans="17:18" x14ac:dyDescent="0.2">
      <c r="Q3971" s="39"/>
      <c r="R3971" s="39"/>
    </row>
    <row r="3972" spans="17:18" x14ac:dyDescent="0.2">
      <c r="Q3972" s="39"/>
      <c r="R3972" s="39"/>
    </row>
    <row r="3973" spans="17:18" x14ac:dyDescent="0.2">
      <c r="Q3973" s="39"/>
      <c r="R3973" s="39"/>
    </row>
    <row r="3974" spans="17:18" x14ac:dyDescent="0.2">
      <c r="Q3974" s="39"/>
      <c r="R3974" s="39"/>
    </row>
    <row r="3975" spans="17:18" x14ac:dyDescent="0.2">
      <c r="Q3975" s="39"/>
      <c r="R3975" s="39"/>
    </row>
    <row r="3976" spans="17:18" x14ac:dyDescent="0.2">
      <c r="Q3976" s="39"/>
      <c r="R3976" s="39"/>
    </row>
    <row r="3977" spans="17:18" x14ac:dyDescent="0.2">
      <c r="Q3977" s="39"/>
      <c r="R3977" s="39"/>
    </row>
    <row r="3978" spans="17:18" x14ac:dyDescent="0.2">
      <c r="Q3978" s="39"/>
      <c r="R3978" s="39"/>
    </row>
    <row r="3979" spans="17:18" x14ac:dyDescent="0.2">
      <c r="Q3979" s="39"/>
      <c r="R3979" s="39"/>
    </row>
    <row r="3980" spans="17:18" x14ac:dyDescent="0.2">
      <c r="Q3980" s="39"/>
      <c r="R3980" s="39"/>
    </row>
    <row r="3981" spans="17:18" x14ac:dyDescent="0.2">
      <c r="Q3981" s="39"/>
      <c r="R3981" s="39"/>
    </row>
    <row r="3982" spans="17:18" x14ac:dyDescent="0.2">
      <c r="Q3982" s="39"/>
      <c r="R3982" s="39"/>
    </row>
    <row r="3983" spans="17:18" x14ac:dyDescent="0.2">
      <c r="Q3983" s="39"/>
      <c r="R3983" s="39"/>
    </row>
    <row r="3984" spans="17:18" x14ac:dyDescent="0.2">
      <c r="Q3984" s="39"/>
      <c r="R3984" s="39"/>
    </row>
    <row r="3985" spans="17:18" x14ac:dyDescent="0.2">
      <c r="Q3985" s="39"/>
      <c r="R3985" s="39"/>
    </row>
    <row r="3986" spans="17:18" x14ac:dyDescent="0.2">
      <c r="Q3986" s="39"/>
      <c r="R3986" s="39"/>
    </row>
    <row r="3987" spans="17:18" x14ac:dyDescent="0.2">
      <c r="Q3987" s="39"/>
      <c r="R3987" s="39"/>
    </row>
    <row r="3988" spans="17:18" x14ac:dyDescent="0.2">
      <c r="Q3988" s="39"/>
      <c r="R3988" s="39"/>
    </row>
    <row r="3989" spans="17:18" x14ac:dyDescent="0.2">
      <c r="Q3989" s="39"/>
      <c r="R3989" s="39"/>
    </row>
    <row r="3990" spans="17:18" x14ac:dyDescent="0.2">
      <c r="Q3990" s="39"/>
      <c r="R3990" s="39"/>
    </row>
    <row r="3991" spans="17:18" x14ac:dyDescent="0.2">
      <c r="Q3991" s="39"/>
      <c r="R3991" s="39"/>
    </row>
    <row r="3992" spans="17:18" x14ac:dyDescent="0.2">
      <c r="Q3992" s="39"/>
      <c r="R3992" s="39"/>
    </row>
    <row r="3993" spans="17:18" x14ac:dyDescent="0.2">
      <c r="Q3993" s="39"/>
      <c r="R3993" s="39"/>
    </row>
    <row r="3994" spans="17:18" x14ac:dyDescent="0.2">
      <c r="Q3994" s="39"/>
      <c r="R3994" s="39"/>
    </row>
    <row r="3995" spans="17:18" x14ac:dyDescent="0.2">
      <c r="Q3995" s="39"/>
      <c r="R3995" s="39"/>
    </row>
    <row r="3996" spans="17:18" x14ac:dyDescent="0.2">
      <c r="Q3996" s="39"/>
      <c r="R3996" s="39"/>
    </row>
    <row r="3997" spans="17:18" x14ac:dyDescent="0.2">
      <c r="Q3997" s="39"/>
      <c r="R3997" s="39"/>
    </row>
    <row r="3998" spans="17:18" x14ac:dyDescent="0.2">
      <c r="Q3998" s="39"/>
      <c r="R3998" s="39"/>
    </row>
    <row r="3999" spans="17:18" x14ac:dyDescent="0.2">
      <c r="Q3999" s="39"/>
      <c r="R3999" s="39"/>
    </row>
    <row r="4000" spans="17:18" x14ac:dyDescent="0.2">
      <c r="Q4000" s="39"/>
      <c r="R4000" s="39"/>
    </row>
    <row r="4001" spans="17:18" x14ac:dyDescent="0.2">
      <c r="Q4001" s="39"/>
      <c r="R4001" s="39"/>
    </row>
    <row r="4002" spans="17:18" x14ac:dyDescent="0.2">
      <c r="Q4002" s="39"/>
      <c r="R4002" s="39"/>
    </row>
    <row r="4003" spans="17:18" x14ac:dyDescent="0.2">
      <c r="Q4003" s="39"/>
      <c r="R4003" s="39"/>
    </row>
    <row r="4004" spans="17:18" x14ac:dyDescent="0.2">
      <c r="Q4004" s="39"/>
      <c r="R4004" s="39"/>
    </row>
    <row r="4005" spans="17:18" x14ac:dyDescent="0.2">
      <c r="Q4005" s="39"/>
      <c r="R4005" s="39"/>
    </row>
    <row r="4006" spans="17:18" x14ac:dyDescent="0.2">
      <c r="Q4006" s="39"/>
      <c r="R4006" s="39"/>
    </row>
    <row r="4007" spans="17:18" x14ac:dyDescent="0.2">
      <c r="Q4007" s="39"/>
      <c r="R4007" s="39"/>
    </row>
    <row r="4008" spans="17:18" x14ac:dyDescent="0.2">
      <c r="Q4008" s="39"/>
      <c r="R4008" s="39"/>
    </row>
    <row r="4009" spans="17:18" x14ac:dyDescent="0.2">
      <c r="Q4009" s="39"/>
      <c r="R4009" s="39"/>
    </row>
    <row r="4010" spans="17:18" x14ac:dyDescent="0.2">
      <c r="Q4010" s="39"/>
      <c r="R4010" s="39"/>
    </row>
    <row r="4011" spans="17:18" x14ac:dyDescent="0.2">
      <c r="Q4011" s="39"/>
      <c r="R4011" s="39"/>
    </row>
    <row r="4012" spans="17:18" x14ac:dyDescent="0.2">
      <c r="Q4012" s="39"/>
      <c r="R4012" s="39"/>
    </row>
    <row r="4013" spans="17:18" x14ac:dyDescent="0.2">
      <c r="Q4013" s="39"/>
      <c r="R4013" s="39"/>
    </row>
    <row r="4014" spans="17:18" x14ac:dyDescent="0.2">
      <c r="Q4014" s="39"/>
      <c r="R4014" s="39"/>
    </row>
    <row r="4015" spans="17:18" x14ac:dyDescent="0.2">
      <c r="Q4015" s="39"/>
      <c r="R4015" s="39"/>
    </row>
    <row r="4016" spans="17:18" x14ac:dyDescent="0.2">
      <c r="Q4016" s="39"/>
      <c r="R4016" s="39"/>
    </row>
    <row r="4017" spans="17:18" x14ac:dyDescent="0.2">
      <c r="Q4017" s="39"/>
      <c r="R4017" s="39"/>
    </row>
    <row r="4018" spans="17:18" x14ac:dyDescent="0.2">
      <c r="Q4018" s="39"/>
      <c r="R4018" s="39"/>
    </row>
    <row r="4019" spans="17:18" x14ac:dyDescent="0.2">
      <c r="Q4019" s="39"/>
      <c r="R4019" s="39"/>
    </row>
    <row r="4020" spans="17:18" x14ac:dyDescent="0.2">
      <c r="Q4020" s="39"/>
      <c r="R4020" s="39"/>
    </row>
    <row r="4021" spans="17:18" x14ac:dyDescent="0.2">
      <c r="Q4021" s="39"/>
      <c r="R4021" s="39"/>
    </row>
    <row r="4022" spans="17:18" x14ac:dyDescent="0.2">
      <c r="Q4022" s="39"/>
      <c r="R4022" s="39"/>
    </row>
    <row r="4023" spans="17:18" x14ac:dyDescent="0.2">
      <c r="Q4023" s="39"/>
      <c r="R4023" s="39"/>
    </row>
    <row r="4024" spans="17:18" x14ac:dyDescent="0.2">
      <c r="Q4024" s="39"/>
      <c r="R4024" s="39"/>
    </row>
    <row r="4025" spans="17:18" x14ac:dyDescent="0.2">
      <c r="Q4025" s="39"/>
      <c r="R4025" s="39"/>
    </row>
    <row r="4026" spans="17:18" x14ac:dyDescent="0.2">
      <c r="Q4026" s="39"/>
      <c r="R4026" s="39"/>
    </row>
    <row r="4027" spans="17:18" x14ac:dyDescent="0.2">
      <c r="Q4027" s="39"/>
      <c r="R4027" s="39"/>
    </row>
    <row r="4028" spans="17:18" x14ac:dyDescent="0.2">
      <c r="Q4028" s="39"/>
      <c r="R4028" s="39"/>
    </row>
    <row r="4029" spans="17:18" x14ac:dyDescent="0.2">
      <c r="Q4029" s="39"/>
      <c r="R4029" s="39"/>
    </row>
    <row r="4030" spans="17:18" x14ac:dyDescent="0.2">
      <c r="Q4030" s="39"/>
      <c r="R4030" s="39"/>
    </row>
    <row r="4031" spans="17:18" x14ac:dyDescent="0.2">
      <c r="Q4031" s="39"/>
      <c r="R4031" s="39"/>
    </row>
    <row r="4032" spans="17:18" x14ac:dyDescent="0.2">
      <c r="Q4032" s="39"/>
      <c r="R4032" s="39"/>
    </row>
    <row r="4033" spans="17:18" x14ac:dyDescent="0.2">
      <c r="Q4033" s="39"/>
      <c r="R4033" s="39"/>
    </row>
    <row r="4034" spans="17:18" x14ac:dyDescent="0.2">
      <c r="Q4034" s="39"/>
      <c r="R4034" s="39"/>
    </row>
    <row r="4035" spans="17:18" x14ac:dyDescent="0.2">
      <c r="Q4035" s="39"/>
      <c r="R4035" s="39"/>
    </row>
    <row r="4036" spans="17:18" x14ac:dyDescent="0.2">
      <c r="Q4036" s="39"/>
      <c r="R4036" s="39"/>
    </row>
    <row r="4037" spans="17:18" x14ac:dyDescent="0.2">
      <c r="Q4037" s="39"/>
      <c r="R4037" s="39"/>
    </row>
    <row r="4038" spans="17:18" x14ac:dyDescent="0.2">
      <c r="Q4038" s="39"/>
      <c r="R4038" s="39"/>
    </row>
    <row r="4039" spans="17:18" x14ac:dyDescent="0.2">
      <c r="Q4039" s="39"/>
      <c r="R4039" s="39"/>
    </row>
    <row r="4040" spans="17:18" x14ac:dyDescent="0.2">
      <c r="Q4040" s="39"/>
      <c r="R4040" s="39"/>
    </row>
    <row r="4041" spans="17:18" x14ac:dyDescent="0.2">
      <c r="Q4041" s="39"/>
      <c r="R4041" s="39"/>
    </row>
    <row r="4042" spans="17:18" x14ac:dyDescent="0.2">
      <c r="Q4042" s="39"/>
      <c r="R4042" s="39"/>
    </row>
    <row r="4043" spans="17:18" x14ac:dyDescent="0.2">
      <c r="Q4043" s="39"/>
      <c r="R4043" s="39"/>
    </row>
    <row r="4044" spans="17:18" x14ac:dyDescent="0.2">
      <c r="Q4044" s="39"/>
      <c r="R4044" s="39"/>
    </row>
    <row r="4045" spans="17:18" x14ac:dyDescent="0.2">
      <c r="Q4045" s="39"/>
      <c r="R4045" s="39"/>
    </row>
    <row r="4046" spans="17:18" x14ac:dyDescent="0.2">
      <c r="Q4046" s="39"/>
      <c r="R4046" s="39"/>
    </row>
    <row r="4047" spans="17:18" x14ac:dyDescent="0.2">
      <c r="Q4047" s="39"/>
      <c r="R4047" s="39"/>
    </row>
    <row r="4048" spans="17:18" x14ac:dyDescent="0.2">
      <c r="Q4048" s="39"/>
      <c r="R4048" s="39"/>
    </row>
    <row r="4049" spans="17:18" x14ac:dyDescent="0.2">
      <c r="Q4049" s="39"/>
      <c r="R4049" s="39"/>
    </row>
    <row r="4050" spans="17:18" x14ac:dyDescent="0.2">
      <c r="Q4050" s="39"/>
      <c r="R4050" s="39"/>
    </row>
    <row r="4051" spans="17:18" x14ac:dyDescent="0.2">
      <c r="Q4051" s="39"/>
      <c r="R4051" s="39"/>
    </row>
    <row r="4052" spans="17:18" x14ac:dyDescent="0.2">
      <c r="Q4052" s="39"/>
      <c r="R4052" s="39"/>
    </row>
    <row r="4053" spans="17:18" x14ac:dyDescent="0.2">
      <c r="Q4053" s="39"/>
      <c r="R4053" s="39"/>
    </row>
    <row r="4054" spans="17:18" x14ac:dyDescent="0.2">
      <c r="Q4054" s="39"/>
      <c r="R4054" s="39"/>
    </row>
    <row r="4055" spans="17:18" x14ac:dyDescent="0.2">
      <c r="Q4055" s="39"/>
      <c r="R4055" s="39"/>
    </row>
    <row r="4056" spans="17:18" x14ac:dyDescent="0.2">
      <c r="Q4056" s="39"/>
      <c r="R4056" s="39"/>
    </row>
    <row r="4057" spans="17:18" x14ac:dyDescent="0.2">
      <c r="Q4057" s="39"/>
      <c r="R4057" s="39"/>
    </row>
    <row r="4058" spans="17:18" x14ac:dyDescent="0.2">
      <c r="Q4058" s="39"/>
      <c r="R4058" s="39"/>
    </row>
    <row r="4059" spans="17:18" x14ac:dyDescent="0.2">
      <c r="Q4059" s="39"/>
      <c r="R4059" s="39"/>
    </row>
    <row r="4060" spans="17:18" x14ac:dyDescent="0.2">
      <c r="Q4060" s="39"/>
      <c r="R4060" s="39"/>
    </row>
    <row r="4061" spans="17:18" x14ac:dyDescent="0.2">
      <c r="Q4061" s="39"/>
      <c r="R4061" s="39"/>
    </row>
    <row r="4062" spans="17:18" x14ac:dyDescent="0.2">
      <c r="Q4062" s="39"/>
      <c r="R4062" s="39"/>
    </row>
    <row r="4063" spans="17:18" x14ac:dyDescent="0.2">
      <c r="Q4063" s="39"/>
      <c r="R4063" s="39"/>
    </row>
    <row r="4064" spans="17:18" x14ac:dyDescent="0.2">
      <c r="Q4064" s="39"/>
      <c r="R4064" s="39"/>
    </row>
    <row r="4065" spans="17:18" x14ac:dyDescent="0.2">
      <c r="Q4065" s="39"/>
      <c r="R4065" s="39"/>
    </row>
    <row r="4066" spans="17:18" x14ac:dyDescent="0.2">
      <c r="Q4066" s="39"/>
      <c r="R4066" s="39"/>
    </row>
    <row r="4067" spans="17:18" x14ac:dyDescent="0.2">
      <c r="Q4067" s="39"/>
      <c r="R4067" s="39"/>
    </row>
    <row r="4068" spans="17:18" x14ac:dyDescent="0.2">
      <c r="Q4068" s="39"/>
      <c r="R4068" s="39"/>
    </row>
    <row r="4069" spans="17:18" x14ac:dyDescent="0.2">
      <c r="Q4069" s="39"/>
      <c r="R4069" s="39"/>
    </row>
    <row r="4070" spans="17:18" x14ac:dyDescent="0.2">
      <c r="Q4070" s="39"/>
      <c r="R4070" s="39"/>
    </row>
    <row r="4071" spans="17:18" x14ac:dyDescent="0.2">
      <c r="Q4071" s="39"/>
      <c r="R4071" s="39"/>
    </row>
    <row r="4072" spans="17:18" x14ac:dyDescent="0.2">
      <c r="Q4072" s="39"/>
      <c r="R4072" s="39"/>
    </row>
    <row r="4073" spans="17:18" x14ac:dyDescent="0.2">
      <c r="Q4073" s="39"/>
      <c r="R4073" s="39"/>
    </row>
    <row r="4074" spans="17:18" x14ac:dyDescent="0.2">
      <c r="Q4074" s="39"/>
      <c r="R4074" s="39"/>
    </row>
    <row r="4075" spans="17:18" x14ac:dyDescent="0.2">
      <c r="Q4075" s="39"/>
      <c r="R4075" s="39"/>
    </row>
    <row r="4076" spans="17:18" x14ac:dyDescent="0.2">
      <c r="Q4076" s="39"/>
      <c r="R4076" s="39"/>
    </row>
    <row r="4077" spans="17:18" x14ac:dyDescent="0.2">
      <c r="Q4077" s="39"/>
      <c r="R4077" s="39"/>
    </row>
    <row r="4078" spans="17:18" x14ac:dyDescent="0.2">
      <c r="Q4078" s="39"/>
      <c r="R4078" s="39"/>
    </row>
    <row r="4079" spans="17:18" x14ac:dyDescent="0.2">
      <c r="Q4079" s="39"/>
      <c r="R4079" s="39"/>
    </row>
    <row r="4080" spans="17:18" x14ac:dyDescent="0.2">
      <c r="Q4080" s="39"/>
      <c r="R4080" s="39"/>
    </row>
    <row r="4081" spans="17:18" x14ac:dyDescent="0.2">
      <c r="Q4081" s="39"/>
      <c r="R4081" s="39"/>
    </row>
    <row r="4082" spans="17:18" x14ac:dyDescent="0.2">
      <c r="Q4082" s="39"/>
      <c r="R4082" s="39"/>
    </row>
    <row r="4083" spans="17:18" x14ac:dyDescent="0.2">
      <c r="Q4083" s="39"/>
      <c r="R4083" s="39"/>
    </row>
    <row r="4084" spans="17:18" x14ac:dyDescent="0.2">
      <c r="Q4084" s="39"/>
      <c r="R4084" s="39"/>
    </row>
    <row r="4085" spans="17:18" x14ac:dyDescent="0.2">
      <c r="Q4085" s="39"/>
      <c r="R4085" s="39"/>
    </row>
    <row r="4086" spans="17:18" x14ac:dyDescent="0.2">
      <c r="Q4086" s="39"/>
      <c r="R4086" s="39"/>
    </row>
    <row r="4087" spans="17:18" x14ac:dyDescent="0.2">
      <c r="Q4087" s="39"/>
      <c r="R4087" s="39"/>
    </row>
    <row r="4088" spans="17:18" x14ac:dyDescent="0.2">
      <c r="Q4088" s="39"/>
      <c r="R4088" s="39"/>
    </row>
    <row r="4089" spans="17:18" x14ac:dyDescent="0.2">
      <c r="Q4089" s="39"/>
      <c r="R4089" s="39"/>
    </row>
    <row r="4090" spans="17:18" x14ac:dyDescent="0.2">
      <c r="Q4090" s="39"/>
      <c r="R4090" s="39"/>
    </row>
    <row r="4091" spans="17:18" x14ac:dyDescent="0.2">
      <c r="Q4091" s="39"/>
      <c r="R4091" s="39"/>
    </row>
    <row r="4092" spans="17:18" x14ac:dyDescent="0.2">
      <c r="Q4092" s="39"/>
      <c r="R4092" s="39"/>
    </row>
    <row r="4093" spans="17:18" x14ac:dyDescent="0.2">
      <c r="Q4093" s="39"/>
      <c r="R4093" s="39"/>
    </row>
    <row r="4094" spans="17:18" x14ac:dyDescent="0.2">
      <c r="Q4094" s="39"/>
      <c r="R4094" s="39"/>
    </row>
    <row r="4095" spans="17:18" x14ac:dyDescent="0.2">
      <c r="Q4095" s="39"/>
      <c r="R4095" s="39"/>
    </row>
    <row r="4096" spans="17:18" x14ac:dyDescent="0.2">
      <c r="Q4096" s="39"/>
      <c r="R4096" s="39"/>
    </row>
    <row r="4097" spans="17:18" x14ac:dyDescent="0.2">
      <c r="Q4097" s="39"/>
      <c r="R4097" s="39"/>
    </row>
    <row r="4098" spans="17:18" x14ac:dyDescent="0.2">
      <c r="Q4098" s="39"/>
      <c r="R4098" s="39"/>
    </row>
    <row r="4099" spans="17:18" x14ac:dyDescent="0.2">
      <c r="Q4099" s="39"/>
      <c r="R4099" s="39"/>
    </row>
    <row r="4100" spans="17:18" x14ac:dyDescent="0.2">
      <c r="Q4100" s="39"/>
      <c r="R4100" s="39"/>
    </row>
    <row r="4101" spans="17:18" x14ac:dyDescent="0.2">
      <c r="Q4101" s="39"/>
      <c r="R4101" s="39"/>
    </row>
    <row r="4102" spans="17:18" x14ac:dyDescent="0.2">
      <c r="Q4102" s="39"/>
      <c r="R4102" s="39"/>
    </row>
    <row r="4103" spans="17:18" x14ac:dyDescent="0.2">
      <c r="Q4103" s="39"/>
      <c r="R4103" s="39"/>
    </row>
    <row r="4104" spans="17:18" x14ac:dyDescent="0.2">
      <c r="Q4104" s="39"/>
      <c r="R4104" s="39"/>
    </row>
    <row r="4105" spans="17:18" x14ac:dyDescent="0.2">
      <c r="Q4105" s="39"/>
      <c r="R4105" s="39"/>
    </row>
    <row r="4106" spans="17:18" x14ac:dyDescent="0.2">
      <c r="Q4106" s="39"/>
      <c r="R4106" s="39"/>
    </row>
    <row r="4107" spans="17:18" x14ac:dyDescent="0.2">
      <c r="Q4107" s="39"/>
      <c r="R4107" s="39"/>
    </row>
    <row r="4108" spans="17:18" x14ac:dyDescent="0.2">
      <c r="Q4108" s="39"/>
      <c r="R4108" s="39"/>
    </row>
    <row r="4109" spans="17:18" x14ac:dyDescent="0.2">
      <c r="Q4109" s="39"/>
      <c r="R4109" s="39"/>
    </row>
    <row r="4110" spans="17:18" x14ac:dyDescent="0.2">
      <c r="Q4110" s="39"/>
      <c r="R4110" s="39"/>
    </row>
    <row r="4111" spans="17:18" x14ac:dyDescent="0.2">
      <c r="Q4111" s="39"/>
      <c r="R4111" s="39"/>
    </row>
    <row r="4112" spans="17:18" x14ac:dyDescent="0.2">
      <c r="Q4112" s="39"/>
      <c r="R4112" s="39"/>
    </row>
    <row r="4113" spans="17:18" x14ac:dyDescent="0.2">
      <c r="Q4113" s="39"/>
      <c r="R4113" s="39"/>
    </row>
    <row r="4114" spans="17:18" x14ac:dyDescent="0.2">
      <c r="Q4114" s="39"/>
      <c r="R4114" s="39"/>
    </row>
    <row r="4115" spans="17:18" x14ac:dyDescent="0.2">
      <c r="Q4115" s="39"/>
      <c r="R4115" s="39"/>
    </row>
    <row r="4116" spans="17:18" x14ac:dyDescent="0.2">
      <c r="Q4116" s="39"/>
      <c r="R4116" s="39"/>
    </row>
    <row r="4117" spans="17:18" x14ac:dyDescent="0.2">
      <c r="Q4117" s="39"/>
      <c r="R4117" s="39"/>
    </row>
    <row r="4118" spans="17:18" x14ac:dyDescent="0.2">
      <c r="Q4118" s="39"/>
      <c r="R4118" s="39"/>
    </row>
    <row r="4119" spans="17:18" x14ac:dyDescent="0.2">
      <c r="Q4119" s="39"/>
      <c r="R4119" s="39"/>
    </row>
    <row r="4120" spans="17:18" x14ac:dyDescent="0.2">
      <c r="Q4120" s="39"/>
      <c r="R4120" s="39"/>
    </row>
    <row r="4121" spans="17:18" x14ac:dyDescent="0.2">
      <c r="Q4121" s="39"/>
      <c r="R4121" s="39"/>
    </row>
    <row r="4122" spans="17:18" x14ac:dyDescent="0.2">
      <c r="Q4122" s="39"/>
      <c r="R4122" s="39"/>
    </row>
    <row r="4123" spans="17:18" x14ac:dyDescent="0.2">
      <c r="Q4123" s="39"/>
      <c r="R4123" s="39"/>
    </row>
    <row r="4124" spans="17:18" x14ac:dyDescent="0.2">
      <c r="Q4124" s="39"/>
      <c r="R4124" s="39"/>
    </row>
    <row r="4125" spans="17:18" x14ac:dyDescent="0.2">
      <c r="Q4125" s="39"/>
      <c r="R4125" s="39"/>
    </row>
    <row r="4126" spans="17:18" x14ac:dyDescent="0.2">
      <c r="Q4126" s="39"/>
      <c r="R4126" s="39"/>
    </row>
    <row r="4127" spans="17:18" x14ac:dyDescent="0.2">
      <c r="Q4127" s="39"/>
      <c r="R4127" s="39"/>
    </row>
    <row r="4128" spans="17:18" x14ac:dyDescent="0.2">
      <c r="Q4128" s="39"/>
      <c r="R4128" s="39"/>
    </row>
    <row r="4129" spans="17:18" x14ac:dyDescent="0.2">
      <c r="Q4129" s="39"/>
      <c r="R4129" s="39"/>
    </row>
    <row r="4130" spans="17:18" x14ac:dyDescent="0.2">
      <c r="Q4130" s="39"/>
      <c r="R4130" s="39"/>
    </row>
    <row r="4131" spans="17:18" x14ac:dyDescent="0.2">
      <c r="Q4131" s="39"/>
      <c r="R4131" s="39"/>
    </row>
    <row r="4132" spans="17:18" x14ac:dyDescent="0.2">
      <c r="Q4132" s="39"/>
      <c r="R4132" s="39"/>
    </row>
    <row r="4133" spans="17:18" x14ac:dyDescent="0.2">
      <c r="Q4133" s="39"/>
      <c r="R4133" s="39"/>
    </row>
    <row r="4134" spans="17:18" x14ac:dyDescent="0.2">
      <c r="Q4134" s="39"/>
      <c r="R4134" s="39"/>
    </row>
    <row r="4135" spans="17:18" x14ac:dyDescent="0.2">
      <c r="Q4135" s="39"/>
      <c r="R4135" s="39"/>
    </row>
    <row r="4136" spans="17:18" x14ac:dyDescent="0.2">
      <c r="Q4136" s="39"/>
      <c r="R4136" s="39"/>
    </row>
    <row r="4137" spans="17:18" x14ac:dyDescent="0.2">
      <c r="Q4137" s="39"/>
      <c r="R4137" s="39"/>
    </row>
    <row r="4138" spans="17:18" x14ac:dyDescent="0.2">
      <c r="Q4138" s="39"/>
      <c r="R4138" s="39"/>
    </row>
    <row r="4139" spans="17:18" x14ac:dyDescent="0.2">
      <c r="Q4139" s="39"/>
      <c r="R4139" s="39"/>
    </row>
    <row r="4140" spans="17:18" x14ac:dyDescent="0.2">
      <c r="Q4140" s="39"/>
      <c r="R4140" s="39"/>
    </row>
    <row r="4141" spans="17:18" x14ac:dyDescent="0.2">
      <c r="Q4141" s="39"/>
      <c r="R4141" s="39"/>
    </row>
    <row r="4142" spans="17:18" x14ac:dyDescent="0.2">
      <c r="Q4142" s="39"/>
      <c r="R4142" s="39"/>
    </row>
    <row r="4143" spans="17:18" x14ac:dyDescent="0.2">
      <c r="Q4143" s="39"/>
      <c r="R4143" s="39"/>
    </row>
    <row r="4144" spans="17:18" x14ac:dyDescent="0.2">
      <c r="Q4144" s="39"/>
      <c r="R4144" s="39"/>
    </row>
    <row r="4145" spans="17:18" x14ac:dyDescent="0.2">
      <c r="Q4145" s="39"/>
      <c r="R4145" s="39"/>
    </row>
    <row r="4146" spans="17:18" x14ac:dyDescent="0.2">
      <c r="Q4146" s="39"/>
      <c r="R4146" s="39"/>
    </row>
    <row r="4147" spans="17:18" x14ac:dyDescent="0.2">
      <c r="Q4147" s="39"/>
      <c r="R4147" s="39"/>
    </row>
    <row r="4148" spans="17:18" x14ac:dyDescent="0.2">
      <c r="Q4148" s="39"/>
      <c r="R4148" s="39"/>
    </row>
    <row r="4149" spans="17:18" x14ac:dyDescent="0.2">
      <c r="Q4149" s="39"/>
      <c r="R4149" s="39"/>
    </row>
    <row r="4150" spans="17:18" x14ac:dyDescent="0.2">
      <c r="Q4150" s="39"/>
      <c r="R4150" s="39"/>
    </row>
    <row r="4151" spans="17:18" x14ac:dyDescent="0.2">
      <c r="Q4151" s="39"/>
      <c r="R4151" s="39"/>
    </row>
    <row r="4152" spans="17:18" x14ac:dyDescent="0.2">
      <c r="Q4152" s="39"/>
      <c r="R4152" s="39"/>
    </row>
    <row r="4153" spans="17:18" x14ac:dyDescent="0.2">
      <c r="Q4153" s="39"/>
      <c r="R4153" s="39"/>
    </row>
    <row r="4154" spans="17:18" x14ac:dyDescent="0.2">
      <c r="Q4154" s="39"/>
      <c r="R4154" s="39"/>
    </row>
    <row r="4155" spans="17:18" x14ac:dyDescent="0.2">
      <c r="Q4155" s="39"/>
      <c r="R4155" s="39"/>
    </row>
    <row r="4156" spans="17:18" x14ac:dyDescent="0.2">
      <c r="Q4156" s="39"/>
      <c r="R4156" s="39"/>
    </row>
    <row r="4157" spans="17:18" x14ac:dyDescent="0.2">
      <c r="Q4157" s="39"/>
      <c r="R4157" s="39"/>
    </row>
    <row r="4158" spans="17:18" x14ac:dyDescent="0.2">
      <c r="Q4158" s="39"/>
      <c r="R4158" s="39"/>
    </row>
    <row r="4159" spans="17:18" x14ac:dyDescent="0.2">
      <c r="Q4159" s="39"/>
      <c r="R4159" s="39"/>
    </row>
    <row r="4160" spans="17:18" x14ac:dyDescent="0.2">
      <c r="Q4160" s="39"/>
      <c r="R4160" s="39"/>
    </row>
    <row r="4161" spans="17:18" x14ac:dyDescent="0.2">
      <c r="Q4161" s="39"/>
      <c r="R4161" s="39"/>
    </row>
    <row r="4162" spans="17:18" x14ac:dyDescent="0.2">
      <c r="Q4162" s="39"/>
      <c r="R4162" s="39"/>
    </row>
    <row r="4163" spans="17:18" x14ac:dyDescent="0.2">
      <c r="Q4163" s="39"/>
      <c r="R4163" s="39"/>
    </row>
    <row r="4164" spans="17:18" x14ac:dyDescent="0.2">
      <c r="Q4164" s="39"/>
      <c r="R4164" s="39"/>
    </row>
    <row r="4165" spans="17:18" x14ac:dyDescent="0.2">
      <c r="Q4165" s="39"/>
      <c r="R4165" s="39"/>
    </row>
    <row r="4166" spans="17:18" x14ac:dyDescent="0.2">
      <c r="Q4166" s="39"/>
      <c r="R4166" s="39"/>
    </row>
    <row r="4167" spans="17:18" x14ac:dyDescent="0.2">
      <c r="Q4167" s="39"/>
      <c r="R4167" s="39"/>
    </row>
    <row r="4168" spans="17:18" x14ac:dyDescent="0.2">
      <c r="Q4168" s="39"/>
      <c r="R4168" s="39"/>
    </row>
    <row r="4169" spans="17:18" x14ac:dyDescent="0.2">
      <c r="Q4169" s="39"/>
      <c r="R4169" s="39"/>
    </row>
    <row r="4170" spans="17:18" x14ac:dyDescent="0.2">
      <c r="Q4170" s="39"/>
      <c r="R4170" s="39"/>
    </row>
    <row r="4171" spans="17:18" x14ac:dyDescent="0.2">
      <c r="Q4171" s="39"/>
      <c r="R4171" s="39"/>
    </row>
    <row r="4172" spans="17:18" x14ac:dyDescent="0.2">
      <c r="Q4172" s="39"/>
      <c r="R4172" s="39"/>
    </row>
    <row r="4173" spans="17:18" x14ac:dyDescent="0.2">
      <c r="Q4173" s="39"/>
      <c r="R4173" s="39"/>
    </row>
    <row r="4174" spans="17:18" x14ac:dyDescent="0.2">
      <c r="Q4174" s="39"/>
      <c r="R4174" s="39"/>
    </row>
    <row r="4175" spans="17:18" x14ac:dyDescent="0.2">
      <c r="Q4175" s="39"/>
      <c r="R4175" s="39"/>
    </row>
    <row r="4176" spans="17:18" x14ac:dyDescent="0.2">
      <c r="Q4176" s="39"/>
      <c r="R4176" s="39"/>
    </row>
    <row r="4177" spans="17:18" x14ac:dyDescent="0.2">
      <c r="Q4177" s="39"/>
      <c r="R4177" s="39"/>
    </row>
    <row r="4178" spans="17:18" x14ac:dyDescent="0.2">
      <c r="Q4178" s="39"/>
      <c r="R4178" s="39"/>
    </row>
    <row r="4179" spans="17:18" x14ac:dyDescent="0.2">
      <c r="Q4179" s="39"/>
      <c r="R4179" s="39"/>
    </row>
    <row r="4180" spans="17:18" x14ac:dyDescent="0.2">
      <c r="Q4180" s="39"/>
      <c r="R4180" s="39"/>
    </row>
    <row r="4181" spans="17:18" x14ac:dyDescent="0.2">
      <c r="Q4181" s="39"/>
      <c r="R4181" s="39"/>
    </row>
    <row r="4182" spans="17:18" x14ac:dyDescent="0.2">
      <c r="Q4182" s="39"/>
      <c r="R4182" s="39"/>
    </row>
    <row r="4183" spans="17:18" x14ac:dyDescent="0.2">
      <c r="Q4183" s="39"/>
      <c r="R4183" s="39"/>
    </row>
    <row r="4184" spans="17:18" x14ac:dyDescent="0.2">
      <c r="Q4184" s="39"/>
      <c r="R4184" s="39"/>
    </row>
    <row r="4185" spans="17:18" x14ac:dyDescent="0.2">
      <c r="Q4185" s="39"/>
      <c r="R4185" s="39"/>
    </row>
    <row r="4186" spans="17:18" x14ac:dyDescent="0.2">
      <c r="Q4186" s="39"/>
      <c r="R4186" s="39"/>
    </row>
    <row r="4187" spans="17:18" x14ac:dyDescent="0.2">
      <c r="Q4187" s="39"/>
      <c r="R4187" s="39"/>
    </row>
    <row r="4188" spans="17:18" x14ac:dyDescent="0.2">
      <c r="Q4188" s="39"/>
      <c r="R4188" s="39"/>
    </row>
    <row r="4189" spans="17:18" x14ac:dyDescent="0.2">
      <c r="Q4189" s="39"/>
      <c r="R4189" s="39"/>
    </row>
    <row r="4190" spans="17:18" x14ac:dyDescent="0.2">
      <c r="Q4190" s="39"/>
      <c r="R4190" s="39"/>
    </row>
    <row r="4191" spans="17:18" x14ac:dyDescent="0.2">
      <c r="Q4191" s="39"/>
      <c r="R4191" s="39"/>
    </row>
    <row r="4192" spans="17:18" x14ac:dyDescent="0.2">
      <c r="Q4192" s="39"/>
      <c r="R4192" s="39"/>
    </row>
    <row r="4193" spans="17:18" x14ac:dyDescent="0.2">
      <c r="Q4193" s="39"/>
      <c r="R4193" s="39"/>
    </row>
    <row r="4194" spans="17:18" x14ac:dyDescent="0.2">
      <c r="Q4194" s="39"/>
      <c r="R4194" s="39"/>
    </row>
    <row r="4195" spans="17:18" x14ac:dyDescent="0.2">
      <c r="Q4195" s="39"/>
      <c r="R4195" s="39"/>
    </row>
    <row r="4196" spans="17:18" x14ac:dyDescent="0.2">
      <c r="Q4196" s="39"/>
      <c r="R4196" s="39"/>
    </row>
    <row r="4197" spans="17:18" x14ac:dyDescent="0.2">
      <c r="Q4197" s="39"/>
      <c r="R4197" s="39"/>
    </row>
    <row r="4198" spans="17:18" x14ac:dyDescent="0.2">
      <c r="Q4198" s="39"/>
      <c r="R4198" s="39"/>
    </row>
    <row r="4199" spans="17:18" x14ac:dyDescent="0.2">
      <c r="Q4199" s="39"/>
      <c r="R4199" s="39"/>
    </row>
    <row r="4200" spans="17:18" x14ac:dyDescent="0.2">
      <c r="Q4200" s="39"/>
      <c r="R4200" s="39"/>
    </row>
    <row r="4201" spans="17:18" x14ac:dyDescent="0.2">
      <c r="Q4201" s="39"/>
      <c r="R4201" s="39"/>
    </row>
    <row r="4202" spans="17:18" x14ac:dyDescent="0.2">
      <c r="Q4202" s="39"/>
      <c r="R4202" s="39"/>
    </row>
    <row r="4203" spans="17:18" x14ac:dyDescent="0.2">
      <c r="Q4203" s="39"/>
      <c r="R4203" s="39"/>
    </row>
    <row r="4204" spans="17:18" x14ac:dyDescent="0.2">
      <c r="Q4204" s="39"/>
      <c r="R4204" s="39"/>
    </row>
    <row r="4205" spans="17:18" x14ac:dyDescent="0.2">
      <c r="Q4205" s="39"/>
      <c r="R4205" s="39"/>
    </row>
    <row r="4206" spans="17:18" x14ac:dyDescent="0.2">
      <c r="Q4206" s="39"/>
      <c r="R4206" s="39"/>
    </row>
    <row r="4207" spans="17:18" x14ac:dyDescent="0.2">
      <c r="Q4207" s="39"/>
      <c r="R4207" s="39"/>
    </row>
    <row r="4208" spans="17:18" x14ac:dyDescent="0.2">
      <c r="Q4208" s="39"/>
      <c r="R4208" s="39"/>
    </row>
    <row r="4209" spans="17:18" x14ac:dyDescent="0.2">
      <c r="Q4209" s="39"/>
      <c r="R4209" s="39"/>
    </row>
    <row r="4210" spans="17:18" x14ac:dyDescent="0.2">
      <c r="Q4210" s="39"/>
      <c r="R4210" s="39"/>
    </row>
    <row r="4211" spans="17:18" x14ac:dyDescent="0.2">
      <c r="Q4211" s="39"/>
      <c r="R4211" s="39"/>
    </row>
    <row r="4212" spans="17:18" x14ac:dyDescent="0.2">
      <c r="Q4212" s="39"/>
      <c r="R4212" s="39"/>
    </row>
    <row r="4213" spans="17:18" x14ac:dyDescent="0.2">
      <c r="Q4213" s="39"/>
      <c r="R4213" s="39"/>
    </row>
    <row r="4214" spans="17:18" x14ac:dyDescent="0.2">
      <c r="Q4214" s="39"/>
      <c r="R4214" s="39"/>
    </row>
    <row r="4215" spans="17:18" x14ac:dyDescent="0.2">
      <c r="Q4215" s="39"/>
      <c r="R4215" s="39"/>
    </row>
    <row r="4216" spans="17:18" x14ac:dyDescent="0.2">
      <c r="Q4216" s="39"/>
      <c r="R4216" s="39"/>
    </row>
    <row r="4217" spans="17:18" x14ac:dyDescent="0.2">
      <c r="Q4217" s="39"/>
      <c r="R4217" s="39"/>
    </row>
    <row r="4218" spans="17:18" x14ac:dyDescent="0.2">
      <c r="Q4218" s="39"/>
      <c r="R4218" s="39"/>
    </row>
    <row r="4219" spans="17:18" x14ac:dyDescent="0.2">
      <c r="Q4219" s="39"/>
      <c r="R4219" s="39"/>
    </row>
    <row r="4220" spans="17:18" x14ac:dyDescent="0.2">
      <c r="Q4220" s="39"/>
      <c r="R4220" s="39"/>
    </row>
    <row r="4221" spans="17:18" x14ac:dyDescent="0.2">
      <c r="Q4221" s="39"/>
      <c r="R4221" s="39"/>
    </row>
    <row r="4222" spans="17:18" x14ac:dyDescent="0.2">
      <c r="Q4222" s="39"/>
      <c r="R4222" s="39"/>
    </row>
    <row r="4223" spans="17:18" x14ac:dyDescent="0.2">
      <c r="Q4223" s="39"/>
      <c r="R4223" s="39"/>
    </row>
    <row r="4224" spans="17:18" x14ac:dyDescent="0.2">
      <c r="Q4224" s="39"/>
      <c r="R4224" s="39"/>
    </row>
    <row r="4225" spans="17:18" x14ac:dyDescent="0.2">
      <c r="Q4225" s="39"/>
      <c r="R4225" s="39"/>
    </row>
    <row r="4226" spans="17:18" x14ac:dyDescent="0.2">
      <c r="Q4226" s="39"/>
      <c r="R4226" s="39"/>
    </row>
    <row r="4227" spans="17:18" x14ac:dyDescent="0.2">
      <c r="Q4227" s="39"/>
      <c r="R4227" s="39"/>
    </row>
    <row r="4228" spans="17:18" x14ac:dyDescent="0.2">
      <c r="Q4228" s="39"/>
      <c r="R4228" s="39"/>
    </row>
    <row r="4229" spans="17:18" x14ac:dyDescent="0.2">
      <c r="Q4229" s="39"/>
      <c r="R4229" s="39"/>
    </row>
    <row r="4230" spans="17:18" x14ac:dyDescent="0.2">
      <c r="Q4230" s="39"/>
      <c r="R4230" s="39"/>
    </row>
    <row r="4231" spans="17:18" x14ac:dyDescent="0.2">
      <c r="Q4231" s="39"/>
      <c r="R4231" s="39"/>
    </row>
    <row r="4232" spans="17:18" x14ac:dyDescent="0.2">
      <c r="Q4232" s="39"/>
      <c r="R4232" s="39"/>
    </row>
    <row r="4233" spans="17:18" x14ac:dyDescent="0.2">
      <c r="Q4233" s="39"/>
      <c r="R4233" s="39"/>
    </row>
    <row r="4234" spans="17:18" x14ac:dyDescent="0.2">
      <c r="Q4234" s="39"/>
      <c r="R4234" s="39"/>
    </row>
    <row r="4235" spans="17:18" x14ac:dyDescent="0.2">
      <c r="Q4235" s="39"/>
      <c r="R4235" s="39"/>
    </row>
    <row r="4236" spans="17:18" x14ac:dyDescent="0.2">
      <c r="Q4236" s="39"/>
      <c r="R4236" s="39"/>
    </row>
    <row r="4237" spans="17:18" x14ac:dyDescent="0.2">
      <c r="Q4237" s="39"/>
      <c r="R4237" s="39"/>
    </row>
    <row r="4238" spans="17:18" x14ac:dyDescent="0.2">
      <c r="Q4238" s="39"/>
      <c r="R4238" s="39"/>
    </row>
    <row r="4239" spans="17:18" x14ac:dyDescent="0.2">
      <c r="Q4239" s="39"/>
      <c r="R4239" s="39"/>
    </row>
    <row r="4240" spans="17:18" x14ac:dyDescent="0.2">
      <c r="Q4240" s="39"/>
      <c r="R4240" s="39"/>
    </row>
    <row r="4241" spans="17:18" x14ac:dyDescent="0.2">
      <c r="Q4241" s="39"/>
      <c r="R4241" s="39"/>
    </row>
    <row r="4242" spans="17:18" x14ac:dyDescent="0.2">
      <c r="Q4242" s="39"/>
      <c r="R4242" s="39"/>
    </row>
    <row r="4243" spans="17:18" x14ac:dyDescent="0.2">
      <c r="Q4243" s="39"/>
      <c r="R4243" s="39"/>
    </row>
    <row r="4244" spans="17:18" x14ac:dyDescent="0.2">
      <c r="Q4244" s="39"/>
      <c r="R4244" s="39"/>
    </row>
    <row r="4245" spans="17:18" x14ac:dyDescent="0.2">
      <c r="Q4245" s="39"/>
      <c r="R4245" s="39"/>
    </row>
    <row r="4246" spans="17:18" x14ac:dyDescent="0.2">
      <c r="Q4246" s="39"/>
      <c r="R4246" s="39"/>
    </row>
    <row r="4247" spans="17:18" x14ac:dyDescent="0.2">
      <c r="Q4247" s="39"/>
      <c r="R4247" s="39"/>
    </row>
    <row r="4248" spans="17:18" x14ac:dyDescent="0.2">
      <c r="Q4248" s="39"/>
      <c r="R4248" s="39"/>
    </row>
    <row r="4249" spans="17:18" x14ac:dyDescent="0.2">
      <c r="Q4249" s="39"/>
      <c r="R4249" s="39"/>
    </row>
    <row r="4250" spans="17:18" x14ac:dyDescent="0.2">
      <c r="Q4250" s="39"/>
      <c r="R4250" s="39"/>
    </row>
    <row r="4251" spans="17:18" x14ac:dyDescent="0.2">
      <c r="Q4251" s="39"/>
      <c r="R4251" s="39"/>
    </row>
    <row r="4252" spans="17:18" x14ac:dyDescent="0.2">
      <c r="Q4252" s="39"/>
      <c r="R4252" s="39"/>
    </row>
    <row r="4253" spans="17:18" x14ac:dyDescent="0.2">
      <c r="Q4253" s="39"/>
      <c r="R4253" s="39"/>
    </row>
    <row r="4254" spans="17:18" x14ac:dyDescent="0.2">
      <c r="Q4254" s="39"/>
      <c r="R4254" s="39"/>
    </row>
    <row r="4255" spans="17:18" x14ac:dyDescent="0.2">
      <c r="Q4255" s="39"/>
      <c r="R4255" s="39"/>
    </row>
    <row r="4256" spans="17:18" x14ac:dyDescent="0.2">
      <c r="Q4256" s="39"/>
      <c r="R4256" s="39"/>
    </row>
    <row r="4257" spans="17:18" x14ac:dyDescent="0.2">
      <c r="Q4257" s="39"/>
      <c r="R4257" s="39"/>
    </row>
    <row r="4258" spans="17:18" x14ac:dyDescent="0.2">
      <c r="Q4258" s="39"/>
      <c r="R4258" s="39"/>
    </row>
    <row r="4259" spans="17:18" x14ac:dyDescent="0.2">
      <c r="Q4259" s="39"/>
      <c r="R4259" s="39"/>
    </row>
    <row r="4260" spans="17:18" x14ac:dyDescent="0.2">
      <c r="Q4260" s="39"/>
      <c r="R4260" s="39"/>
    </row>
    <row r="4261" spans="17:18" x14ac:dyDescent="0.2">
      <c r="Q4261" s="39"/>
      <c r="R4261" s="39"/>
    </row>
    <row r="4262" spans="17:18" x14ac:dyDescent="0.2">
      <c r="Q4262" s="39"/>
      <c r="R4262" s="39"/>
    </row>
    <row r="4263" spans="17:18" x14ac:dyDescent="0.2">
      <c r="Q4263" s="39"/>
      <c r="R4263" s="39"/>
    </row>
    <row r="4264" spans="17:18" x14ac:dyDescent="0.2">
      <c r="Q4264" s="39"/>
      <c r="R4264" s="39"/>
    </row>
    <row r="4265" spans="17:18" x14ac:dyDescent="0.2">
      <c r="Q4265" s="39"/>
      <c r="R4265" s="39"/>
    </row>
    <row r="4266" spans="17:18" x14ac:dyDescent="0.2">
      <c r="Q4266" s="39"/>
      <c r="R4266" s="39"/>
    </row>
    <row r="4267" spans="17:18" x14ac:dyDescent="0.2">
      <c r="Q4267" s="39"/>
      <c r="R4267" s="39"/>
    </row>
    <row r="4268" spans="17:18" x14ac:dyDescent="0.2">
      <c r="Q4268" s="39"/>
      <c r="R4268" s="39"/>
    </row>
    <row r="4269" spans="17:18" x14ac:dyDescent="0.2">
      <c r="Q4269" s="39"/>
      <c r="R4269" s="39"/>
    </row>
    <row r="4270" spans="17:18" x14ac:dyDescent="0.2">
      <c r="Q4270" s="39"/>
      <c r="R4270" s="39"/>
    </row>
    <row r="4271" spans="17:18" x14ac:dyDescent="0.2">
      <c r="Q4271" s="39"/>
      <c r="R4271" s="39"/>
    </row>
    <row r="4272" spans="17:18" x14ac:dyDescent="0.2">
      <c r="Q4272" s="39"/>
      <c r="R4272" s="39"/>
    </row>
    <row r="4273" spans="17:18" x14ac:dyDescent="0.2">
      <c r="Q4273" s="39"/>
      <c r="R4273" s="39"/>
    </row>
    <row r="4274" spans="17:18" x14ac:dyDescent="0.2">
      <c r="Q4274" s="39"/>
      <c r="R4274" s="39"/>
    </row>
    <row r="4275" spans="17:18" x14ac:dyDescent="0.2">
      <c r="Q4275" s="39"/>
      <c r="R4275" s="39"/>
    </row>
    <row r="4276" spans="17:18" x14ac:dyDescent="0.2">
      <c r="Q4276" s="39"/>
      <c r="R4276" s="39"/>
    </row>
    <row r="4277" spans="17:18" x14ac:dyDescent="0.2">
      <c r="Q4277" s="39"/>
      <c r="R4277" s="39"/>
    </row>
    <row r="4278" spans="17:18" x14ac:dyDescent="0.2">
      <c r="Q4278" s="39"/>
      <c r="R4278" s="39"/>
    </row>
    <row r="4279" spans="17:18" x14ac:dyDescent="0.2">
      <c r="Q4279" s="39"/>
      <c r="R4279" s="39"/>
    </row>
    <row r="4280" spans="17:18" x14ac:dyDescent="0.2">
      <c r="Q4280" s="39"/>
      <c r="R4280" s="39"/>
    </row>
    <row r="4281" spans="17:18" x14ac:dyDescent="0.2">
      <c r="Q4281" s="39"/>
      <c r="R4281" s="39"/>
    </row>
    <row r="4282" spans="17:18" x14ac:dyDescent="0.2">
      <c r="Q4282" s="39"/>
      <c r="R4282" s="39"/>
    </row>
    <row r="4283" spans="17:18" x14ac:dyDescent="0.2">
      <c r="Q4283" s="39"/>
      <c r="R4283" s="39"/>
    </row>
    <row r="4284" spans="17:18" x14ac:dyDescent="0.2">
      <c r="Q4284" s="39"/>
      <c r="R4284" s="39"/>
    </row>
    <row r="4285" spans="17:18" x14ac:dyDescent="0.2">
      <c r="Q4285" s="39"/>
      <c r="R4285" s="39"/>
    </row>
    <row r="4286" spans="17:18" x14ac:dyDescent="0.2">
      <c r="Q4286" s="39"/>
      <c r="R4286" s="39"/>
    </row>
    <row r="4287" spans="17:18" x14ac:dyDescent="0.2">
      <c r="Q4287" s="39"/>
      <c r="R4287" s="39"/>
    </row>
    <row r="4288" spans="17:18" x14ac:dyDescent="0.2">
      <c r="Q4288" s="39"/>
      <c r="R4288" s="39"/>
    </row>
    <row r="4289" spans="17:18" x14ac:dyDescent="0.2">
      <c r="Q4289" s="39"/>
      <c r="R4289" s="39"/>
    </row>
    <row r="4290" spans="17:18" x14ac:dyDescent="0.2">
      <c r="Q4290" s="39"/>
      <c r="R4290" s="39"/>
    </row>
    <row r="4291" spans="17:18" x14ac:dyDescent="0.2">
      <c r="Q4291" s="39"/>
      <c r="R4291" s="39"/>
    </row>
    <row r="4292" spans="17:18" x14ac:dyDescent="0.2">
      <c r="Q4292" s="39"/>
      <c r="R4292" s="39"/>
    </row>
    <row r="4293" spans="17:18" x14ac:dyDescent="0.2">
      <c r="Q4293" s="39"/>
      <c r="R4293" s="39"/>
    </row>
    <row r="4294" spans="17:18" x14ac:dyDescent="0.2">
      <c r="Q4294" s="39"/>
      <c r="R4294" s="39"/>
    </row>
    <row r="4295" spans="17:18" x14ac:dyDescent="0.2">
      <c r="Q4295" s="39"/>
      <c r="R4295" s="39"/>
    </row>
    <row r="4296" spans="17:18" x14ac:dyDescent="0.2">
      <c r="Q4296" s="39"/>
      <c r="R4296" s="39"/>
    </row>
    <row r="4297" spans="17:18" x14ac:dyDescent="0.2">
      <c r="Q4297" s="39"/>
      <c r="R4297" s="39"/>
    </row>
    <row r="4298" spans="17:18" x14ac:dyDescent="0.2">
      <c r="Q4298" s="39"/>
      <c r="R4298" s="39"/>
    </row>
    <row r="4299" spans="17:18" x14ac:dyDescent="0.2">
      <c r="Q4299" s="39"/>
      <c r="R4299" s="39"/>
    </row>
    <row r="4300" spans="17:18" x14ac:dyDescent="0.2">
      <c r="Q4300" s="39"/>
      <c r="R4300" s="39"/>
    </row>
    <row r="4301" spans="17:18" x14ac:dyDescent="0.2">
      <c r="Q4301" s="39"/>
      <c r="R4301" s="39"/>
    </row>
    <row r="4302" spans="17:18" x14ac:dyDescent="0.2">
      <c r="Q4302" s="39"/>
      <c r="R4302" s="39"/>
    </row>
    <row r="4303" spans="17:18" x14ac:dyDescent="0.2">
      <c r="Q4303" s="39"/>
      <c r="R4303" s="39"/>
    </row>
    <row r="4304" spans="17:18" x14ac:dyDescent="0.2">
      <c r="Q4304" s="39"/>
      <c r="R4304" s="39"/>
    </row>
    <row r="4305" spans="17:18" x14ac:dyDescent="0.2">
      <c r="Q4305" s="39"/>
      <c r="R4305" s="39"/>
    </row>
    <row r="4306" spans="17:18" x14ac:dyDescent="0.2">
      <c r="Q4306" s="39"/>
      <c r="R4306" s="39"/>
    </row>
    <row r="4307" spans="17:18" x14ac:dyDescent="0.2">
      <c r="Q4307" s="39"/>
      <c r="R4307" s="39"/>
    </row>
    <row r="4308" spans="17:18" x14ac:dyDescent="0.2">
      <c r="Q4308" s="39"/>
      <c r="R4308" s="39"/>
    </row>
    <row r="4309" spans="17:18" x14ac:dyDescent="0.2">
      <c r="Q4309" s="39"/>
      <c r="R4309" s="39"/>
    </row>
    <row r="4310" spans="17:18" x14ac:dyDescent="0.2">
      <c r="Q4310" s="39"/>
      <c r="R4310" s="39"/>
    </row>
    <row r="4311" spans="17:18" x14ac:dyDescent="0.2">
      <c r="Q4311" s="39"/>
      <c r="R4311" s="39"/>
    </row>
    <row r="4312" spans="17:18" x14ac:dyDescent="0.2">
      <c r="Q4312" s="39"/>
      <c r="R4312" s="39"/>
    </row>
    <row r="4313" spans="17:18" x14ac:dyDescent="0.2">
      <c r="Q4313" s="39"/>
      <c r="R4313" s="39"/>
    </row>
    <row r="4314" spans="17:18" x14ac:dyDescent="0.2">
      <c r="Q4314" s="39"/>
      <c r="R4314" s="39"/>
    </row>
    <row r="4315" spans="17:18" x14ac:dyDescent="0.2">
      <c r="Q4315" s="39"/>
      <c r="R4315" s="39"/>
    </row>
    <row r="4316" spans="17:18" x14ac:dyDescent="0.2">
      <c r="Q4316" s="39"/>
      <c r="R4316" s="39"/>
    </row>
    <row r="4317" spans="17:18" x14ac:dyDescent="0.2">
      <c r="Q4317" s="39"/>
      <c r="R4317" s="39"/>
    </row>
    <row r="4318" spans="17:18" x14ac:dyDescent="0.2">
      <c r="Q4318" s="39"/>
      <c r="R4318" s="39"/>
    </row>
    <row r="4319" spans="17:18" x14ac:dyDescent="0.2">
      <c r="Q4319" s="39"/>
      <c r="R4319" s="39"/>
    </row>
    <row r="4320" spans="17:18" x14ac:dyDescent="0.2">
      <c r="Q4320" s="39"/>
      <c r="R4320" s="39"/>
    </row>
    <row r="4321" spans="17:18" x14ac:dyDescent="0.2">
      <c r="Q4321" s="39"/>
      <c r="R4321" s="39"/>
    </row>
    <row r="4322" spans="17:18" x14ac:dyDescent="0.2">
      <c r="Q4322" s="39"/>
      <c r="R4322" s="39"/>
    </row>
    <row r="4323" spans="17:18" x14ac:dyDescent="0.2">
      <c r="Q4323" s="39"/>
      <c r="R4323" s="39"/>
    </row>
    <row r="4324" spans="17:18" x14ac:dyDescent="0.2">
      <c r="Q4324" s="39"/>
      <c r="R4324" s="39"/>
    </row>
    <row r="4325" spans="17:18" x14ac:dyDescent="0.2">
      <c r="Q4325" s="39"/>
      <c r="R4325" s="39"/>
    </row>
    <row r="4326" spans="17:18" x14ac:dyDescent="0.2">
      <c r="Q4326" s="39"/>
      <c r="R4326" s="39"/>
    </row>
    <row r="4327" spans="17:18" x14ac:dyDescent="0.2">
      <c r="Q4327" s="39"/>
      <c r="R4327" s="39"/>
    </row>
    <row r="4328" spans="17:18" x14ac:dyDescent="0.2">
      <c r="Q4328" s="39"/>
      <c r="R4328" s="39"/>
    </row>
    <row r="4329" spans="17:18" x14ac:dyDescent="0.2">
      <c r="Q4329" s="39"/>
      <c r="R4329" s="39"/>
    </row>
    <row r="4330" spans="17:18" x14ac:dyDescent="0.2">
      <c r="Q4330" s="39"/>
      <c r="R4330" s="39"/>
    </row>
    <row r="4331" spans="17:18" x14ac:dyDescent="0.2">
      <c r="Q4331" s="39"/>
      <c r="R4331" s="39"/>
    </row>
    <row r="4332" spans="17:18" x14ac:dyDescent="0.2">
      <c r="Q4332" s="39"/>
      <c r="R4332" s="39"/>
    </row>
    <row r="4333" spans="17:18" x14ac:dyDescent="0.2">
      <c r="Q4333" s="39"/>
      <c r="R4333" s="39"/>
    </row>
    <row r="4334" spans="17:18" x14ac:dyDescent="0.2">
      <c r="Q4334" s="39"/>
      <c r="R4334" s="39"/>
    </row>
    <row r="4335" spans="17:18" x14ac:dyDescent="0.2">
      <c r="Q4335" s="39"/>
      <c r="R4335" s="39"/>
    </row>
    <row r="4336" spans="17:18" x14ac:dyDescent="0.2">
      <c r="Q4336" s="39"/>
      <c r="R4336" s="39"/>
    </row>
    <row r="4337" spans="17:18" x14ac:dyDescent="0.2">
      <c r="Q4337" s="39"/>
      <c r="R4337" s="39"/>
    </row>
    <row r="4338" spans="17:18" x14ac:dyDescent="0.2">
      <c r="Q4338" s="39"/>
      <c r="R4338" s="39"/>
    </row>
    <row r="4339" spans="17:18" x14ac:dyDescent="0.2">
      <c r="Q4339" s="39"/>
      <c r="R4339" s="39"/>
    </row>
    <row r="4340" spans="17:18" x14ac:dyDescent="0.2">
      <c r="Q4340" s="39"/>
      <c r="R4340" s="39"/>
    </row>
    <row r="4341" spans="17:18" x14ac:dyDescent="0.2">
      <c r="Q4341" s="39"/>
      <c r="R4341" s="39"/>
    </row>
    <row r="4342" spans="17:18" x14ac:dyDescent="0.2">
      <c r="Q4342" s="39"/>
      <c r="R4342" s="39"/>
    </row>
    <row r="4343" spans="17:18" x14ac:dyDescent="0.2">
      <c r="Q4343" s="39"/>
      <c r="R4343" s="39"/>
    </row>
    <row r="4344" spans="17:18" x14ac:dyDescent="0.2">
      <c r="Q4344" s="39"/>
      <c r="R4344" s="39"/>
    </row>
    <row r="4345" spans="17:18" x14ac:dyDescent="0.2">
      <c r="Q4345" s="39"/>
      <c r="R4345" s="39"/>
    </row>
    <row r="4346" spans="17:18" x14ac:dyDescent="0.2">
      <c r="Q4346" s="39"/>
      <c r="R4346" s="39"/>
    </row>
    <row r="4347" spans="17:18" x14ac:dyDescent="0.2">
      <c r="Q4347" s="39"/>
      <c r="R4347" s="39"/>
    </row>
    <row r="4348" spans="17:18" x14ac:dyDescent="0.2">
      <c r="Q4348" s="39"/>
      <c r="R4348" s="39"/>
    </row>
    <row r="4349" spans="17:18" x14ac:dyDescent="0.2">
      <c r="Q4349" s="39"/>
      <c r="R4349" s="39"/>
    </row>
    <row r="4350" spans="17:18" x14ac:dyDescent="0.2">
      <c r="Q4350" s="39"/>
      <c r="R4350" s="39"/>
    </row>
    <row r="4351" spans="17:18" x14ac:dyDescent="0.2">
      <c r="Q4351" s="39"/>
      <c r="R4351" s="39"/>
    </row>
    <row r="4352" spans="17:18" x14ac:dyDescent="0.2">
      <c r="Q4352" s="39"/>
      <c r="R4352" s="39"/>
    </row>
    <row r="4353" spans="17:18" x14ac:dyDescent="0.2">
      <c r="Q4353" s="39"/>
      <c r="R4353" s="39"/>
    </row>
    <row r="4354" spans="17:18" x14ac:dyDescent="0.2">
      <c r="Q4354" s="39"/>
      <c r="R4354" s="39"/>
    </row>
    <row r="4355" spans="17:18" x14ac:dyDescent="0.2">
      <c r="Q4355" s="39"/>
      <c r="R4355" s="39"/>
    </row>
    <row r="4356" spans="17:18" x14ac:dyDescent="0.2">
      <c r="Q4356" s="39"/>
      <c r="R4356" s="39"/>
    </row>
    <row r="4357" spans="17:18" x14ac:dyDescent="0.2">
      <c r="Q4357" s="39"/>
      <c r="R4357" s="39"/>
    </row>
    <row r="4358" spans="17:18" x14ac:dyDescent="0.2">
      <c r="Q4358" s="39"/>
      <c r="R4358" s="39"/>
    </row>
    <row r="4359" spans="17:18" x14ac:dyDescent="0.2">
      <c r="Q4359" s="39"/>
      <c r="R4359" s="39"/>
    </row>
    <row r="4360" spans="17:18" x14ac:dyDescent="0.2">
      <c r="Q4360" s="39"/>
      <c r="R4360" s="39"/>
    </row>
    <row r="4361" spans="17:18" x14ac:dyDescent="0.2">
      <c r="Q4361" s="39"/>
      <c r="R4361" s="39"/>
    </row>
    <row r="4362" spans="17:18" x14ac:dyDescent="0.2">
      <c r="Q4362" s="39"/>
      <c r="R4362" s="39"/>
    </row>
    <row r="4363" spans="17:18" x14ac:dyDescent="0.2">
      <c r="Q4363" s="39"/>
      <c r="R4363" s="39"/>
    </row>
    <row r="4364" spans="17:18" x14ac:dyDescent="0.2">
      <c r="Q4364" s="39"/>
      <c r="R4364" s="39"/>
    </row>
    <row r="4365" spans="17:18" x14ac:dyDescent="0.2">
      <c r="Q4365" s="39"/>
      <c r="R4365" s="39"/>
    </row>
    <row r="4366" spans="17:18" x14ac:dyDescent="0.2">
      <c r="Q4366" s="39"/>
      <c r="R4366" s="39"/>
    </row>
    <row r="4367" spans="17:18" x14ac:dyDescent="0.2">
      <c r="Q4367" s="39"/>
      <c r="R4367" s="39"/>
    </row>
    <row r="4368" spans="17:18" x14ac:dyDescent="0.2">
      <c r="Q4368" s="39"/>
      <c r="R4368" s="39"/>
    </row>
    <row r="4369" spans="17:18" x14ac:dyDescent="0.2">
      <c r="Q4369" s="39"/>
      <c r="R4369" s="39"/>
    </row>
    <row r="4370" spans="17:18" x14ac:dyDescent="0.2">
      <c r="Q4370" s="39"/>
      <c r="R4370" s="39"/>
    </row>
    <row r="4371" spans="17:18" x14ac:dyDescent="0.2">
      <c r="Q4371" s="39"/>
      <c r="R4371" s="39"/>
    </row>
    <row r="4372" spans="17:18" x14ac:dyDescent="0.2">
      <c r="Q4372" s="39"/>
      <c r="R4372" s="39"/>
    </row>
    <row r="4373" spans="17:18" x14ac:dyDescent="0.2">
      <c r="Q4373" s="39"/>
      <c r="R4373" s="39"/>
    </row>
    <row r="4374" spans="17:18" x14ac:dyDescent="0.2">
      <c r="Q4374" s="39"/>
      <c r="R4374" s="39"/>
    </row>
    <row r="4375" spans="17:18" x14ac:dyDescent="0.2">
      <c r="Q4375" s="39"/>
      <c r="R4375" s="39"/>
    </row>
    <row r="4376" spans="17:18" x14ac:dyDescent="0.2">
      <c r="Q4376" s="39"/>
      <c r="R4376" s="39"/>
    </row>
    <row r="4377" spans="17:18" x14ac:dyDescent="0.2">
      <c r="Q4377" s="39"/>
      <c r="R4377" s="39"/>
    </row>
    <row r="4378" spans="17:18" x14ac:dyDescent="0.2">
      <c r="Q4378" s="39"/>
      <c r="R4378" s="39"/>
    </row>
    <row r="4379" spans="17:18" x14ac:dyDescent="0.2">
      <c r="Q4379" s="39"/>
      <c r="R4379" s="39"/>
    </row>
    <row r="4380" spans="17:18" x14ac:dyDescent="0.2">
      <c r="Q4380" s="39"/>
      <c r="R4380" s="39"/>
    </row>
    <row r="4381" spans="17:18" x14ac:dyDescent="0.2">
      <c r="Q4381" s="39"/>
      <c r="R4381" s="39"/>
    </row>
    <row r="4382" spans="17:18" x14ac:dyDescent="0.2">
      <c r="Q4382" s="39"/>
      <c r="R4382" s="39"/>
    </row>
    <row r="4383" spans="17:18" x14ac:dyDescent="0.2">
      <c r="Q4383" s="39"/>
      <c r="R4383" s="39"/>
    </row>
    <row r="4384" spans="17:18" x14ac:dyDescent="0.2">
      <c r="Q4384" s="39"/>
      <c r="R4384" s="39"/>
    </row>
    <row r="4385" spans="17:18" x14ac:dyDescent="0.2">
      <c r="Q4385" s="39"/>
      <c r="R4385" s="39"/>
    </row>
    <row r="4386" spans="17:18" x14ac:dyDescent="0.2">
      <c r="Q4386" s="39"/>
      <c r="R4386" s="39"/>
    </row>
    <row r="4387" spans="17:18" x14ac:dyDescent="0.2">
      <c r="Q4387" s="39"/>
      <c r="R4387" s="39"/>
    </row>
    <row r="4388" spans="17:18" x14ac:dyDescent="0.2">
      <c r="Q4388" s="39"/>
      <c r="R4388" s="39"/>
    </row>
    <row r="4389" spans="17:18" x14ac:dyDescent="0.2">
      <c r="Q4389" s="39"/>
      <c r="R4389" s="39"/>
    </row>
    <row r="4390" spans="17:18" x14ac:dyDescent="0.2">
      <c r="Q4390" s="39"/>
      <c r="R4390" s="39"/>
    </row>
    <row r="4391" spans="17:18" x14ac:dyDescent="0.2">
      <c r="Q4391" s="39"/>
      <c r="R4391" s="39"/>
    </row>
    <row r="4392" spans="17:18" x14ac:dyDescent="0.2">
      <c r="Q4392" s="39"/>
      <c r="R4392" s="39"/>
    </row>
    <row r="4393" spans="17:18" x14ac:dyDescent="0.2">
      <c r="Q4393" s="39"/>
      <c r="R4393" s="39"/>
    </row>
    <row r="4394" spans="17:18" x14ac:dyDescent="0.2">
      <c r="Q4394" s="39"/>
      <c r="R4394" s="39"/>
    </row>
    <row r="4395" spans="17:18" x14ac:dyDescent="0.2">
      <c r="Q4395" s="39"/>
      <c r="R4395" s="39"/>
    </row>
    <row r="4396" spans="17:18" x14ac:dyDescent="0.2">
      <c r="Q4396" s="39"/>
      <c r="R4396" s="39"/>
    </row>
    <row r="4397" spans="17:18" x14ac:dyDescent="0.2">
      <c r="Q4397" s="39"/>
      <c r="R4397" s="39"/>
    </row>
    <row r="4398" spans="17:18" x14ac:dyDescent="0.2">
      <c r="Q4398" s="39"/>
      <c r="R4398" s="39"/>
    </row>
    <row r="4399" spans="17:18" x14ac:dyDescent="0.2">
      <c r="Q4399" s="39"/>
      <c r="R4399" s="39"/>
    </row>
    <row r="4400" spans="17:18" x14ac:dyDescent="0.2">
      <c r="Q4400" s="39"/>
      <c r="R4400" s="39"/>
    </row>
    <row r="4401" spans="17:18" x14ac:dyDescent="0.2">
      <c r="Q4401" s="39"/>
      <c r="R4401" s="39"/>
    </row>
    <row r="4402" spans="17:18" x14ac:dyDescent="0.2">
      <c r="Q4402" s="39"/>
      <c r="R4402" s="39"/>
    </row>
    <row r="4403" spans="17:18" x14ac:dyDescent="0.2">
      <c r="Q4403" s="39"/>
      <c r="R4403" s="39"/>
    </row>
    <row r="4404" spans="17:18" x14ac:dyDescent="0.2">
      <c r="Q4404" s="39"/>
      <c r="R4404" s="39"/>
    </row>
    <row r="4405" spans="17:18" x14ac:dyDescent="0.2">
      <c r="Q4405" s="39"/>
      <c r="R4405" s="39"/>
    </row>
    <row r="4406" spans="17:18" x14ac:dyDescent="0.2">
      <c r="Q4406" s="39"/>
      <c r="R4406" s="39"/>
    </row>
    <row r="4407" spans="17:18" x14ac:dyDescent="0.2">
      <c r="Q4407" s="39"/>
      <c r="R4407" s="39"/>
    </row>
    <row r="4408" spans="17:18" x14ac:dyDescent="0.2">
      <c r="Q4408" s="39"/>
      <c r="R4408" s="39"/>
    </row>
    <row r="4409" spans="17:18" x14ac:dyDescent="0.2">
      <c r="Q4409" s="39"/>
      <c r="R4409" s="39"/>
    </row>
    <row r="4410" spans="17:18" x14ac:dyDescent="0.2">
      <c r="Q4410" s="39"/>
      <c r="R4410" s="39"/>
    </row>
    <row r="4411" spans="17:18" x14ac:dyDescent="0.2">
      <c r="Q4411" s="39"/>
      <c r="R4411" s="39"/>
    </row>
    <row r="4412" spans="17:18" x14ac:dyDescent="0.2">
      <c r="Q4412" s="39"/>
      <c r="R4412" s="39"/>
    </row>
    <row r="4413" spans="17:18" x14ac:dyDescent="0.2">
      <c r="Q4413" s="39"/>
      <c r="R4413" s="39"/>
    </row>
    <row r="4414" spans="17:18" x14ac:dyDescent="0.2">
      <c r="Q4414" s="39"/>
      <c r="R4414" s="39"/>
    </row>
    <row r="4415" spans="17:18" x14ac:dyDescent="0.2">
      <c r="Q4415" s="39"/>
      <c r="R4415" s="39"/>
    </row>
    <row r="4416" spans="17:18" x14ac:dyDescent="0.2">
      <c r="Q4416" s="39"/>
      <c r="R4416" s="39"/>
    </row>
    <row r="4417" spans="17:18" x14ac:dyDescent="0.2">
      <c r="Q4417" s="39"/>
      <c r="R4417" s="39"/>
    </row>
    <row r="4418" spans="17:18" x14ac:dyDescent="0.2">
      <c r="Q4418" s="39"/>
      <c r="R4418" s="39"/>
    </row>
    <row r="4419" spans="17:18" x14ac:dyDescent="0.2">
      <c r="Q4419" s="39"/>
      <c r="R4419" s="39"/>
    </row>
    <row r="4420" spans="17:18" x14ac:dyDescent="0.2">
      <c r="Q4420" s="39"/>
      <c r="R4420" s="39"/>
    </row>
    <row r="4421" spans="17:18" x14ac:dyDescent="0.2">
      <c r="Q4421" s="39"/>
      <c r="R4421" s="39"/>
    </row>
    <row r="4422" spans="17:18" x14ac:dyDescent="0.2">
      <c r="Q4422" s="39"/>
      <c r="R4422" s="39"/>
    </row>
    <row r="4423" spans="17:18" x14ac:dyDescent="0.2">
      <c r="Q4423" s="39"/>
      <c r="R4423" s="39"/>
    </row>
    <row r="4424" spans="17:18" x14ac:dyDescent="0.2">
      <c r="Q4424" s="39"/>
      <c r="R4424" s="39"/>
    </row>
    <row r="4425" spans="17:18" x14ac:dyDescent="0.2">
      <c r="Q4425" s="39"/>
      <c r="R4425" s="39"/>
    </row>
    <row r="4426" spans="17:18" x14ac:dyDescent="0.2">
      <c r="Q4426" s="39"/>
      <c r="R4426" s="39"/>
    </row>
    <row r="4427" spans="17:18" x14ac:dyDescent="0.2">
      <c r="Q4427" s="39"/>
      <c r="R4427" s="39"/>
    </row>
    <row r="4428" spans="17:18" x14ac:dyDescent="0.2">
      <c r="Q4428" s="39"/>
      <c r="R4428" s="39"/>
    </row>
    <row r="4429" spans="17:18" x14ac:dyDescent="0.2">
      <c r="Q4429" s="39"/>
      <c r="R4429" s="39"/>
    </row>
    <row r="4430" spans="17:18" x14ac:dyDescent="0.2">
      <c r="Q4430" s="39"/>
      <c r="R4430" s="39"/>
    </row>
    <row r="4431" spans="17:18" x14ac:dyDescent="0.2">
      <c r="Q4431" s="39"/>
      <c r="R4431" s="39"/>
    </row>
    <row r="4432" spans="17:18" x14ac:dyDescent="0.2">
      <c r="Q4432" s="39"/>
      <c r="R4432" s="39"/>
    </row>
    <row r="4433" spans="17:18" x14ac:dyDescent="0.2">
      <c r="Q4433" s="39"/>
      <c r="R4433" s="39"/>
    </row>
    <row r="4434" spans="17:18" x14ac:dyDescent="0.2">
      <c r="Q4434" s="39"/>
      <c r="R4434" s="39"/>
    </row>
    <row r="4435" spans="17:18" x14ac:dyDescent="0.2">
      <c r="Q4435" s="39"/>
      <c r="R4435" s="39"/>
    </row>
    <row r="4436" spans="17:18" x14ac:dyDescent="0.2">
      <c r="Q4436" s="39"/>
      <c r="R4436" s="39"/>
    </row>
    <row r="4437" spans="17:18" x14ac:dyDescent="0.2">
      <c r="Q4437" s="39"/>
      <c r="R4437" s="39"/>
    </row>
    <row r="4438" spans="17:18" x14ac:dyDescent="0.2">
      <c r="Q4438" s="39"/>
      <c r="R4438" s="39"/>
    </row>
    <row r="4439" spans="17:18" x14ac:dyDescent="0.2">
      <c r="Q4439" s="39"/>
      <c r="R4439" s="39"/>
    </row>
    <row r="4440" spans="17:18" x14ac:dyDescent="0.2">
      <c r="Q4440" s="39"/>
      <c r="R4440" s="39"/>
    </row>
    <row r="4441" spans="17:18" x14ac:dyDescent="0.2">
      <c r="Q4441" s="39"/>
      <c r="R4441" s="39"/>
    </row>
    <row r="4442" spans="17:18" x14ac:dyDescent="0.2">
      <c r="Q4442" s="39"/>
      <c r="R4442" s="39"/>
    </row>
    <row r="4443" spans="17:18" x14ac:dyDescent="0.2">
      <c r="Q4443" s="39"/>
      <c r="R4443" s="39"/>
    </row>
    <row r="4444" spans="17:18" x14ac:dyDescent="0.2">
      <c r="Q4444" s="39"/>
      <c r="R4444" s="39"/>
    </row>
    <row r="4445" spans="17:18" x14ac:dyDescent="0.2">
      <c r="Q4445" s="39"/>
      <c r="R4445" s="39"/>
    </row>
    <row r="4446" spans="17:18" x14ac:dyDescent="0.2">
      <c r="Q4446" s="39"/>
      <c r="R4446" s="39"/>
    </row>
    <row r="4447" spans="17:18" x14ac:dyDescent="0.2">
      <c r="Q4447" s="39"/>
      <c r="R4447" s="39"/>
    </row>
    <row r="4448" spans="17:18" x14ac:dyDescent="0.2">
      <c r="Q4448" s="39"/>
      <c r="R4448" s="39"/>
    </row>
    <row r="4449" spans="17:18" x14ac:dyDescent="0.2">
      <c r="Q4449" s="39"/>
      <c r="R4449" s="39"/>
    </row>
    <row r="4450" spans="17:18" x14ac:dyDescent="0.2">
      <c r="Q4450" s="39"/>
      <c r="R4450" s="39"/>
    </row>
    <row r="4451" spans="17:18" x14ac:dyDescent="0.2">
      <c r="Q4451" s="39"/>
      <c r="R4451" s="39"/>
    </row>
    <row r="4452" spans="17:18" x14ac:dyDescent="0.2">
      <c r="Q4452" s="39"/>
      <c r="R4452" s="39"/>
    </row>
    <row r="4453" spans="17:18" x14ac:dyDescent="0.2">
      <c r="Q4453" s="39"/>
      <c r="R4453" s="39"/>
    </row>
    <row r="4454" spans="17:18" x14ac:dyDescent="0.2">
      <c r="Q4454" s="39"/>
      <c r="R4454" s="39"/>
    </row>
    <row r="4455" spans="17:18" x14ac:dyDescent="0.2">
      <c r="Q4455" s="39"/>
      <c r="R4455" s="39"/>
    </row>
    <row r="4456" spans="17:18" x14ac:dyDescent="0.2">
      <c r="Q4456" s="39"/>
      <c r="R4456" s="39"/>
    </row>
    <row r="4457" spans="17:18" x14ac:dyDescent="0.2">
      <c r="Q4457" s="39"/>
      <c r="R4457" s="39"/>
    </row>
    <row r="4458" spans="17:18" x14ac:dyDescent="0.2">
      <c r="Q4458" s="39"/>
      <c r="R4458" s="39"/>
    </row>
    <row r="4459" spans="17:18" x14ac:dyDescent="0.2">
      <c r="Q4459" s="39"/>
      <c r="R4459" s="39"/>
    </row>
    <row r="4460" spans="17:18" x14ac:dyDescent="0.2">
      <c r="Q4460" s="39"/>
      <c r="R4460" s="39"/>
    </row>
    <row r="4461" spans="17:18" x14ac:dyDescent="0.2">
      <c r="Q4461" s="39"/>
      <c r="R4461" s="39"/>
    </row>
    <row r="4462" spans="17:18" x14ac:dyDescent="0.2">
      <c r="Q4462" s="39"/>
      <c r="R4462" s="39"/>
    </row>
    <row r="4463" spans="17:18" x14ac:dyDescent="0.2">
      <c r="Q4463" s="39"/>
      <c r="R4463" s="39"/>
    </row>
    <row r="4464" spans="17:18" x14ac:dyDescent="0.2">
      <c r="Q4464" s="39"/>
      <c r="R4464" s="39"/>
    </row>
    <row r="4465" spans="17:18" x14ac:dyDescent="0.2">
      <c r="Q4465" s="39"/>
      <c r="R4465" s="39"/>
    </row>
    <row r="4466" spans="17:18" x14ac:dyDescent="0.2">
      <c r="Q4466" s="39"/>
      <c r="R4466" s="39"/>
    </row>
    <row r="4467" spans="17:18" x14ac:dyDescent="0.2">
      <c r="Q4467" s="39"/>
      <c r="R4467" s="39"/>
    </row>
    <row r="4468" spans="17:18" x14ac:dyDescent="0.2">
      <c r="Q4468" s="39"/>
      <c r="R4468" s="39"/>
    </row>
    <row r="4469" spans="17:18" x14ac:dyDescent="0.2">
      <c r="Q4469" s="39"/>
      <c r="R4469" s="39"/>
    </row>
    <row r="4470" spans="17:18" x14ac:dyDescent="0.2">
      <c r="Q4470" s="39"/>
      <c r="R4470" s="39"/>
    </row>
    <row r="4471" spans="17:18" x14ac:dyDescent="0.2">
      <c r="Q4471" s="39"/>
      <c r="R4471" s="39"/>
    </row>
    <row r="4472" spans="17:18" x14ac:dyDescent="0.2">
      <c r="Q4472" s="39"/>
      <c r="R4472" s="39"/>
    </row>
    <row r="4473" spans="17:18" x14ac:dyDescent="0.2">
      <c r="Q4473" s="39"/>
      <c r="R4473" s="39"/>
    </row>
    <row r="4474" spans="17:18" x14ac:dyDescent="0.2">
      <c r="Q4474" s="39"/>
      <c r="R4474" s="39"/>
    </row>
    <row r="4475" spans="17:18" x14ac:dyDescent="0.2">
      <c r="Q4475" s="39"/>
      <c r="R4475" s="39"/>
    </row>
    <row r="4476" spans="17:18" x14ac:dyDescent="0.2">
      <c r="Q4476" s="39"/>
      <c r="R4476" s="39"/>
    </row>
    <row r="4477" spans="17:18" x14ac:dyDescent="0.2">
      <c r="Q4477" s="39"/>
      <c r="R4477" s="39"/>
    </row>
    <row r="4478" spans="17:18" x14ac:dyDescent="0.2">
      <c r="Q4478" s="39"/>
      <c r="R4478" s="39"/>
    </row>
    <row r="4479" spans="17:18" x14ac:dyDescent="0.2">
      <c r="Q4479" s="39"/>
      <c r="R4479" s="39"/>
    </row>
    <row r="4480" spans="17:18" x14ac:dyDescent="0.2">
      <c r="Q4480" s="39"/>
      <c r="R4480" s="39"/>
    </row>
    <row r="4481" spans="17:18" x14ac:dyDescent="0.2">
      <c r="Q4481" s="39"/>
      <c r="R4481" s="39"/>
    </row>
    <row r="4482" spans="17:18" x14ac:dyDescent="0.2">
      <c r="Q4482" s="39"/>
      <c r="R4482" s="39"/>
    </row>
    <row r="4483" spans="17:18" x14ac:dyDescent="0.2">
      <c r="Q4483" s="39"/>
      <c r="R4483" s="39"/>
    </row>
    <row r="4484" spans="17:18" x14ac:dyDescent="0.2">
      <c r="Q4484" s="39"/>
      <c r="R4484" s="39"/>
    </row>
    <row r="4485" spans="17:18" x14ac:dyDescent="0.2">
      <c r="Q4485" s="39"/>
      <c r="R4485" s="39"/>
    </row>
    <row r="4486" spans="17:18" x14ac:dyDescent="0.2">
      <c r="Q4486" s="39"/>
      <c r="R4486" s="39"/>
    </row>
    <row r="4487" spans="17:18" x14ac:dyDescent="0.2">
      <c r="Q4487" s="39"/>
      <c r="R4487" s="39"/>
    </row>
    <row r="4488" spans="17:18" x14ac:dyDescent="0.2">
      <c r="Q4488" s="39"/>
      <c r="R4488" s="39"/>
    </row>
    <row r="4489" spans="17:18" x14ac:dyDescent="0.2">
      <c r="Q4489" s="39"/>
      <c r="R4489" s="39"/>
    </row>
    <row r="4490" spans="17:18" x14ac:dyDescent="0.2">
      <c r="Q4490" s="39"/>
      <c r="R4490" s="39"/>
    </row>
    <row r="4491" spans="17:18" x14ac:dyDescent="0.2">
      <c r="Q4491" s="39"/>
      <c r="R4491" s="39"/>
    </row>
    <row r="4492" spans="17:18" x14ac:dyDescent="0.2">
      <c r="Q4492" s="39"/>
      <c r="R4492" s="39"/>
    </row>
    <row r="4493" spans="17:18" x14ac:dyDescent="0.2">
      <c r="Q4493" s="39"/>
      <c r="R4493" s="39"/>
    </row>
    <row r="4494" spans="17:18" x14ac:dyDescent="0.2">
      <c r="Q4494" s="39"/>
      <c r="R4494" s="39"/>
    </row>
    <row r="4495" spans="17:18" x14ac:dyDescent="0.2">
      <c r="Q4495" s="39"/>
      <c r="R4495" s="39"/>
    </row>
    <row r="4496" spans="17:18" x14ac:dyDescent="0.2">
      <c r="Q4496" s="39"/>
      <c r="R4496" s="39"/>
    </row>
    <row r="4497" spans="17:18" x14ac:dyDescent="0.2">
      <c r="Q4497" s="39"/>
      <c r="R4497" s="39"/>
    </row>
    <row r="4498" spans="17:18" x14ac:dyDescent="0.2">
      <c r="Q4498" s="39"/>
      <c r="R4498" s="39"/>
    </row>
    <row r="4499" spans="17:18" x14ac:dyDescent="0.2">
      <c r="Q4499" s="39"/>
      <c r="R4499" s="39"/>
    </row>
    <row r="4500" spans="17:18" x14ac:dyDescent="0.2">
      <c r="Q4500" s="39"/>
      <c r="R4500" s="39"/>
    </row>
    <row r="4501" spans="17:18" x14ac:dyDescent="0.2">
      <c r="Q4501" s="39"/>
      <c r="R4501" s="39"/>
    </row>
    <row r="4502" spans="17:18" x14ac:dyDescent="0.2">
      <c r="Q4502" s="39"/>
      <c r="R4502" s="39"/>
    </row>
    <row r="4503" spans="17:18" x14ac:dyDescent="0.2">
      <c r="Q4503" s="39"/>
      <c r="R4503" s="39"/>
    </row>
    <row r="4504" spans="17:18" x14ac:dyDescent="0.2">
      <c r="Q4504" s="39"/>
      <c r="R4504" s="39"/>
    </row>
    <row r="4505" spans="17:18" x14ac:dyDescent="0.2">
      <c r="Q4505" s="39"/>
      <c r="R4505" s="39"/>
    </row>
    <row r="4506" spans="17:18" x14ac:dyDescent="0.2">
      <c r="Q4506" s="39"/>
      <c r="R4506" s="39"/>
    </row>
    <row r="4507" spans="17:18" x14ac:dyDescent="0.2">
      <c r="Q4507" s="39"/>
      <c r="R4507" s="39"/>
    </row>
    <row r="4508" spans="17:18" x14ac:dyDescent="0.2">
      <c r="Q4508" s="39"/>
      <c r="R4508" s="39"/>
    </row>
    <row r="4509" spans="17:18" x14ac:dyDescent="0.2">
      <c r="Q4509" s="39"/>
      <c r="R4509" s="39"/>
    </row>
    <row r="4510" spans="17:18" x14ac:dyDescent="0.2">
      <c r="Q4510" s="39"/>
      <c r="R4510" s="39"/>
    </row>
    <row r="4511" spans="17:18" x14ac:dyDescent="0.2">
      <c r="Q4511" s="39"/>
      <c r="R4511" s="39"/>
    </row>
    <row r="4512" spans="17:18" x14ac:dyDescent="0.2">
      <c r="Q4512" s="39"/>
      <c r="R4512" s="39"/>
    </row>
    <row r="4513" spans="17:18" x14ac:dyDescent="0.2">
      <c r="Q4513" s="39"/>
      <c r="R4513" s="39"/>
    </row>
    <row r="4514" spans="17:18" x14ac:dyDescent="0.2">
      <c r="Q4514" s="39"/>
      <c r="R4514" s="39"/>
    </row>
    <row r="4515" spans="17:18" x14ac:dyDescent="0.2">
      <c r="Q4515" s="39"/>
      <c r="R4515" s="39"/>
    </row>
    <row r="4516" spans="17:18" x14ac:dyDescent="0.2">
      <c r="Q4516" s="39"/>
      <c r="R4516" s="39"/>
    </row>
    <row r="4517" spans="17:18" x14ac:dyDescent="0.2">
      <c r="Q4517" s="39"/>
      <c r="R4517" s="39"/>
    </row>
    <row r="4518" spans="17:18" x14ac:dyDescent="0.2">
      <c r="Q4518" s="39"/>
      <c r="R4518" s="39"/>
    </row>
    <row r="4519" spans="17:18" x14ac:dyDescent="0.2">
      <c r="Q4519" s="39"/>
      <c r="R4519" s="39"/>
    </row>
    <row r="4520" spans="17:18" x14ac:dyDescent="0.2">
      <c r="Q4520" s="39"/>
      <c r="R4520" s="39"/>
    </row>
    <row r="4521" spans="17:18" x14ac:dyDescent="0.2">
      <c r="Q4521" s="39"/>
      <c r="R4521" s="39"/>
    </row>
    <row r="4522" spans="17:18" x14ac:dyDescent="0.2">
      <c r="Q4522" s="39"/>
      <c r="R4522" s="39"/>
    </row>
    <row r="4523" spans="17:18" x14ac:dyDescent="0.2">
      <c r="Q4523" s="39"/>
      <c r="R4523" s="39"/>
    </row>
    <row r="4524" spans="17:18" x14ac:dyDescent="0.2">
      <c r="Q4524" s="39"/>
      <c r="R4524" s="39"/>
    </row>
    <row r="4525" spans="17:18" x14ac:dyDescent="0.2">
      <c r="Q4525" s="39"/>
      <c r="R4525" s="39"/>
    </row>
    <row r="4526" spans="17:18" x14ac:dyDescent="0.2">
      <c r="Q4526" s="39"/>
      <c r="R4526" s="39"/>
    </row>
    <row r="4527" spans="17:18" x14ac:dyDescent="0.2">
      <c r="Q4527" s="39"/>
      <c r="R4527" s="39"/>
    </row>
    <row r="4528" spans="17:18" x14ac:dyDescent="0.2">
      <c r="Q4528" s="39"/>
      <c r="R4528" s="39"/>
    </row>
    <row r="4529" spans="17:18" x14ac:dyDescent="0.2">
      <c r="Q4529" s="39"/>
      <c r="R4529" s="39"/>
    </row>
    <row r="4530" spans="17:18" x14ac:dyDescent="0.2">
      <c r="Q4530" s="39"/>
      <c r="R4530" s="39"/>
    </row>
    <row r="4531" spans="17:18" x14ac:dyDescent="0.2">
      <c r="Q4531" s="39"/>
      <c r="R4531" s="39"/>
    </row>
    <row r="4532" spans="17:18" x14ac:dyDescent="0.2">
      <c r="Q4532" s="39"/>
      <c r="R4532" s="39"/>
    </row>
    <row r="4533" spans="17:18" x14ac:dyDescent="0.2">
      <c r="Q4533" s="39"/>
      <c r="R4533" s="39"/>
    </row>
    <row r="4534" spans="17:18" x14ac:dyDescent="0.2">
      <c r="Q4534" s="39"/>
      <c r="R4534" s="39"/>
    </row>
    <row r="4535" spans="17:18" x14ac:dyDescent="0.2">
      <c r="Q4535" s="39"/>
      <c r="R4535" s="39"/>
    </row>
    <row r="4536" spans="17:18" x14ac:dyDescent="0.2">
      <c r="Q4536" s="39"/>
      <c r="R4536" s="39"/>
    </row>
    <row r="4537" spans="17:18" x14ac:dyDescent="0.2">
      <c r="Q4537" s="39"/>
      <c r="R4537" s="39"/>
    </row>
    <row r="4538" spans="17:18" x14ac:dyDescent="0.2">
      <c r="Q4538" s="39"/>
      <c r="R4538" s="39"/>
    </row>
    <row r="4539" spans="17:18" x14ac:dyDescent="0.2">
      <c r="Q4539" s="39"/>
      <c r="R4539" s="39"/>
    </row>
    <row r="4540" spans="17:18" x14ac:dyDescent="0.2">
      <c r="Q4540" s="39"/>
      <c r="R4540" s="39"/>
    </row>
    <row r="4541" spans="17:18" x14ac:dyDescent="0.2">
      <c r="Q4541" s="39"/>
      <c r="R4541" s="39"/>
    </row>
    <row r="4542" spans="17:18" x14ac:dyDescent="0.2">
      <c r="Q4542" s="39"/>
      <c r="R4542" s="39"/>
    </row>
    <row r="4543" spans="17:18" x14ac:dyDescent="0.2">
      <c r="Q4543" s="39"/>
      <c r="R4543" s="39"/>
    </row>
    <row r="4544" spans="17:18" x14ac:dyDescent="0.2">
      <c r="Q4544" s="39"/>
      <c r="R4544" s="39"/>
    </row>
    <row r="4545" spans="17:18" x14ac:dyDescent="0.2">
      <c r="Q4545" s="39"/>
      <c r="R4545" s="39"/>
    </row>
    <row r="4546" spans="17:18" x14ac:dyDescent="0.2">
      <c r="Q4546" s="39"/>
      <c r="R4546" s="39"/>
    </row>
    <row r="4547" spans="17:18" x14ac:dyDescent="0.2">
      <c r="Q4547" s="39"/>
      <c r="R4547" s="39"/>
    </row>
    <row r="4548" spans="17:18" x14ac:dyDescent="0.2">
      <c r="Q4548" s="39"/>
      <c r="R4548" s="39"/>
    </row>
    <row r="4549" spans="17:18" x14ac:dyDescent="0.2">
      <c r="Q4549" s="39"/>
      <c r="R4549" s="39"/>
    </row>
    <row r="4550" spans="17:18" x14ac:dyDescent="0.2">
      <c r="Q4550" s="39"/>
      <c r="R4550" s="39"/>
    </row>
    <row r="4551" spans="17:18" x14ac:dyDescent="0.2">
      <c r="Q4551" s="39"/>
      <c r="R4551" s="39"/>
    </row>
    <row r="4552" spans="17:18" x14ac:dyDescent="0.2">
      <c r="Q4552" s="39"/>
      <c r="R4552" s="39"/>
    </row>
    <row r="4553" spans="17:18" x14ac:dyDescent="0.2">
      <c r="Q4553" s="39"/>
      <c r="R4553" s="39"/>
    </row>
    <row r="4554" spans="17:18" x14ac:dyDescent="0.2">
      <c r="Q4554" s="39"/>
      <c r="R4554" s="39"/>
    </row>
    <row r="4555" spans="17:18" x14ac:dyDescent="0.2">
      <c r="Q4555" s="39"/>
      <c r="R4555" s="39"/>
    </row>
    <row r="4556" spans="17:18" x14ac:dyDescent="0.2">
      <c r="Q4556" s="39"/>
      <c r="R4556" s="39"/>
    </row>
    <row r="4557" spans="17:18" x14ac:dyDescent="0.2">
      <c r="Q4557" s="39"/>
      <c r="R4557" s="39"/>
    </row>
    <row r="4558" spans="17:18" x14ac:dyDescent="0.2">
      <c r="Q4558" s="39"/>
      <c r="R4558" s="39"/>
    </row>
    <row r="4559" spans="17:18" x14ac:dyDescent="0.2">
      <c r="Q4559" s="39"/>
      <c r="R4559" s="39"/>
    </row>
    <row r="4560" spans="17:18" x14ac:dyDescent="0.2">
      <c r="Q4560" s="39"/>
      <c r="R4560" s="39"/>
    </row>
    <row r="4561" spans="17:18" x14ac:dyDescent="0.2">
      <c r="Q4561" s="39"/>
      <c r="R4561" s="39"/>
    </row>
    <row r="4562" spans="17:18" x14ac:dyDescent="0.2">
      <c r="Q4562" s="39"/>
      <c r="R4562" s="39"/>
    </row>
    <row r="4563" spans="17:18" x14ac:dyDescent="0.2">
      <c r="Q4563" s="39"/>
      <c r="R4563" s="39"/>
    </row>
    <row r="4564" spans="17:18" x14ac:dyDescent="0.2">
      <c r="Q4564" s="39"/>
      <c r="R4564" s="39"/>
    </row>
    <row r="4565" spans="17:18" x14ac:dyDescent="0.2">
      <c r="Q4565" s="39"/>
      <c r="R4565" s="39"/>
    </row>
    <row r="4566" spans="17:18" x14ac:dyDescent="0.2">
      <c r="Q4566" s="39"/>
      <c r="R4566" s="39"/>
    </row>
    <row r="4567" spans="17:18" x14ac:dyDescent="0.2">
      <c r="Q4567" s="39"/>
      <c r="R4567" s="39"/>
    </row>
    <row r="4568" spans="17:18" x14ac:dyDescent="0.2">
      <c r="Q4568" s="39"/>
      <c r="R4568" s="39"/>
    </row>
    <row r="4569" spans="17:18" x14ac:dyDescent="0.2">
      <c r="Q4569" s="39"/>
      <c r="R4569" s="39"/>
    </row>
    <row r="4570" spans="17:18" x14ac:dyDescent="0.2">
      <c r="Q4570" s="39"/>
      <c r="R4570" s="39"/>
    </row>
    <row r="4571" spans="17:18" x14ac:dyDescent="0.2">
      <c r="Q4571" s="39"/>
      <c r="R4571" s="39"/>
    </row>
    <row r="4572" spans="17:18" x14ac:dyDescent="0.2">
      <c r="Q4572" s="39"/>
      <c r="R4572" s="39"/>
    </row>
    <row r="4573" spans="17:18" x14ac:dyDescent="0.2">
      <c r="Q4573" s="39"/>
      <c r="R4573" s="39"/>
    </row>
    <row r="4574" spans="17:18" x14ac:dyDescent="0.2">
      <c r="Q4574" s="39"/>
      <c r="R4574" s="39"/>
    </row>
    <row r="4575" spans="17:18" x14ac:dyDescent="0.2">
      <c r="Q4575" s="39"/>
      <c r="R4575" s="39"/>
    </row>
    <row r="4576" spans="17:18" x14ac:dyDescent="0.2">
      <c r="Q4576" s="39"/>
      <c r="R4576" s="39"/>
    </row>
    <row r="4577" spans="17:18" x14ac:dyDescent="0.2">
      <c r="Q4577" s="39"/>
      <c r="R4577" s="39"/>
    </row>
    <row r="4578" spans="17:18" x14ac:dyDescent="0.2">
      <c r="Q4578" s="39"/>
      <c r="R4578" s="39"/>
    </row>
    <row r="4579" spans="17:18" x14ac:dyDescent="0.2">
      <c r="Q4579" s="39"/>
      <c r="R4579" s="39"/>
    </row>
    <row r="4580" spans="17:18" x14ac:dyDescent="0.2">
      <c r="Q4580" s="39"/>
      <c r="R4580" s="39"/>
    </row>
    <row r="4581" spans="17:18" x14ac:dyDescent="0.2">
      <c r="Q4581" s="39"/>
      <c r="R4581" s="39"/>
    </row>
    <row r="4582" spans="17:18" x14ac:dyDescent="0.2">
      <c r="Q4582" s="39"/>
      <c r="R4582" s="39"/>
    </row>
    <row r="4583" spans="17:18" x14ac:dyDescent="0.2">
      <c r="Q4583" s="39"/>
      <c r="R4583" s="39"/>
    </row>
    <row r="4584" spans="17:18" x14ac:dyDescent="0.2">
      <c r="Q4584" s="39"/>
      <c r="R4584" s="39"/>
    </row>
    <row r="4585" spans="17:18" x14ac:dyDescent="0.2">
      <c r="Q4585" s="39"/>
      <c r="R4585" s="39"/>
    </row>
    <row r="4586" spans="17:18" x14ac:dyDescent="0.2">
      <c r="Q4586" s="39"/>
      <c r="R4586" s="39"/>
    </row>
    <row r="4587" spans="17:18" x14ac:dyDescent="0.2">
      <c r="Q4587" s="39"/>
      <c r="R4587" s="39"/>
    </row>
    <row r="4588" spans="17:18" x14ac:dyDescent="0.2">
      <c r="Q4588" s="39"/>
      <c r="R4588" s="39"/>
    </row>
    <row r="4589" spans="17:18" x14ac:dyDescent="0.2">
      <c r="Q4589" s="39"/>
      <c r="R4589" s="39"/>
    </row>
    <row r="4590" spans="17:18" x14ac:dyDescent="0.2">
      <c r="Q4590" s="39"/>
      <c r="R4590" s="39"/>
    </row>
    <row r="4591" spans="17:18" x14ac:dyDescent="0.2">
      <c r="Q4591" s="39"/>
      <c r="R4591" s="39"/>
    </row>
    <row r="4592" spans="17:18" x14ac:dyDescent="0.2">
      <c r="Q4592" s="39"/>
      <c r="R4592" s="39"/>
    </row>
    <row r="4593" spans="17:18" x14ac:dyDescent="0.2">
      <c r="Q4593" s="39"/>
      <c r="R4593" s="39"/>
    </row>
    <row r="4594" spans="17:18" x14ac:dyDescent="0.2">
      <c r="Q4594" s="39"/>
      <c r="R4594" s="39"/>
    </row>
    <row r="4595" spans="17:18" x14ac:dyDescent="0.2">
      <c r="Q4595" s="39"/>
      <c r="R4595" s="39"/>
    </row>
    <row r="4596" spans="17:18" x14ac:dyDescent="0.2">
      <c r="Q4596" s="39"/>
      <c r="R4596" s="39"/>
    </row>
    <row r="4597" spans="17:18" x14ac:dyDescent="0.2">
      <c r="Q4597" s="39"/>
      <c r="R4597" s="39"/>
    </row>
    <row r="4598" spans="17:18" x14ac:dyDescent="0.2">
      <c r="Q4598" s="39"/>
      <c r="R4598" s="39"/>
    </row>
    <row r="4599" spans="17:18" x14ac:dyDescent="0.2">
      <c r="Q4599" s="39"/>
      <c r="R4599" s="39"/>
    </row>
    <row r="4600" spans="17:18" x14ac:dyDescent="0.2">
      <c r="Q4600" s="39"/>
      <c r="R4600" s="39"/>
    </row>
    <row r="4601" spans="17:18" x14ac:dyDescent="0.2">
      <c r="Q4601" s="39"/>
      <c r="R4601" s="39"/>
    </row>
    <row r="4602" spans="17:18" x14ac:dyDescent="0.2">
      <c r="Q4602" s="39"/>
      <c r="R4602" s="39"/>
    </row>
    <row r="4603" spans="17:18" x14ac:dyDescent="0.2">
      <c r="Q4603" s="39"/>
      <c r="R4603" s="39"/>
    </row>
    <row r="4604" spans="17:18" x14ac:dyDescent="0.2">
      <c r="Q4604" s="39"/>
      <c r="R4604" s="39"/>
    </row>
    <row r="4605" spans="17:18" x14ac:dyDescent="0.2">
      <c r="Q4605" s="39"/>
      <c r="R4605" s="39"/>
    </row>
    <row r="4606" spans="17:18" x14ac:dyDescent="0.2">
      <c r="Q4606" s="39"/>
      <c r="R4606" s="39"/>
    </row>
    <row r="4607" spans="17:18" x14ac:dyDescent="0.2">
      <c r="Q4607" s="39"/>
      <c r="R4607" s="39"/>
    </row>
    <row r="4608" spans="17:18" x14ac:dyDescent="0.2">
      <c r="Q4608" s="39"/>
      <c r="R4608" s="39"/>
    </row>
    <row r="4609" spans="17:18" x14ac:dyDescent="0.2">
      <c r="Q4609" s="39"/>
      <c r="R4609" s="39"/>
    </row>
    <row r="4610" spans="17:18" x14ac:dyDescent="0.2">
      <c r="Q4610" s="39"/>
      <c r="R4610" s="39"/>
    </row>
    <row r="4611" spans="17:18" x14ac:dyDescent="0.2">
      <c r="Q4611" s="39"/>
      <c r="R4611" s="39"/>
    </row>
    <row r="4612" spans="17:18" x14ac:dyDescent="0.2">
      <c r="Q4612" s="39"/>
      <c r="R4612" s="39"/>
    </row>
    <row r="4613" spans="17:18" x14ac:dyDescent="0.2">
      <c r="Q4613" s="39"/>
      <c r="R4613" s="39"/>
    </row>
    <row r="4614" spans="17:18" x14ac:dyDescent="0.2">
      <c r="Q4614" s="39"/>
      <c r="R4614" s="39"/>
    </row>
    <row r="4615" spans="17:18" x14ac:dyDescent="0.2">
      <c r="Q4615" s="39"/>
      <c r="R4615" s="39"/>
    </row>
    <row r="4616" spans="17:18" x14ac:dyDescent="0.2">
      <c r="Q4616" s="39"/>
      <c r="R4616" s="39"/>
    </row>
    <row r="4617" spans="17:18" x14ac:dyDescent="0.2">
      <c r="Q4617" s="39"/>
      <c r="R4617" s="39"/>
    </row>
    <row r="4618" spans="17:18" x14ac:dyDescent="0.2">
      <c r="Q4618" s="39"/>
      <c r="R4618" s="39"/>
    </row>
    <row r="4619" spans="17:18" x14ac:dyDescent="0.2">
      <c r="Q4619" s="39"/>
      <c r="R4619" s="39"/>
    </row>
    <row r="4620" spans="17:18" x14ac:dyDescent="0.2">
      <c r="Q4620" s="39"/>
      <c r="R4620" s="39"/>
    </row>
    <row r="4621" spans="17:18" x14ac:dyDescent="0.2">
      <c r="Q4621" s="39"/>
      <c r="R4621" s="39"/>
    </row>
    <row r="4622" spans="17:18" x14ac:dyDescent="0.2">
      <c r="Q4622" s="39"/>
      <c r="R4622" s="39"/>
    </row>
    <row r="4623" spans="17:18" x14ac:dyDescent="0.2">
      <c r="Q4623" s="39"/>
      <c r="R4623" s="39"/>
    </row>
    <row r="4624" spans="17:18" x14ac:dyDescent="0.2">
      <c r="Q4624" s="39"/>
      <c r="R4624" s="39"/>
    </row>
    <row r="4625" spans="17:18" x14ac:dyDescent="0.2">
      <c r="Q4625" s="39"/>
      <c r="R4625" s="39"/>
    </row>
    <row r="4626" spans="17:18" x14ac:dyDescent="0.2">
      <c r="Q4626" s="39"/>
      <c r="R4626" s="39"/>
    </row>
    <row r="4627" spans="17:18" x14ac:dyDescent="0.2">
      <c r="Q4627" s="39"/>
      <c r="R4627" s="39"/>
    </row>
    <row r="4628" spans="17:18" x14ac:dyDescent="0.2">
      <c r="Q4628" s="39"/>
      <c r="R4628" s="39"/>
    </row>
    <row r="4629" spans="17:18" x14ac:dyDescent="0.2">
      <c r="Q4629" s="39"/>
      <c r="R4629" s="39"/>
    </row>
    <row r="4630" spans="17:18" x14ac:dyDescent="0.2">
      <c r="Q4630" s="39"/>
      <c r="R4630" s="39"/>
    </row>
    <row r="4631" spans="17:18" x14ac:dyDescent="0.2">
      <c r="Q4631" s="39"/>
      <c r="R4631" s="39"/>
    </row>
    <row r="4632" spans="17:18" x14ac:dyDescent="0.2">
      <c r="Q4632" s="39"/>
      <c r="R4632" s="39"/>
    </row>
    <row r="4633" spans="17:18" x14ac:dyDescent="0.2">
      <c r="Q4633" s="39"/>
      <c r="R4633" s="39"/>
    </row>
    <row r="4634" spans="17:18" x14ac:dyDescent="0.2">
      <c r="Q4634" s="39"/>
      <c r="R4634" s="39"/>
    </row>
    <row r="4635" spans="17:18" x14ac:dyDescent="0.2">
      <c r="Q4635" s="39"/>
      <c r="R4635" s="39"/>
    </row>
    <row r="4636" spans="17:18" x14ac:dyDescent="0.2">
      <c r="Q4636" s="39"/>
      <c r="R4636" s="39"/>
    </row>
    <row r="4637" spans="17:18" x14ac:dyDescent="0.2">
      <c r="Q4637" s="39"/>
      <c r="R4637" s="39"/>
    </row>
    <row r="4638" spans="17:18" x14ac:dyDescent="0.2">
      <c r="Q4638" s="39"/>
      <c r="R4638" s="39"/>
    </row>
    <row r="4639" spans="17:18" x14ac:dyDescent="0.2">
      <c r="Q4639" s="39"/>
      <c r="R4639" s="39"/>
    </row>
    <row r="4640" spans="17:18" x14ac:dyDescent="0.2">
      <c r="Q4640" s="39"/>
      <c r="R4640" s="39"/>
    </row>
    <row r="4641" spans="17:18" x14ac:dyDescent="0.2">
      <c r="Q4641" s="39"/>
      <c r="R4641" s="39"/>
    </row>
    <row r="4642" spans="17:18" x14ac:dyDescent="0.2">
      <c r="Q4642" s="39"/>
      <c r="R4642" s="39"/>
    </row>
    <row r="4643" spans="17:18" x14ac:dyDescent="0.2">
      <c r="Q4643" s="39"/>
      <c r="R4643" s="39"/>
    </row>
    <row r="4644" spans="17:18" x14ac:dyDescent="0.2">
      <c r="Q4644" s="39"/>
      <c r="R4644" s="39"/>
    </row>
    <row r="4645" spans="17:18" x14ac:dyDescent="0.2">
      <c r="Q4645" s="39"/>
      <c r="R4645" s="39"/>
    </row>
    <row r="4646" spans="17:18" x14ac:dyDescent="0.2">
      <c r="Q4646" s="39"/>
      <c r="R4646" s="39"/>
    </row>
    <row r="4647" spans="17:18" x14ac:dyDescent="0.2">
      <c r="Q4647" s="39"/>
      <c r="R4647" s="39"/>
    </row>
    <row r="4648" spans="17:18" x14ac:dyDescent="0.2">
      <c r="Q4648" s="39"/>
      <c r="R4648" s="39"/>
    </row>
    <row r="4649" spans="17:18" x14ac:dyDescent="0.2">
      <c r="Q4649" s="39"/>
      <c r="R4649" s="39"/>
    </row>
    <row r="4650" spans="17:18" x14ac:dyDescent="0.2">
      <c r="Q4650" s="39"/>
      <c r="R4650" s="39"/>
    </row>
    <row r="4651" spans="17:18" x14ac:dyDescent="0.2">
      <c r="Q4651" s="39"/>
      <c r="R4651" s="39"/>
    </row>
    <row r="4652" spans="17:18" x14ac:dyDescent="0.2">
      <c r="Q4652" s="39"/>
      <c r="R4652" s="39"/>
    </row>
    <row r="4653" spans="17:18" x14ac:dyDescent="0.2">
      <c r="Q4653" s="39"/>
      <c r="R4653" s="39"/>
    </row>
    <row r="4654" spans="17:18" x14ac:dyDescent="0.2">
      <c r="Q4654" s="39"/>
      <c r="R4654" s="39"/>
    </row>
    <row r="4655" spans="17:18" x14ac:dyDescent="0.2">
      <c r="Q4655" s="39"/>
      <c r="R4655" s="39"/>
    </row>
    <row r="4656" spans="17:18" x14ac:dyDescent="0.2">
      <c r="Q4656" s="39"/>
      <c r="R4656" s="39"/>
    </row>
    <row r="4657" spans="17:18" x14ac:dyDescent="0.2">
      <c r="Q4657" s="39"/>
      <c r="R4657" s="39"/>
    </row>
    <row r="4658" spans="17:18" x14ac:dyDescent="0.2">
      <c r="Q4658" s="39"/>
      <c r="R4658" s="39"/>
    </row>
    <row r="4659" spans="17:18" x14ac:dyDescent="0.2">
      <c r="Q4659" s="39"/>
      <c r="R4659" s="39"/>
    </row>
    <row r="4660" spans="17:18" x14ac:dyDescent="0.2">
      <c r="Q4660" s="39"/>
      <c r="R4660" s="39"/>
    </row>
    <row r="4661" spans="17:18" x14ac:dyDescent="0.2">
      <c r="Q4661" s="39"/>
      <c r="R4661" s="39"/>
    </row>
    <row r="4662" spans="17:18" x14ac:dyDescent="0.2">
      <c r="Q4662" s="39"/>
      <c r="R4662" s="39"/>
    </row>
    <row r="4663" spans="17:18" x14ac:dyDescent="0.2">
      <c r="Q4663" s="39"/>
      <c r="R4663" s="39"/>
    </row>
    <row r="4664" spans="17:18" x14ac:dyDescent="0.2">
      <c r="Q4664" s="39"/>
      <c r="R4664" s="39"/>
    </row>
    <row r="4665" spans="17:18" x14ac:dyDescent="0.2">
      <c r="Q4665" s="39"/>
      <c r="R4665" s="39"/>
    </row>
    <row r="4666" spans="17:18" x14ac:dyDescent="0.2">
      <c r="Q4666" s="39"/>
      <c r="R4666" s="39"/>
    </row>
    <row r="4667" spans="17:18" x14ac:dyDescent="0.2">
      <c r="Q4667" s="39"/>
      <c r="R4667" s="39"/>
    </row>
    <row r="4668" spans="17:18" x14ac:dyDescent="0.2">
      <c r="Q4668" s="39"/>
      <c r="R4668" s="39"/>
    </row>
    <row r="4669" spans="17:18" x14ac:dyDescent="0.2">
      <c r="Q4669" s="39"/>
      <c r="R4669" s="39"/>
    </row>
    <row r="4670" spans="17:18" x14ac:dyDescent="0.2">
      <c r="Q4670" s="39"/>
      <c r="R4670" s="39"/>
    </row>
    <row r="4671" spans="17:18" x14ac:dyDescent="0.2">
      <c r="Q4671" s="39"/>
      <c r="R4671" s="39"/>
    </row>
    <row r="4672" spans="17:18" x14ac:dyDescent="0.2">
      <c r="Q4672" s="39"/>
      <c r="R4672" s="39"/>
    </row>
    <row r="4673" spans="17:18" x14ac:dyDescent="0.2">
      <c r="Q4673" s="39"/>
      <c r="R4673" s="39"/>
    </row>
    <row r="4674" spans="17:18" x14ac:dyDescent="0.2">
      <c r="Q4674" s="39"/>
      <c r="R4674" s="39"/>
    </row>
    <row r="4675" spans="17:18" x14ac:dyDescent="0.2">
      <c r="Q4675" s="39"/>
      <c r="R4675" s="39"/>
    </row>
    <row r="4676" spans="17:18" x14ac:dyDescent="0.2">
      <c r="Q4676" s="39"/>
      <c r="R4676" s="39"/>
    </row>
    <row r="4677" spans="17:18" x14ac:dyDescent="0.2">
      <c r="Q4677" s="39"/>
      <c r="R4677" s="39"/>
    </row>
    <row r="4678" spans="17:18" x14ac:dyDescent="0.2">
      <c r="Q4678" s="39"/>
      <c r="R4678" s="39"/>
    </row>
    <row r="4679" spans="17:18" x14ac:dyDescent="0.2">
      <c r="Q4679" s="39"/>
      <c r="R4679" s="39"/>
    </row>
    <row r="4680" spans="17:18" x14ac:dyDescent="0.2">
      <c r="Q4680" s="39"/>
      <c r="R4680" s="39"/>
    </row>
    <row r="4681" spans="17:18" x14ac:dyDescent="0.2">
      <c r="Q4681" s="39"/>
      <c r="R4681" s="39"/>
    </row>
    <row r="4682" spans="17:18" x14ac:dyDescent="0.2">
      <c r="Q4682" s="39"/>
      <c r="R4682" s="39"/>
    </row>
    <row r="4683" spans="17:18" x14ac:dyDescent="0.2">
      <c r="Q4683" s="39"/>
      <c r="R4683" s="39"/>
    </row>
    <row r="4684" spans="17:18" x14ac:dyDescent="0.2">
      <c r="Q4684" s="39"/>
      <c r="R4684" s="39"/>
    </row>
    <row r="4685" spans="17:18" x14ac:dyDescent="0.2">
      <c r="Q4685" s="39"/>
      <c r="R4685" s="39"/>
    </row>
    <row r="4686" spans="17:18" x14ac:dyDescent="0.2">
      <c r="Q4686" s="39"/>
      <c r="R4686" s="39"/>
    </row>
    <row r="4687" spans="17:18" x14ac:dyDescent="0.2">
      <c r="Q4687" s="39"/>
      <c r="R4687" s="39"/>
    </row>
    <row r="4688" spans="17:18" x14ac:dyDescent="0.2">
      <c r="Q4688" s="39"/>
      <c r="R4688" s="39"/>
    </row>
    <row r="4689" spans="17:18" x14ac:dyDescent="0.2">
      <c r="Q4689" s="39"/>
      <c r="R4689" s="39"/>
    </row>
    <row r="4690" spans="17:18" x14ac:dyDescent="0.2">
      <c r="Q4690" s="39"/>
      <c r="R4690" s="39"/>
    </row>
    <row r="4691" spans="17:18" x14ac:dyDescent="0.2">
      <c r="Q4691" s="39"/>
      <c r="R4691" s="39"/>
    </row>
    <row r="4692" spans="17:18" x14ac:dyDescent="0.2">
      <c r="Q4692" s="39"/>
      <c r="R4692" s="39"/>
    </row>
    <row r="4693" spans="17:18" x14ac:dyDescent="0.2">
      <c r="Q4693" s="39"/>
      <c r="R4693" s="39"/>
    </row>
    <row r="4694" spans="17:18" x14ac:dyDescent="0.2">
      <c r="Q4694" s="39"/>
      <c r="R4694" s="39"/>
    </row>
    <row r="4695" spans="17:18" x14ac:dyDescent="0.2">
      <c r="Q4695" s="39"/>
      <c r="R4695" s="39"/>
    </row>
    <row r="4696" spans="17:18" x14ac:dyDescent="0.2">
      <c r="Q4696" s="39"/>
      <c r="R4696" s="39"/>
    </row>
    <row r="4697" spans="17:18" x14ac:dyDescent="0.2">
      <c r="Q4697" s="39"/>
      <c r="R4697" s="39"/>
    </row>
    <row r="4698" spans="17:18" x14ac:dyDescent="0.2">
      <c r="Q4698" s="39"/>
      <c r="R4698" s="39"/>
    </row>
    <row r="4699" spans="17:18" x14ac:dyDescent="0.2">
      <c r="Q4699" s="39"/>
      <c r="R4699" s="39"/>
    </row>
    <row r="4700" spans="17:18" x14ac:dyDescent="0.2">
      <c r="Q4700" s="39"/>
      <c r="R4700" s="39"/>
    </row>
    <row r="4701" spans="17:18" x14ac:dyDescent="0.2">
      <c r="Q4701" s="39"/>
      <c r="R4701" s="39"/>
    </row>
    <row r="4702" spans="17:18" x14ac:dyDescent="0.2">
      <c r="Q4702" s="39"/>
      <c r="R4702" s="39"/>
    </row>
    <row r="4703" spans="17:18" x14ac:dyDescent="0.2">
      <c r="Q4703" s="39"/>
      <c r="R4703" s="39"/>
    </row>
    <row r="4704" spans="17:18" x14ac:dyDescent="0.2">
      <c r="Q4704" s="39"/>
      <c r="R4704" s="39"/>
    </row>
    <row r="4705" spans="17:18" x14ac:dyDescent="0.2">
      <c r="Q4705" s="39"/>
      <c r="R4705" s="39"/>
    </row>
    <row r="4706" spans="17:18" x14ac:dyDescent="0.2">
      <c r="Q4706" s="39"/>
      <c r="R4706" s="39"/>
    </row>
    <row r="4707" spans="17:18" x14ac:dyDescent="0.2">
      <c r="Q4707" s="39"/>
      <c r="R4707" s="39"/>
    </row>
    <row r="4708" spans="17:18" x14ac:dyDescent="0.2">
      <c r="Q4708" s="39"/>
      <c r="R4708" s="39"/>
    </row>
    <row r="4709" spans="17:18" x14ac:dyDescent="0.2">
      <c r="Q4709" s="39"/>
      <c r="R4709" s="39"/>
    </row>
    <row r="4710" spans="17:18" x14ac:dyDescent="0.2">
      <c r="Q4710" s="39"/>
      <c r="R4710" s="39"/>
    </row>
    <row r="4711" spans="17:18" x14ac:dyDescent="0.2">
      <c r="Q4711" s="39"/>
      <c r="R4711" s="39"/>
    </row>
    <row r="4712" spans="17:18" x14ac:dyDescent="0.2">
      <c r="Q4712" s="39"/>
      <c r="R4712" s="39"/>
    </row>
    <row r="4713" spans="17:18" x14ac:dyDescent="0.2">
      <c r="Q4713" s="39"/>
      <c r="R4713" s="39"/>
    </row>
    <row r="4714" spans="17:18" x14ac:dyDescent="0.2">
      <c r="Q4714" s="39"/>
      <c r="R4714" s="39"/>
    </row>
    <row r="4715" spans="17:18" x14ac:dyDescent="0.2">
      <c r="Q4715" s="39"/>
      <c r="R4715" s="39"/>
    </row>
    <row r="4716" spans="17:18" x14ac:dyDescent="0.2">
      <c r="Q4716" s="39"/>
      <c r="R4716" s="39"/>
    </row>
    <row r="4717" spans="17:18" x14ac:dyDescent="0.2">
      <c r="Q4717" s="39"/>
      <c r="R4717" s="39"/>
    </row>
    <row r="4718" spans="17:18" x14ac:dyDescent="0.2">
      <c r="Q4718" s="39"/>
      <c r="R4718" s="39"/>
    </row>
    <row r="4719" spans="17:18" x14ac:dyDescent="0.2">
      <c r="Q4719" s="39"/>
      <c r="R4719" s="39"/>
    </row>
    <row r="4720" spans="17:18" x14ac:dyDescent="0.2">
      <c r="Q4720" s="39"/>
      <c r="R4720" s="39"/>
    </row>
    <row r="4721" spans="17:18" x14ac:dyDescent="0.2">
      <c r="Q4721" s="39"/>
      <c r="R4721" s="39"/>
    </row>
    <row r="4722" spans="17:18" x14ac:dyDescent="0.2">
      <c r="Q4722" s="39"/>
      <c r="R4722" s="39"/>
    </row>
    <row r="4723" spans="17:18" x14ac:dyDescent="0.2">
      <c r="Q4723" s="39"/>
      <c r="R4723" s="39"/>
    </row>
    <row r="4724" spans="17:18" x14ac:dyDescent="0.2">
      <c r="Q4724" s="39"/>
      <c r="R4724" s="39"/>
    </row>
    <row r="4725" spans="17:18" x14ac:dyDescent="0.2">
      <c r="Q4725" s="39"/>
      <c r="R4725" s="39"/>
    </row>
    <row r="4726" spans="17:18" x14ac:dyDescent="0.2">
      <c r="Q4726" s="39"/>
      <c r="R4726" s="39"/>
    </row>
    <row r="4727" spans="17:18" x14ac:dyDescent="0.2">
      <c r="Q4727" s="39"/>
      <c r="R4727" s="39"/>
    </row>
    <row r="4728" spans="17:18" x14ac:dyDescent="0.2">
      <c r="Q4728" s="39"/>
      <c r="R4728" s="39"/>
    </row>
    <row r="4729" spans="17:18" x14ac:dyDescent="0.2">
      <c r="Q4729" s="39"/>
      <c r="R4729" s="39"/>
    </row>
    <row r="4730" spans="17:18" x14ac:dyDescent="0.2">
      <c r="Q4730" s="39"/>
      <c r="R4730" s="39"/>
    </row>
    <row r="4731" spans="17:18" x14ac:dyDescent="0.2">
      <c r="Q4731" s="39"/>
      <c r="R4731" s="39"/>
    </row>
    <row r="4732" spans="17:18" x14ac:dyDescent="0.2">
      <c r="Q4732" s="39"/>
      <c r="R4732" s="39"/>
    </row>
    <row r="4733" spans="17:18" x14ac:dyDescent="0.2">
      <c r="Q4733" s="39"/>
      <c r="R4733" s="39"/>
    </row>
    <row r="4734" spans="17:18" x14ac:dyDescent="0.2">
      <c r="Q4734" s="39"/>
      <c r="R4734" s="39"/>
    </row>
    <row r="4735" spans="17:18" x14ac:dyDescent="0.2">
      <c r="Q4735" s="39"/>
      <c r="R4735" s="39"/>
    </row>
    <row r="4736" spans="17:18" x14ac:dyDescent="0.2">
      <c r="Q4736" s="39"/>
      <c r="R4736" s="39"/>
    </row>
    <row r="4737" spans="17:18" x14ac:dyDescent="0.2">
      <c r="Q4737" s="39"/>
      <c r="R4737" s="39"/>
    </row>
    <row r="4738" spans="17:18" x14ac:dyDescent="0.2">
      <c r="Q4738" s="39"/>
      <c r="R4738" s="39"/>
    </row>
    <row r="4739" spans="17:18" x14ac:dyDescent="0.2">
      <c r="Q4739" s="39"/>
      <c r="R4739" s="39"/>
    </row>
    <row r="4740" spans="17:18" x14ac:dyDescent="0.2">
      <c r="Q4740" s="39"/>
      <c r="R4740" s="39"/>
    </row>
    <row r="4741" spans="17:18" x14ac:dyDescent="0.2">
      <c r="Q4741" s="39"/>
      <c r="R4741" s="39"/>
    </row>
    <row r="4742" spans="17:18" x14ac:dyDescent="0.2">
      <c r="Q4742" s="39"/>
      <c r="R4742" s="39"/>
    </row>
    <row r="4743" spans="17:18" x14ac:dyDescent="0.2">
      <c r="Q4743" s="39"/>
      <c r="R4743" s="39"/>
    </row>
    <row r="4744" spans="17:18" x14ac:dyDescent="0.2">
      <c r="Q4744" s="39"/>
      <c r="R4744" s="39"/>
    </row>
    <row r="4745" spans="17:18" x14ac:dyDescent="0.2">
      <c r="Q4745" s="39"/>
      <c r="R4745" s="39"/>
    </row>
    <row r="4746" spans="17:18" x14ac:dyDescent="0.2">
      <c r="Q4746" s="39"/>
      <c r="R4746" s="39"/>
    </row>
    <row r="4747" spans="17:18" x14ac:dyDescent="0.2">
      <c r="Q4747" s="39"/>
      <c r="R4747" s="39"/>
    </row>
    <row r="4748" spans="17:18" x14ac:dyDescent="0.2">
      <c r="Q4748" s="39"/>
      <c r="R4748" s="39"/>
    </row>
    <row r="4749" spans="17:18" x14ac:dyDescent="0.2">
      <c r="Q4749" s="39"/>
      <c r="R4749" s="39"/>
    </row>
    <row r="4750" spans="17:18" x14ac:dyDescent="0.2">
      <c r="Q4750" s="39"/>
      <c r="R4750" s="39"/>
    </row>
    <row r="4751" spans="17:18" x14ac:dyDescent="0.2">
      <c r="Q4751" s="39"/>
      <c r="R4751" s="39"/>
    </row>
    <row r="4752" spans="17:18" x14ac:dyDescent="0.2">
      <c r="Q4752" s="39"/>
      <c r="R4752" s="39"/>
    </row>
    <row r="4753" spans="17:18" x14ac:dyDescent="0.2">
      <c r="Q4753" s="39"/>
      <c r="R4753" s="39"/>
    </row>
    <row r="4754" spans="17:18" x14ac:dyDescent="0.2">
      <c r="Q4754" s="39"/>
      <c r="R4754" s="39"/>
    </row>
    <row r="4755" spans="17:18" x14ac:dyDescent="0.2">
      <c r="Q4755" s="39"/>
      <c r="R4755" s="39"/>
    </row>
    <row r="4756" spans="17:18" x14ac:dyDescent="0.2">
      <c r="Q4756" s="39"/>
      <c r="R4756" s="39"/>
    </row>
    <row r="4757" spans="17:18" x14ac:dyDescent="0.2">
      <c r="Q4757" s="39"/>
      <c r="R4757" s="39"/>
    </row>
    <row r="4758" spans="17:18" x14ac:dyDescent="0.2">
      <c r="Q4758" s="39"/>
      <c r="R4758" s="39"/>
    </row>
    <row r="4759" spans="17:18" x14ac:dyDescent="0.2">
      <c r="Q4759" s="39"/>
      <c r="R4759" s="39"/>
    </row>
    <row r="4760" spans="17:18" x14ac:dyDescent="0.2">
      <c r="Q4760" s="39"/>
      <c r="R4760" s="39"/>
    </row>
    <row r="4761" spans="17:18" x14ac:dyDescent="0.2">
      <c r="Q4761" s="39"/>
      <c r="R4761" s="39"/>
    </row>
    <row r="4762" spans="17:18" x14ac:dyDescent="0.2">
      <c r="Q4762" s="39"/>
      <c r="R4762" s="39"/>
    </row>
    <row r="4763" spans="17:18" x14ac:dyDescent="0.2">
      <c r="Q4763" s="39"/>
      <c r="R4763" s="39"/>
    </row>
    <row r="4764" spans="17:18" x14ac:dyDescent="0.2">
      <c r="Q4764" s="39"/>
      <c r="R4764" s="39"/>
    </row>
    <row r="4765" spans="17:18" x14ac:dyDescent="0.2">
      <c r="Q4765" s="39"/>
      <c r="R4765" s="39"/>
    </row>
    <row r="4766" spans="17:18" x14ac:dyDescent="0.2">
      <c r="Q4766" s="39"/>
      <c r="R4766" s="39"/>
    </row>
    <row r="4767" spans="17:18" x14ac:dyDescent="0.2">
      <c r="Q4767" s="39"/>
      <c r="R4767" s="39"/>
    </row>
    <row r="4768" spans="17:18" x14ac:dyDescent="0.2">
      <c r="Q4768" s="39"/>
      <c r="R4768" s="39"/>
    </row>
    <row r="4769" spans="17:18" x14ac:dyDescent="0.2">
      <c r="Q4769" s="39"/>
      <c r="R4769" s="39"/>
    </row>
    <row r="4770" spans="17:18" x14ac:dyDescent="0.2">
      <c r="Q4770" s="39"/>
      <c r="R4770" s="39"/>
    </row>
    <row r="4771" spans="17:18" x14ac:dyDescent="0.2">
      <c r="Q4771" s="39"/>
      <c r="R4771" s="39"/>
    </row>
    <row r="4772" spans="17:18" x14ac:dyDescent="0.2">
      <c r="Q4772" s="39"/>
      <c r="R4772" s="39"/>
    </row>
    <row r="4773" spans="17:18" x14ac:dyDescent="0.2">
      <c r="Q4773" s="39"/>
      <c r="R4773" s="39"/>
    </row>
    <row r="4774" spans="17:18" x14ac:dyDescent="0.2">
      <c r="Q4774" s="39"/>
      <c r="R4774" s="39"/>
    </row>
    <row r="4775" spans="17:18" x14ac:dyDescent="0.2">
      <c r="Q4775" s="39"/>
      <c r="R4775" s="39"/>
    </row>
    <row r="4776" spans="17:18" x14ac:dyDescent="0.2">
      <c r="Q4776" s="39"/>
      <c r="R4776" s="39"/>
    </row>
    <row r="4777" spans="17:18" x14ac:dyDescent="0.2">
      <c r="Q4777" s="39"/>
      <c r="R4777" s="39"/>
    </row>
    <row r="4778" spans="17:18" x14ac:dyDescent="0.2">
      <c r="Q4778" s="39"/>
      <c r="R4778" s="39"/>
    </row>
    <row r="4779" spans="17:18" x14ac:dyDescent="0.2">
      <c r="Q4779" s="39"/>
      <c r="R4779" s="39"/>
    </row>
    <row r="4780" spans="17:18" x14ac:dyDescent="0.2">
      <c r="Q4780" s="39"/>
      <c r="R4780" s="39"/>
    </row>
    <row r="4781" spans="17:18" x14ac:dyDescent="0.2">
      <c r="Q4781" s="39"/>
      <c r="R4781" s="39"/>
    </row>
    <row r="4782" spans="17:18" x14ac:dyDescent="0.2">
      <c r="Q4782" s="39"/>
      <c r="R4782" s="39"/>
    </row>
    <row r="4783" spans="17:18" x14ac:dyDescent="0.2">
      <c r="Q4783" s="39"/>
      <c r="R4783" s="39"/>
    </row>
    <row r="4784" spans="17:18" x14ac:dyDescent="0.2">
      <c r="Q4784" s="39"/>
      <c r="R4784" s="39"/>
    </row>
    <row r="4785" spans="17:18" x14ac:dyDescent="0.2">
      <c r="Q4785" s="39"/>
      <c r="R4785" s="39"/>
    </row>
    <row r="4786" spans="17:18" x14ac:dyDescent="0.2">
      <c r="Q4786" s="39"/>
      <c r="R4786" s="39"/>
    </row>
    <row r="4787" spans="17:18" x14ac:dyDescent="0.2">
      <c r="Q4787" s="39"/>
      <c r="R4787" s="39"/>
    </row>
    <row r="4788" spans="17:18" x14ac:dyDescent="0.2">
      <c r="Q4788" s="39"/>
      <c r="R4788" s="39"/>
    </row>
  </sheetData>
  <sheetProtection sort="0" autoFilter="0"/>
  <autoFilter ref="A1:S308" xr:uid="{00000000-0009-0000-0000-000001000000}">
    <sortState xmlns:xlrd2="http://schemas.microsoft.com/office/spreadsheetml/2017/richdata2" ref="A31:S200">
      <sortCondition ref="I1:I308"/>
    </sortState>
  </autoFilter>
  <dataConsolidate/>
  <mergeCells count="9">
    <mergeCell ref="V14:V15"/>
    <mergeCell ref="W14:W15"/>
    <mergeCell ref="X14:X15"/>
    <mergeCell ref="Y14:Y15"/>
    <mergeCell ref="AC14:AC15"/>
    <mergeCell ref="W13:AA13"/>
    <mergeCell ref="Z14:Z15"/>
    <mergeCell ref="AB14:AB15"/>
    <mergeCell ref="AA14:AA15"/>
  </mergeCells>
  <phoneticPr fontId="1" type="noConversion"/>
  <conditionalFormatting sqref="J1 J309:J319 J321:J65536">
    <cfRule type="containsText" dxfId="8" priority="6" stopIfTrue="1" operator="containsText" text="N/A">
      <formula>NOT(ISERROR(SEARCH("N/A",J1)))</formula>
    </cfRule>
    <cfRule type="containsText" dxfId="7" priority="7" stopIfTrue="1" operator="containsText" text="No">
      <formula>NOT(ISERROR(SEARCH("No",J1)))</formula>
    </cfRule>
    <cfRule type="containsText" dxfId="6" priority="11" stopIfTrue="1" operator="containsText" text="Yes">
      <formula>NOT(ISERROR(SEARCH("Yes",J1)))</formula>
    </cfRule>
  </conditionalFormatting>
  <conditionalFormatting sqref="J2:J308">
    <cfRule type="containsText" dxfId="5" priority="1" stopIfTrue="1" operator="containsText" text="No">
      <formula>NOT(ISERROR(SEARCH("No",J2)))</formula>
    </cfRule>
    <cfRule type="containsText" dxfId="4" priority="2" stopIfTrue="1" operator="containsText" text="Yes">
      <formula>NOT(ISERROR(SEARCH("Yes",J2)))</formula>
    </cfRule>
  </conditionalFormatting>
  <dataValidations count="6">
    <dataValidation type="list" allowBlank="1" showInputMessage="1" showErrorMessage="1" sqref="J1 J309:J319 J321:J65536" xr:uid="{00000000-0002-0000-0100-000000000000}">
      <formula1>$K$2:$K$4</formula1>
    </dataValidation>
    <dataValidation type="list" allowBlank="1" showInputMessage="1" showErrorMessage="1" sqref="H1 H109:H65536" xr:uid="{00000000-0002-0000-0100-000001000000}">
      <formula1>#REF!</formula1>
    </dataValidation>
    <dataValidation type="list" allowBlank="1" showInputMessage="1" showErrorMessage="1" sqref="H9:H108" xr:uid="{00000000-0002-0000-0100-000002000000}">
      <formula1>$J$2:$J$8</formula1>
    </dataValidation>
    <dataValidation type="list" allowBlank="1" showInputMessage="1" showErrorMessage="1" sqref="Q2:Q308" xr:uid="{00000000-0002-0000-0100-000003000000}">
      <formula1>$S$2:$S$26</formula1>
    </dataValidation>
    <dataValidation type="list" allowBlank="1" showInputMessage="1" showErrorMessage="1" sqref="O1:O1048576" xr:uid="{00000000-0002-0000-0100-000004000000}">
      <formula1>$P$2:$P$7</formula1>
    </dataValidation>
    <dataValidation type="list" allowBlank="1" showInputMessage="1" showErrorMessage="1" sqref="M1:M1048576" xr:uid="{00000000-0002-0000-0100-000005000000}">
      <formula1>$N$2:$N$6</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&amp;C&amp;"Arial,Bold"&amp;16FREEDOM OF INFORMATION
Requests 2011</oddHeader>
    <oddFooter>&amp;LRCBC Legal and Governance&amp;CPage &amp;P of &amp;N&amp;R&amp;D</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43"/>
  <sheetViews>
    <sheetView topLeftCell="P1" zoomScale="85" zoomScaleNormal="85" workbookViewId="0">
      <pane ySplit="1" topLeftCell="A9" activePane="bottomLeft" state="frozen"/>
      <selection activeCell="D1" sqref="D1"/>
      <selection pane="bottomLeft" activeCell="X17" sqref="X17"/>
    </sheetView>
  </sheetViews>
  <sheetFormatPr defaultRowHeight="12.75" x14ac:dyDescent="0.2"/>
  <cols>
    <col min="1" max="1" width="16.85546875" customWidth="1"/>
    <col min="2" max="2" width="69" customWidth="1"/>
    <col min="3" max="3" width="13.42578125" bestFit="1" customWidth="1"/>
    <col min="4" max="4" width="13" customWidth="1"/>
    <col min="5" max="6" width="13.85546875" customWidth="1"/>
    <col min="7" max="7" width="17.42578125" style="116" customWidth="1"/>
    <col min="8" max="8" width="43.140625" hidden="1" customWidth="1"/>
    <col min="9" max="9" width="14.7109375" customWidth="1"/>
    <col min="10" max="10" width="14.42578125" style="57" customWidth="1"/>
    <col min="11" max="11" width="13.5703125" hidden="1" customWidth="1"/>
    <col min="12" max="12" width="19" style="56" bestFit="1" customWidth="1"/>
    <col min="13" max="13" width="16.85546875" hidden="1" customWidth="1"/>
    <col min="14" max="14" width="25" style="73" bestFit="1" customWidth="1"/>
    <col min="15" max="15" width="23.85546875" hidden="1" customWidth="1"/>
    <col min="16" max="16" width="36.140625" customWidth="1"/>
    <col min="17" max="17" width="39.7109375" customWidth="1"/>
    <col min="18" max="18" width="41.28515625" hidden="1" customWidth="1"/>
    <col min="19" max="19" width="45.7109375" customWidth="1"/>
    <col min="20" max="20" width="26" customWidth="1"/>
    <col min="21" max="21" width="9" customWidth="1"/>
    <col min="22" max="22" width="14.7109375" customWidth="1"/>
    <col min="23" max="23" width="14" customWidth="1"/>
    <col min="28" max="28" width="11" customWidth="1"/>
  </cols>
  <sheetData>
    <row r="1" spans="1:31" ht="56.25" customHeight="1" x14ac:dyDescent="0.2">
      <c r="A1" s="61" t="s">
        <v>2</v>
      </c>
      <c r="B1" s="61" t="s">
        <v>3</v>
      </c>
      <c r="C1" s="61" t="s">
        <v>26</v>
      </c>
      <c r="D1" s="61" t="s">
        <v>63</v>
      </c>
      <c r="E1" s="61" t="s">
        <v>104</v>
      </c>
      <c r="F1" s="61" t="s">
        <v>75</v>
      </c>
      <c r="G1" s="108" t="s">
        <v>74</v>
      </c>
      <c r="H1" s="108" t="s">
        <v>94</v>
      </c>
      <c r="I1" s="61" t="s">
        <v>34</v>
      </c>
      <c r="J1" s="61" t="s">
        <v>76</v>
      </c>
      <c r="K1" s="109" t="s">
        <v>93</v>
      </c>
      <c r="L1" s="61" t="s">
        <v>55</v>
      </c>
      <c r="M1" s="61" t="s">
        <v>97</v>
      </c>
      <c r="N1" s="61" t="s">
        <v>92</v>
      </c>
      <c r="O1" s="61" t="s">
        <v>98</v>
      </c>
      <c r="P1" s="110" t="s">
        <v>13</v>
      </c>
      <c r="Q1" s="110" t="s">
        <v>12</v>
      </c>
      <c r="R1" s="24" t="s">
        <v>102</v>
      </c>
      <c r="X1" s="28"/>
      <c r="Y1" s="28"/>
      <c r="AA1" s="11"/>
    </row>
    <row r="2" spans="1:31" ht="30" customHeight="1" x14ac:dyDescent="0.2">
      <c r="A2" s="43" t="s">
        <v>150</v>
      </c>
      <c r="B2" s="62" t="s">
        <v>533</v>
      </c>
      <c r="C2" s="112">
        <v>43840</v>
      </c>
      <c r="D2" s="113">
        <f>IF(C2="","",WORKDAY(C2,1))</f>
        <v>43843</v>
      </c>
      <c r="E2" s="113">
        <f>IF(C2="","",WORKDAY(C2,10))</f>
        <v>43854</v>
      </c>
      <c r="F2" s="113">
        <f>IF(C2="","",WORKDAY(C2,20))</f>
        <v>43868</v>
      </c>
      <c r="G2" s="60" t="str">
        <f>IF(ISBLANK(C2),"",TEXT(C2,"mmm"))</f>
        <v>Jan</v>
      </c>
      <c r="H2" s="59" t="s">
        <v>172</v>
      </c>
      <c r="I2" s="58">
        <v>43846</v>
      </c>
      <c r="J2" s="60" t="s">
        <v>10</v>
      </c>
      <c r="K2" s="106" t="s">
        <v>10</v>
      </c>
      <c r="L2" s="63" t="s">
        <v>77</v>
      </c>
      <c r="M2" s="64" t="s">
        <v>73</v>
      </c>
      <c r="N2" s="43" t="s">
        <v>8</v>
      </c>
      <c r="O2" s="48" t="s">
        <v>8</v>
      </c>
      <c r="P2" s="43"/>
      <c r="Q2" s="43"/>
      <c r="R2" s="19" t="s">
        <v>88</v>
      </c>
      <c r="S2" s="23"/>
      <c r="T2" s="25" t="s">
        <v>35</v>
      </c>
      <c r="U2" s="12">
        <f>COUNTIF(J$2:J$2082,"Yes")</f>
        <v>9</v>
      </c>
      <c r="V2" s="134">
        <f>U2/U5</f>
        <v>1</v>
      </c>
      <c r="W2" s="11"/>
      <c r="X2" s="11"/>
      <c r="Y2" s="11"/>
      <c r="Z2" s="29"/>
      <c r="AA2" s="29"/>
      <c r="AB2" s="11"/>
      <c r="AC2" s="54"/>
      <c r="AD2" s="11"/>
    </row>
    <row r="3" spans="1:31" ht="30" customHeight="1" x14ac:dyDescent="0.2">
      <c r="A3" s="43" t="s">
        <v>151</v>
      </c>
      <c r="B3" s="62" t="s">
        <v>534</v>
      </c>
      <c r="C3" s="112">
        <v>43843</v>
      </c>
      <c r="D3" s="113">
        <f t="shared" ref="D3:D10" si="0">IF(C3="","",WORKDAY(C3,1))</f>
        <v>43844</v>
      </c>
      <c r="E3" s="113">
        <f t="shared" ref="E3:E9" si="1">IF(C3="","",WORKDAY(C3,10))</f>
        <v>43857</v>
      </c>
      <c r="F3" s="113">
        <f t="shared" ref="F3:F9" si="2">IF(C3="","",WORKDAY(C3,20))</f>
        <v>43871</v>
      </c>
      <c r="G3" s="60" t="str">
        <f t="shared" ref="G3:G11" si="3">IF(ISBLANK(C3),"",TEXT(C3,"mmm"))</f>
        <v>Jan</v>
      </c>
      <c r="H3" s="59" t="s">
        <v>95</v>
      </c>
      <c r="I3" s="58">
        <v>43850</v>
      </c>
      <c r="J3" s="60" t="s">
        <v>10</v>
      </c>
      <c r="K3" s="106" t="s">
        <v>22</v>
      </c>
      <c r="L3" s="63" t="s">
        <v>77</v>
      </c>
      <c r="M3" s="64" t="s">
        <v>77</v>
      </c>
      <c r="N3" s="43" t="s">
        <v>8</v>
      </c>
      <c r="O3" s="48" t="s">
        <v>9</v>
      </c>
      <c r="P3" s="43"/>
      <c r="Q3" s="43"/>
      <c r="R3" s="19" t="s">
        <v>87</v>
      </c>
      <c r="S3" s="23"/>
      <c r="T3" s="25" t="s">
        <v>72</v>
      </c>
      <c r="U3" s="12">
        <f>COUNTIF(J$2:J$2082,"No")</f>
        <v>0</v>
      </c>
      <c r="V3" s="11"/>
      <c r="W3" s="11"/>
      <c r="X3" s="11"/>
      <c r="Y3" s="11"/>
      <c r="Z3" s="29"/>
      <c r="AA3" s="29"/>
      <c r="AB3" s="11"/>
      <c r="AC3" s="54"/>
      <c r="AD3" s="11"/>
    </row>
    <row r="4" spans="1:31" s="73" customFormat="1" ht="30" customHeight="1" x14ac:dyDescent="0.2">
      <c r="A4" s="43" t="s">
        <v>152</v>
      </c>
      <c r="B4" s="43" t="s">
        <v>535</v>
      </c>
      <c r="C4" s="114">
        <v>43845</v>
      </c>
      <c r="D4" s="113">
        <f t="shared" si="0"/>
        <v>43846</v>
      </c>
      <c r="E4" s="113">
        <f t="shared" si="1"/>
        <v>43859</v>
      </c>
      <c r="F4" s="113">
        <f t="shared" si="2"/>
        <v>43873</v>
      </c>
      <c r="G4" s="60" t="str">
        <f t="shared" si="3"/>
        <v>Jan</v>
      </c>
      <c r="H4" s="59" t="s">
        <v>96</v>
      </c>
      <c r="I4" s="58">
        <v>43847</v>
      </c>
      <c r="J4" s="60" t="s">
        <v>10</v>
      </c>
      <c r="K4" s="106" t="s">
        <v>23</v>
      </c>
      <c r="L4" s="63" t="s">
        <v>77</v>
      </c>
      <c r="M4" s="64" t="s">
        <v>100</v>
      </c>
      <c r="N4" s="43" t="s">
        <v>9</v>
      </c>
      <c r="O4" s="103" t="s">
        <v>17</v>
      </c>
      <c r="P4" s="43" t="s">
        <v>727</v>
      </c>
      <c r="Q4" s="60"/>
      <c r="R4" s="102" t="s">
        <v>1</v>
      </c>
      <c r="T4" s="81" t="s">
        <v>23</v>
      </c>
      <c r="U4" s="50">
        <f>COUNTIF(J$2:J$2082,"N/A")</f>
        <v>1</v>
      </c>
      <c r="V4" s="50"/>
      <c r="W4" s="49"/>
      <c r="X4" s="49"/>
      <c r="Y4" s="49"/>
      <c r="Z4" s="82"/>
      <c r="AA4" s="82"/>
      <c r="AB4" s="49"/>
      <c r="AC4" s="54"/>
      <c r="AD4" s="49"/>
    </row>
    <row r="5" spans="1:31" ht="30" customHeight="1" x14ac:dyDescent="0.2">
      <c r="A5" s="43" t="s">
        <v>153</v>
      </c>
      <c r="B5" s="62" t="s">
        <v>536</v>
      </c>
      <c r="C5" s="114">
        <v>43846</v>
      </c>
      <c r="D5" s="113">
        <f t="shared" si="0"/>
        <v>43847</v>
      </c>
      <c r="E5" s="113">
        <f t="shared" si="1"/>
        <v>43860</v>
      </c>
      <c r="F5" s="113">
        <f t="shared" si="2"/>
        <v>43874</v>
      </c>
      <c r="G5" s="60" t="str">
        <f t="shared" si="3"/>
        <v>Jan</v>
      </c>
      <c r="H5" s="59" t="s">
        <v>91</v>
      </c>
      <c r="I5" s="58">
        <v>43847</v>
      </c>
      <c r="J5" s="60" t="s">
        <v>10</v>
      </c>
      <c r="K5" s="106"/>
      <c r="L5" s="63" t="s">
        <v>77</v>
      </c>
      <c r="M5" s="64" t="s">
        <v>78</v>
      </c>
      <c r="N5" s="43" t="s">
        <v>17</v>
      </c>
      <c r="O5" s="48" t="s">
        <v>11</v>
      </c>
      <c r="P5" s="43"/>
      <c r="Q5" s="43"/>
      <c r="R5" s="101" t="s">
        <v>112</v>
      </c>
      <c r="S5" s="23"/>
      <c r="T5" s="78" t="s">
        <v>106</v>
      </c>
      <c r="U5" s="11">
        <f>SUM(X15-U4)</f>
        <v>9</v>
      </c>
      <c r="V5" s="11"/>
      <c r="W5" s="11"/>
      <c r="X5" s="11"/>
      <c r="Y5" s="11"/>
      <c r="Z5" s="29"/>
      <c r="AA5" s="29"/>
      <c r="AB5" s="11"/>
      <c r="AC5" s="54"/>
      <c r="AD5" s="11"/>
    </row>
    <row r="6" spans="1:31" ht="30" customHeight="1" x14ac:dyDescent="0.2">
      <c r="A6" s="43" t="s">
        <v>154</v>
      </c>
      <c r="B6" s="65" t="s">
        <v>537</v>
      </c>
      <c r="C6" s="115">
        <v>43859</v>
      </c>
      <c r="D6" s="113">
        <f t="shared" si="0"/>
        <v>43860</v>
      </c>
      <c r="E6" s="113">
        <f t="shared" si="1"/>
        <v>43873</v>
      </c>
      <c r="F6" s="113">
        <f t="shared" si="2"/>
        <v>43887</v>
      </c>
      <c r="G6" s="60" t="str">
        <f t="shared" si="3"/>
        <v>Jan</v>
      </c>
      <c r="H6" s="59" t="s">
        <v>103</v>
      </c>
      <c r="I6" s="58">
        <v>43860</v>
      </c>
      <c r="J6" s="58" t="s">
        <v>10</v>
      </c>
      <c r="K6" s="107"/>
      <c r="L6" s="63" t="s">
        <v>77</v>
      </c>
      <c r="M6" s="64" t="s">
        <v>79</v>
      </c>
      <c r="N6" s="43" t="s">
        <v>8</v>
      </c>
      <c r="O6" s="48" t="s">
        <v>73</v>
      </c>
      <c r="P6" s="43"/>
      <c r="Q6" s="43"/>
      <c r="R6" s="101" t="s">
        <v>111</v>
      </c>
      <c r="S6" s="23"/>
      <c r="T6" s="78"/>
      <c r="U6" s="11"/>
      <c r="V6" s="11"/>
      <c r="W6" s="11"/>
      <c r="X6" s="11"/>
      <c r="Y6" s="11"/>
      <c r="Z6" s="29"/>
      <c r="AA6" s="29"/>
      <c r="AB6" s="11"/>
      <c r="AC6" s="54"/>
      <c r="AD6" s="11"/>
    </row>
    <row r="7" spans="1:31" ht="30" customHeight="1" x14ac:dyDescent="0.2">
      <c r="A7" s="43" t="s">
        <v>155</v>
      </c>
      <c r="B7" s="66" t="s">
        <v>544</v>
      </c>
      <c r="C7" s="58">
        <v>43865</v>
      </c>
      <c r="D7" s="111">
        <f t="shared" si="0"/>
        <v>43866</v>
      </c>
      <c r="E7" s="111">
        <f t="shared" si="1"/>
        <v>43879</v>
      </c>
      <c r="F7" s="111">
        <f t="shared" si="2"/>
        <v>43893</v>
      </c>
      <c r="G7" s="60" t="str">
        <f t="shared" si="3"/>
        <v>Feb</v>
      </c>
      <c r="H7" s="59" t="s">
        <v>90</v>
      </c>
      <c r="I7" s="58">
        <v>43889</v>
      </c>
      <c r="J7" s="58" t="s">
        <v>10</v>
      </c>
      <c r="K7" s="107"/>
      <c r="L7" s="63" t="s">
        <v>77</v>
      </c>
      <c r="M7" s="63"/>
      <c r="N7" s="43" t="s">
        <v>8</v>
      </c>
      <c r="O7" s="47" t="s">
        <v>23</v>
      </c>
      <c r="P7" s="43"/>
      <c r="Q7" s="43"/>
      <c r="R7" s="34" t="s">
        <v>89</v>
      </c>
      <c r="S7" s="23"/>
      <c r="T7" s="25" t="s">
        <v>77</v>
      </c>
      <c r="U7" s="12">
        <f>COUNTIF(L$2:L2082,"Complete")</f>
        <v>9</v>
      </c>
      <c r="V7" s="11"/>
      <c r="W7" s="49"/>
      <c r="X7" s="49"/>
      <c r="Y7" s="49"/>
      <c r="Z7" s="29"/>
      <c r="AA7" s="29"/>
      <c r="AB7" s="11"/>
      <c r="AC7" s="54"/>
      <c r="AD7" s="11"/>
    </row>
    <row r="8" spans="1:31" ht="30" customHeight="1" x14ac:dyDescent="0.2">
      <c r="A8" s="43" t="s">
        <v>156</v>
      </c>
      <c r="B8" s="66" t="s">
        <v>720</v>
      </c>
      <c r="C8" s="58">
        <v>43885</v>
      </c>
      <c r="D8" s="111">
        <f t="shared" si="0"/>
        <v>43886</v>
      </c>
      <c r="E8" s="111">
        <f t="shared" si="1"/>
        <v>43899</v>
      </c>
      <c r="F8" s="111">
        <f t="shared" si="2"/>
        <v>43913</v>
      </c>
      <c r="G8" s="60" t="str">
        <f t="shared" si="3"/>
        <v>Feb</v>
      </c>
      <c r="H8" s="59" t="s">
        <v>29</v>
      </c>
      <c r="I8" s="58">
        <v>43889</v>
      </c>
      <c r="J8" s="58" t="s">
        <v>10</v>
      </c>
      <c r="K8" s="107"/>
      <c r="L8" s="63" t="s">
        <v>77</v>
      </c>
      <c r="M8" s="63"/>
      <c r="N8" s="43" t="s">
        <v>8</v>
      </c>
      <c r="O8" s="19"/>
      <c r="P8" s="43"/>
      <c r="Q8" s="43"/>
      <c r="R8" s="101" t="s">
        <v>727</v>
      </c>
      <c r="S8" s="23"/>
      <c r="T8" s="25" t="s">
        <v>73</v>
      </c>
      <c r="U8" s="12">
        <f>COUNTIF(L$2:L$2082,"In Progress")</f>
        <v>1</v>
      </c>
      <c r="V8" s="12"/>
      <c r="W8" s="49"/>
      <c r="X8" s="49"/>
      <c r="Y8" s="49"/>
      <c r="Z8" s="29"/>
      <c r="AA8" s="29"/>
      <c r="AB8" s="11"/>
      <c r="AC8" s="54"/>
      <c r="AD8" s="11"/>
    </row>
    <row r="9" spans="1:31" ht="30" customHeight="1" x14ac:dyDescent="0.2">
      <c r="A9" s="43" t="s">
        <v>157</v>
      </c>
      <c r="B9" s="66" t="s">
        <v>721</v>
      </c>
      <c r="C9" s="58">
        <v>43899</v>
      </c>
      <c r="D9" s="111">
        <f t="shared" si="0"/>
        <v>43900</v>
      </c>
      <c r="E9" s="111">
        <f t="shared" si="1"/>
        <v>43913</v>
      </c>
      <c r="F9" s="111">
        <f t="shared" si="2"/>
        <v>43927</v>
      </c>
      <c r="G9" s="60" t="str">
        <f t="shared" si="3"/>
        <v>Mar</v>
      </c>
      <c r="H9" s="59"/>
      <c r="I9" s="58">
        <v>43903</v>
      </c>
      <c r="J9" s="58" t="s">
        <v>10</v>
      </c>
      <c r="K9" s="107"/>
      <c r="L9" s="63" t="s">
        <v>77</v>
      </c>
      <c r="M9" s="63"/>
      <c r="N9" s="43" t="s">
        <v>8</v>
      </c>
      <c r="O9" s="19"/>
      <c r="P9" s="43"/>
      <c r="Q9" s="43"/>
      <c r="R9" s="22" t="s">
        <v>0</v>
      </c>
      <c r="S9" s="23"/>
      <c r="T9" s="25" t="s">
        <v>16</v>
      </c>
      <c r="U9" s="12">
        <f>COUNTIF(L$2:L$2082,"Clarification Sought")</f>
        <v>0</v>
      </c>
      <c r="V9" s="12"/>
      <c r="W9" s="50"/>
      <c r="X9" s="49"/>
      <c r="Y9" s="49"/>
      <c r="Z9" s="29"/>
      <c r="AA9" s="29"/>
      <c r="AB9" s="11"/>
      <c r="AC9" s="54"/>
      <c r="AD9" s="11"/>
    </row>
    <row r="10" spans="1:31" ht="30" customHeight="1" x14ac:dyDescent="0.2">
      <c r="A10" s="43" t="s">
        <v>158</v>
      </c>
      <c r="B10" s="66" t="s">
        <v>722</v>
      </c>
      <c r="C10" s="58">
        <v>43952</v>
      </c>
      <c r="D10" s="111">
        <f t="shared" si="0"/>
        <v>43955</v>
      </c>
      <c r="E10" s="111">
        <v>43969</v>
      </c>
      <c r="F10" s="111">
        <v>43984</v>
      </c>
      <c r="G10" s="60" t="str">
        <f t="shared" si="3"/>
        <v>May</v>
      </c>
      <c r="H10" s="59"/>
      <c r="I10" s="58">
        <v>43963</v>
      </c>
      <c r="J10" s="60" t="s">
        <v>10</v>
      </c>
      <c r="K10" s="106"/>
      <c r="L10" s="63" t="s">
        <v>719</v>
      </c>
      <c r="M10" s="63"/>
      <c r="N10" s="43" t="s">
        <v>9</v>
      </c>
      <c r="O10" s="43"/>
      <c r="P10" s="43" t="s">
        <v>112</v>
      </c>
      <c r="Q10" s="66"/>
      <c r="R10" s="22" t="s">
        <v>113</v>
      </c>
      <c r="S10" s="55"/>
      <c r="T10" s="25" t="s">
        <v>78</v>
      </c>
      <c r="U10" s="12">
        <f>COUNTIF(L$2:L$2082,"Withdrawn")</f>
        <v>0</v>
      </c>
      <c r="V10" s="11"/>
      <c r="W10" s="49"/>
      <c r="X10" s="49"/>
      <c r="Y10" s="49"/>
      <c r="Z10" s="29"/>
      <c r="AA10" s="29"/>
      <c r="AB10" s="11"/>
      <c r="AC10" s="54"/>
    </row>
    <row r="11" spans="1:31" ht="30" customHeight="1" x14ac:dyDescent="0.2">
      <c r="A11" s="43" t="s">
        <v>159</v>
      </c>
      <c r="B11" s="66" t="s">
        <v>723</v>
      </c>
      <c r="C11" s="58">
        <v>43952</v>
      </c>
      <c r="D11" s="111">
        <f>IF(C11="","",WORKDAY(C11,1))</f>
        <v>43955</v>
      </c>
      <c r="E11" s="111">
        <v>43969</v>
      </c>
      <c r="F11" s="111">
        <v>43984</v>
      </c>
      <c r="G11" s="60" t="str">
        <f t="shared" si="3"/>
        <v>May</v>
      </c>
      <c r="H11" s="59"/>
      <c r="I11" s="58"/>
      <c r="J11" s="60" t="s">
        <v>724</v>
      </c>
      <c r="K11" s="106"/>
      <c r="L11" s="63" t="s">
        <v>73</v>
      </c>
      <c r="M11" s="63"/>
      <c r="N11" s="43" t="s">
        <v>73</v>
      </c>
      <c r="O11" s="43"/>
      <c r="P11" s="43"/>
      <c r="Q11" s="66"/>
      <c r="R11" s="22" t="s">
        <v>6</v>
      </c>
      <c r="S11" s="55"/>
      <c r="T11" s="25" t="s">
        <v>79</v>
      </c>
      <c r="U11" s="12">
        <f>COUNTIF(L$2:L$2082,"Elapsed")</f>
        <v>0</v>
      </c>
      <c r="V11" s="11"/>
      <c r="W11" s="50"/>
      <c r="X11" s="49"/>
      <c r="Y11" s="49"/>
      <c r="Z11" s="29"/>
      <c r="AA11" s="29"/>
      <c r="AB11" s="11"/>
      <c r="AC11" s="11"/>
    </row>
    <row r="12" spans="1:31" ht="30" customHeight="1" x14ac:dyDescent="0.2">
      <c r="H12" s="58"/>
      <c r="R12" s="43"/>
      <c r="T12" s="23"/>
      <c r="U12" s="23"/>
      <c r="V12" s="23"/>
      <c r="W12" s="23"/>
      <c r="X12" s="23"/>
      <c r="Y12" s="23"/>
      <c r="Z12" s="23"/>
      <c r="AA12" s="23"/>
      <c r="AB12" s="11"/>
    </row>
    <row r="13" spans="1:31" ht="30" customHeight="1" x14ac:dyDescent="0.2">
      <c r="T13" s="23"/>
      <c r="U13" s="23"/>
      <c r="V13" s="23"/>
      <c r="W13" s="40"/>
      <c r="X13" s="11"/>
      <c r="Y13" s="140" t="s">
        <v>82</v>
      </c>
      <c r="Z13" s="136"/>
      <c r="AA13" s="136"/>
      <c r="AB13" s="136"/>
      <c r="AC13" s="137"/>
      <c r="AD13" s="133"/>
      <c r="AE13" s="11"/>
    </row>
    <row r="14" spans="1:31" ht="30" customHeight="1" x14ac:dyDescent="0.2">
      <c r="T14" s="23"/>
      <c r="U14" s="23"/>
      <c r="V14" s="23"/>
      <c r="W14" s="40"/>
      <c r="X14" s="89" t="s">
        <v>18</v>
      </c>
      <c r="Y14" s="88" t="s">
        <v>19</v>
      </c>
      <c r="Z14" s="88" t="s">
        <v>20</v>
      </c>
      <c r="AA14" s="88" t="s">
        <v>11</v>
      </c>
      <c r="AB14" s="88" t="s">
        <v>36</v>
      </c>
      <c r="AC14" s="88" t="s">
        <v>73</v>
      </c>
      <c r="AD14" s="132" t="s">
        <v>101</v>
      </c>
      <c r="AE14" s="131" t="s">
        <v>78</v>
      </c>
    </row>
    <row r="15" spans="1:31" ht="30" customHeight="1" x14ac:dyDescent="0.2">
      <c r="T15" s="23"/>
      <c r="U15" s="23"/>
      <c r="V15" s="23"/>
      <c r="W15" s="26" t="s">
        <v>37</v>
      </c>
      <c r="X15" s="14">
        <f>SUM(X17:X28)</f>
        <v>10</v>
      </c>
      <c r="Y15" s="14">
        <f>COUNTIF(N$2:N$50,"Full Disclosure")</f>
        <v>6</v>
      </c>
      <c r="Z15" s="14">
        <f>COUNTIF(N$2:N$50,"Partial Disclosure")</f>
        <v>2</v>
      </c>
      <c r="AA15" s="14">
        <f>COUNTIF(N$2:N$50,"Refused")</f>
        <v>0</v>
      </c>
      <c r="AB15" s="14">
        <f>COUNTIF(N$2:N$50,"Information Not Held")</f>
        <v>1</v>
      </c>
      <c r="AC15" s="14">
        <f>COUNTIF(N$2:N$50,"In Progress")</f>
        <v>1</v>
      </c>
      <c r="AD15" s="14">
        <f>COUNTIF(N$2:N$2102,"elapsed")</f>
        <v>0</v>
      </c>
      <c r="AE15" s="14">
        <f>COUNTIF(N$2:N$2102,"withdrawn")</f>
        <v>0</v>
      </c>
    </row>
    <row r="16" spans="1:31" ht="30" customHeight="1" x14ac:dyDescent="0.2">
      <c r="T16" s="23"/>
      <c r="U16" s="23"/>
      <c r="V16" s="23"/>
      <c r="W16" s="26"/>
      <c r="X16" s="14"/>
      <c r="Y16" s="14"/>
      <c r="Z16" s="14"/>
      <c r="AA16" s="14"/>
      <c r="AB16" s="14"/>
      <c r="AC16" s="14"/>
      <c r="AD16" s="14"/>
      <c r="AE16" s="14"/>
    </row>
    <row r="17" spans="20:31" ht="30" customHeight="1" x14ac:dyDescent="0.2">
      <c r="T17" s="23"/>
      <c r="U17" s="23"/>
      <c r="V17" s="23"/>
      <c r="W17" s="26" t="s">
        <v>42</v>
      </c>
      <c r="X17" s="14">
        <f>COUNTIF(G$2:G$2497,"Jan")</f>
        <v>5</v>
      </c>
      <c r="Y17" s="14">
        <f>COUNTIFS(G$2:G$2497,"jan",N$2:N$2497,"Full Disclosure")</f>
        <v>3</v>
      </c>
      <c r="Z17" s="14">
        <f>COUNTIFS(G$2:G$2497,"jan",N$2:N$2497,"Partial Disclosure")</f>
        <v>1</v>
      </c>
      <c r="AA17" s="14">
        <f>COUNTIFS(G$2:G$2497,"jan",N$2:N$2497,"Refused")</f>
        <v>0</v>
      </c>
      <c r="AB17" s="14">
        <f>COUNTIFS(G$2:G$2497,"jan",N$2:N$2497,"Information not held")</f>
        <v>1</v>
      </c>
      <c r="AC17" s="14">
        <f>COUNTIFS(G$2:G$2497,"jan",N$2:N$2497,"In Progress")</f>
        <v>0</v>
      </c>
      <c r="AD17" s="14">
        <f>COUNTIFS(G$2:G$2497,"jan",N$2:N$2497,"elapsed")</f>
        <v>0</v>
      </c>
      <c r="AE17" s="14">
        <f>COUNTIFS(G$2:G$2497,"jan",N$2:N$2497,"withdrawn")</f>
        <v>0</v>
      </c>
    </row>
    <row r="18" spans="20:31" ht="30" customHeight="1" x14ac:dyDescent="0.2">
      <c r="T18" s="23"/>
      <c r="U18" s="23"/>
      <c r="V18" s="23"/>
      <c r="W18" s="26" t="s">
        <v>43</v>
      </c>
      <c r="X18" s="14">
        <f>COUNTIF(G$2:G$2497,"Feb")</f>
        <v>2</v>
      </c>
      <c r="Y18" s="14">
        <f>COUNTIFS(G$2:G$2497,"Feb",N$2:N$2497,"Full Disclosure")</f>
        <v>2</v>
      </c>
      <c r="Z18" s="14">
        <f>COUNTIFS(G$2:G$2497,"Feb",N$2:N$2497,"Partial Disclosure")</f>
        <v>0</v>
      </c>
      <c r="AA18" s="14">
        <f>COUNTIFS(G$2:G$2497,"Feb",N$2:N$2497,"Refused")</f>
        <v>0</v>
      </c>
      <c r="AB18" s="14">
        <f>COUNTIFS(G$2:G$2497,"Feb",N$2:N$2497,"Information not held")</f>
        <v>0</v>
      </c>
      <c r="AC18" s="14">
        <f>COUNTIFS(G$2:G$2497,"Feb",N$2:N$2497,"In Progress")</f>
        <v>0</v>
      </c>
      <c r="AD18" s="14">
        <f>COUNTIFS(G$2:G$2497,"Feb",N$2:N$2497,"elapsed")</f>
        <v>0</v>
      </c>
      <c r="AE18" s="14">
        <f>COUNTIFS(G$2:G$2497,"Feb",N$2:N$2497,"withdrawn")</f>
        <v>0</v>
      </c>
    </row>
    <row r="19" spans="20:31" ht="30" customHeight="1" x14ac:dyDescent="0.2">
      <c r="T19" s="25"/>
      <c r="U19" s="23"/>
      <c r="V19" s="23"/>
      <c r="W19" s="26" t="s">
        <v>44</v>
      </c>
      <c r="X19" s="14">
        <f>COUNTIF(G$2:G$2497,"Mar")</f>
        <v>1</v>
      </c>
      <c r="Y19" s="14">
        <f>COUNTIFS(G$2:G$2497,"Mar",N$2:N$2497,"Full Disclosure")</f>
        <v>1</v>
      </c>
      <c r="Z19" s="14">
        <f>COUNTIFS(G$2:G$2497,"Mar",N$2:N$2497,"Partial Disclosure")</f>
        <v>0</v>
      </c>
      <c r="AA19" s="14">
        <f>COUNTIFS(G$2:G$2497,"Mar",N$2:N$2497,"Refused")</f>
        <v>0</v>
      </c>
      <c r="AB19" s="14">
        <f>COUNTIFS(G$2:G$2497,"Mar",N$2:N$2497,"Information not held")</f>
        <v>0</v>
      </c>
      <c r="AC19" s="14">
        <f>COUNTIFS(G$2:G$2497,"Mar",N$2:N$2497,"In Progress")</f>
        <v>0</v>
      </c>
      <c r="AD19" s="14">
        <f>COUNTIFS(G$2:G$2497,"Mar",N$2:N$2497,"elapsed")</f>
        <v>0</v>
      </c>
      <c r="AE19" s="14">
        <f>COUNTIFS(G$2:G$2497,"Mar",N$2:N$2497,"withdrawn")</f>
        <v>0</v>
      </c>
    </row>
    <row r="20" spans="20:31" ht="30" customHeight="1" x14ac:dyDescent="0.2">
      <c r="T20" s="23"/>
      <c r="U20" s="23"/>
      <c r="V20" s="23"/>
      <c r="W20" s="26" t="s">
        <v>45</v>
      </c>
      <c r="X20" s="14">
        <f>COUNTIF(G$2:G$2497,"apr")</f>
        <v>0</v>
      </c>
      <c r="Y20" s="14">
        <f>COUNTIFS(G$2:G$2497,"Apr",N$2:N$2497,"Full Disclosure")</f>
        <v>0</v>
      </c>
      <c r="Z20" s="14">
        <f>COUNTIFS(G$2:G$2497,"Apr",N$2:N$2497,"Partial Disclosure")</f>
        <v>0</v>
      </c>
      <c r="AA20" s="14">
        <f>COUNTIFS(G$2:G$2497,"Apr",N$2:N$2497,"Refused")</f>
        <v>0</v>
      </c>
      <c r="AB20" s="14">
        <f>COUNTIFS(G$2:G$2497,"Apr",N$2:N$2497,"Information not held")</f>
        <v>0</v>
      </c>
      <c r="AC20" s="14">
        <f>COUNTIFS(G$2:G$2497,"Apr",N$2:N$2497,"In Progress")</f>
        <v>0</v>
      </c>
      <c r="AD20" s="14">
        <f>COUNTIFS(G$2:G$2497,"Apr",N$2:N$2497,"elapsed")</f>
        <v>0</v>
      </c>
      <c r="AE20" s="14">
        <f>COUNTIFS(G$2:G$2497,"Apr",N$2:N$2497,"withdrawn")</f>
        <v>0</v>
      </c>
    </row>
    <row r="21" spans="20:31" ht="30" customHeight="1" x14ac:dyDescent="0.2">
      <c r="T21" s="25"/>
      <c r="U21" s="11"/>
      <c r="V21" s="11"/>
      <c r="W21" s="26" t="s">
        <v>33</v>
      </c>
      <c r="X21" s="14">
        <f>COUNTIF(G$2:G$2497,"may")</f>
        <v>2</v>
      </c>
      <c r="Y21" s="14">
        <f>COUNTIFS(G$2:G$2497,"May",N$2:N$2497,"Full Disclosure")</f>
        <v>0</v>
      </c>
      <c r="Z21" s="14">
        <f>COUNTIFS(G$2:G$2497,"May",N$2:N$2497,"Partial Disclosure")</f>
        <v>1</v>
      </c>
      <c r="AA21" s="14">
        <f>COUNTIFS(G$2:G$2497,"May",N$2:N$2497,"Refused")</f>
        <v>0</v>
      </c>
      <c r="AB21" s="14">
        <f>COUNTIFS(G$2:G$2497,"May",N$2:N$2497,"Information not held")</f>
        <v>0</v>
      </c>
      <c r="AC21" s="14">
        <f>COUNTIFS(G$2:G$2497,"May",N$2:N$2497,"In Progress")</f>
        <v>1</v>
      </c>
      <c r="AD21" s="14">
        <f>COUNTIFS(G$2:G$2497,"May",N$2:N$2497,"elapsed")</f>
        <v>0</v>
      </c>
      <c r="AE21" s="14">
        <f>COUNTIFS(G$2:G$2497,"May",N$2:N$2497,"withdrawn")</f>
        <v>0</v>
      </c>
    </row>
    <row r="22" spans="20:31" ht="30" customHeight="1" x14ac:dyDescent="0.2">
      <c r="T22" s="41"/>
      <c r="U22" s="11"/>
      <c r="V22" s="11"/>
      <c r="W22" s="26" t="s">
        <v>46</v>
      </c>
      <c r="X22" s="14">
        <f>COUNTIF(I$2:I$2497,"jun")</f>
        <v>0</v>
      </c>
      <c r="Y22" s="14">
        <f>COUNTIFS(I$2:I$2497,"jun",Q$2:Q$2497,"Full Disclosure")</f>
        <v>0</v>
      </c>
      <c r="Z22" s="14">
        <f>COUNTIFS(I$2:I$2497,"jun",Q$2:Q$2497,"Partial Disclosure")</f>
        <v>0</v>
      </c>
      <c r="AA22" s="14">
        <f>COUNTIFS(I$2:I$2497,"junr",Q$2:Q$2497,"Refused")</f>
        <v>0</v>
      </c>
      <c r="AB22" s="14">
        <f>COUNTIFS(I$2:I$2497,"jun",Q$2:Q$2497,"Information not held")</f>
        <v>0</v>
      </c>
      <c r="AC22" s="14">
        <f>COUNTIFS(I$2:I$2497,"jun",Q$2:Q$2497,"In Progress")</f>
        <v>0</v>
      </c>
      <c r="AD22" s="14">
        <f>COUNTIFS(I$2:I$2497,"jun",Q$2:Q$2497,"elapsed")</f>
        <v>0</v>
      </c>
      <c r="AE22" s="14">
        <f>COUNTIFS(G$2:G$2497,"jan",N$2:N$2497,"withdrawn")</f>
        <v>0</v>
      </c>
    </row>
    <row r="23" spans="20:31" ht="30" customHeight="1" x14ac:dyDescent="0.2">
      <c r="T23" s="42"/>
      <c r="U23" s="23"/>
      <c r="V23" s="23"/>
      <c r="W23" s="26" t="s">
        <v>47</v>
      </c>
      <c r="X23" s="14">
        <f>COUNTIF(I$2:I$2497,"Jul")</f>
        <v>0</v>
      </c>
      <c r="Y23" s="14">
        <f>COUNTIFS(I$2:I$2497,"jul",Q$2:Q$2497,"Full Disclosure")</f>
        <v>0</v>
      </c>
      <c r="Z23" s="14">
        <f>COUNTIFS(I$2:I$2497,"jul",Q$2:Q$2497,"Partial Disclosure")</f>
        <v>0</v>
      </c>
      <c r="AA23" s="14">
        <f>COUNTIFS(I$2:I$2497,"jul",Q$2:Q$2497,"Refused")</f>
        <v>0</v>
      </c>
      <c r="AB23" s="14">
        <f>COUNTIFS(I$2:I$2497,"jul",Q$2:Q$2497,"Information not held")</f>
        <v>0</v>
      </c>
      <c r="AC23" s="14">
        <f>COUNTIFS(I$2:I$2497,"jul",Q$2:Q$2497,"In Progress")</f>
        <v>0</v>
      </c>
      <c r="AD23" s="14">
        <f>COUNTIFS(I$2:I$2497,"jul",Q$2:Q$2497,"elapsed")</f>
        <v>0</v>
      </c>
      <c r="AE23" s="14">
        <f>COUNTIFS(I$2:I$2497,"jul",Q$2:Q$2497,"withdrawn")</f>
        <v>0</v>
      </c>
    </row>
    <row r="24" spans="20:31" ht="30" customHeight="1" x14ac:dyDescent="0.2">
      <c r="T24" s="42"/>
      <c r="U24" s="23"/>
      <c r="V24" s="23"/>
      <c r="W24" s="26" t="s">
        <v>48</v>
      </c>
      <c r="X24" s="14">
        <f>COUNTIF(I$2:I$2497,"Aug")</f>
        <v>0</v>
      </c>
      <c r="Y24" s="14">
        <f>COUNTIFS(I$2:I$2497,"aug",Q$2:Q$2497,"Full Disclosure")</f>
        <v>0</v>
      </c>
      <c r="Z24" s="14">
        <f>COUNTIFS(I$2:I$2497,"aug",Q$2:Q$2497,"Partial Disclosure")</f>
        <v>0</v>
      </c>
      <c r="AA24" s="14">
        <f>COUNTIFS(I$2:I$2497,"aug",Q$2:Q$2497,"Refused")</f>
        <v>0</v>
      </c>
      <c r="AB24" s="14">
        <f>COUNTIFS(I$2:I$2497,"aug",Q$2:Q$2497,"Information not held")</f>
        <v>0</v>
      </c>
      <c r="AC24" s="14">
        <f>COUNTIFS(I$2:I$2497,"aug",Q$2:Q$2497,"In Progress")</f>
        <v>0</v>
      </c>
      <c r="AD24" s="14">
        <f>COUNTIFS(I$2:I$2497,"aug",Q$2:Q$2497,"elapsed")</f>
        <v>0</v>
      </c>
      <c r="AE24" s="14">
        <f>COUNTIFS(I$2:I$2497,"aug",Q$2:Q$2497,"withdrawn")</f>
        <v>0</v>
      </c>
    </row>
    <row r="25" spans="20:31" ht="30" customHeight="1" x14ac:dyDescent="0.2">
      <c r="T25" s="42"/>
      <c r="U25" s="23"/>
      <c r="V25" s="23"/>
      <c r="W25" s="26" t="s">
        <v>49</v>
      </c>
      <c r="X25" s="14">
        <f>COUNTIF(I$2:I$2497,"sep")</f>
        <v>0</v>
      </c>
      <c r="Y25" s="14">
        <f>COUNTIFS(I$2:I$2497,"sep",Q$2:Q$2497,"Full Disclosure")</f>
        <v>0</v>
      </c>
      <c r="Z25" s="14">
        <f>COUNTIFS(I$2:I$2497,"sep",Q$2:Q$2497,"Partial Disclosure")</f>
        <v>0</v>
      </c>
      <c r="AA25" s="14">
        <f>COUNTIFS(I$2:I$2497,"sep",Q$2:Q$2497,"Refused")</f>
        <v>0</v>
      </c>
      <c r="AB25" s="14">
        <f>COUNTIFS(I$2:I$2497,"sep",Q$2:Q$2497,"Information not held")</f>
        <v>0</v>
      </c>
      <c r="AC25" s="14">
        <f>COUNTIFS(I$2:I$2497,"sep",Q$2:Q$2497,"In Progress")</f>
        <v>0</v>
      </c>
      <c r="AD25" s="14">
        <f>COUNTIFS(I$2:I$2497,"sep",Q$2:Q$2497,"elapsed")</f>
        <v>0</v>
      </c>
      <c r="AE25" s="14">
        <f>COUNTIFS(I$2:I$2497,"sep",Q$2:Q$2497,"withdrawn")</f>
        <v>0</v>
      </c>
    </row>
    <row r="26" spans="20:31" ht="15.75" x14ac:dyDescent="0.2">
      <c r="T26" s="42"/>
      <c r="U26" s="23"/>
      <c r="V26" s="23"/>
      <c r="W26" s="26" t="s">
        <v>50</v>
      </c>
      <c r="X26" s="14">
        <f>COUNTIF(I$2:I$2497,"oct")</f>
        <v>0</v>
      </c>
      <c r="Y26" s="14">
        <f>COUNTIFS(I$2:I$2497,"oct",Q$2:Q$2497,"Full Disclosure")</f>
        <v>0</v>
      </c>
      <c r="Z26" s="14">
        <f>COUNTIFS(I$2:I$2497,"oct",Q$2:Q$2497,"Partial Disclosure")</f>
        <v>0</v>
      </c>
      <c r="AA26" s="14">
        <f>COUNTIFS(I$2:I$2497,"oct",Q$2:Q$2497,"Refused")</f>
        <v>0</v>
      </c>
      <c r="AB26" s="14">
        <f>COUNTIFS(I$2:I$2497,"oct",Q$2:Q$2497,"Information not held")</f>
        <v>0</v>
      </c>
      <c r="AC26" s="14">
        <f>COUNTIFS(I$2:I$2497,"oct",Q$2:Q$2497,"In Progress")</f>
        <v>0</v>
      </c>
      <c r="AD26" s="14">
        <f>COUNTIFS(I$2:I$2497,"oct",Q$2:Q$2497,"elapsed")</f>
        <v>0</v>
      </c>
      <c r="AE26" s="14">
        <f>COUNTIFS(I$2:I$2497,"oct",Q$2:Q$2497,"withdrawn")</f>
        <v>0</v>
      </c>
    </row>
    <row r="27" spans="20:31" ht="15.75" x14ac:dyDescent="0.2">
      <c r="T27" s="23"/>
      <c r="U27" s="23"/>
      <c r="V27" s="23"/>
      <c r="W27" s="26" t="s">
        <v>51</v>
      </c>
      <c r="X27" s="14">
        <f>COUNTIF(I$2:I$2497,"nov")</f>
        <v>0</v>
      </c>
      <c r="Y27" s="14">
        <f>COUNTIFS(I$2:I$2497,"nov",Q$2:Q$2497,"Full Disclosure")</f>
        <v>0</v>
      </c>
      <c r="Z27" s="14">
        <f>COUNTIFS(I$2:I$2497,"nov",Q$2:Q$2497,"Partial Disclosure")</f>
        <v>0</v>
      </c>
      <c r="AA27" s="14">
        <f>COUNTIFS(I$2:I$2497,"nov",Q$2:Q$2497,"Refused")</f>
        <v>0</v>
      </c>
      <c r="AB27" s="14">
        <f>COUNTIFS(I$2:I$2497,"nov",Q$2:Q$2497,"Information not held")</f>
        <v>0</v>
      </c>
      <c r="AC27" s="14">
        <f>COUNTIFS(I$2:I$2497,"nov",Q$2:Q$2497,"In Progress")</f>
        <v>0</v>
      </c>
      <c r="AD27" s="14">
        <f>COUNTIFS(I$2:I$2497,"nov",Q$2:Q$2497,"elapsed")</f>
        <v>0</v>
      </c>
      <c r="AE27" s="14">
        <f>COUNTIFS(I$2:I$2497,"nov",Q$2:Q$2497,"withdrawn")</f>
        <v>0</v>
      </c>
    </row>
    <row r="28" spans="20:31" ht="15.75" x14ac:dyDescent="0.2">
      <c r="T28" s="23"/>
      <c r="U28" s="23"/>
      <c r="V28" s="25"/>
      <c r="W28" s="26" t="s">
        <v>52</v>
      </c>
      <c r="X28" s="14">
        <f>COUNTIF(I$2:I$2497,"dec")</f>
        <v>0</v>
      </c>
      <c r="Y28" s="14">
        <f>COUNTIFS(I$2:I$2497,"dec",Q$2:Q$2497,"Full Disclosure")</f>
        <v>0</v>
      </c>
      <c r="Z28" s="14">
        <f>COUNTIFS(I$2:I$2497,"dec",Q$2:Q$2497,"Partial Disclosure")</f>
        <v>0</v>
      </c>
      <c r="AA28" s="14">
        <f>COUNTIFS(I$2:I$2497,"dec",Q$2:Q$2497,"Refused")</f>
        <v>0</v>
      </c>
      <c r="AB28" s="14">
        <f>COUNTIFS(I$2:I$2497,"dec",Q$2:Q$2497,"Information not held")</f>
        <v>0</v>
      </c>
      <c r="AC28" s="14">
        <f>COUNTIFS(I$2:I$2497,"dec",Q$2:Q$2497,"In Progress")</f>
        <v>0</v>
      </c>
      <c r="AD28" s="14">
        <f>COUNTIFS(I$2:I$2497,"dec",Q$2:Q$2497,"elapsed")</f>
        <v>0</v>
      </c>
      <c r="AE28" s="14">
        <f>COUNTIFS(I$2:I$2497,"dec",Q$2:Q$2497,"withdrawn")</f>
        <v>0</v>
      </c>
    </row>
    <row r="29" spans="20:31" ht="15.75" x14ac:dyDescent="0.2">
      <c r="T29" s="40"/>
      <c r="U29" s="23"/>
      <c r="V29" s="25"/>
    </row>
    <row r="30" spans="20:31" ht="15.75" x14ac:dyDescent="0.2">
      <c r="T30" s="40"/>
      <c r="U30" s="23"/>
      <c r="V30" s="25"/>
    </row>
    <row r="31" spans="20:31" ht="15.75" x14ac:dyDescent="0.2">
      <c r="T31" s="40"/>
      <c r="U31" s="23"/>
      <c r="V31" s="25"/>
    </row>
    <row r="32" spans="20:31" ht="15.75" x14ac:dyDescent="0.2">
      <c r="T32" s="40"/>
      <c r="U32" s="23"/>
      <c r="V32" s="25"/>
    </row>
    <row r="33" spans="20:22" ht="15.75" x14ac:dyDescent="0.2">
      <c r="T33" s="40"/>
      <c r="U33" s="23"/>
      <c r="V33" s="25"/>
    </row>
    <row r="34" spans="20:22" ht="15.75" x14ac:dyDescent="0.2">
      <c r="T34" s="40"/>
      <c r="U34" s="23"/>
      <c r="V34" s="25"/>
    </row>
    <row r="35" spans="20:22" ht="15.75" x14ac:dyDescent="0.2">
      <c r="T35" s="40"/>
      <c r="U35" s="23"/>
      <c r="V35" s="25"/>
    </row>
    <row r="36" spans="20:22" ht="15.75" x14ac:dyDescent="0.2">
      <c r="T36" s="40"/>
      <c r="U36" s="23"/>
      <c r="V36" s="25"/>
    </row>
    <row r="37" spans="20:22" ht="15.75" x14ac:dyDescent="0.2">
      <c r="T37" s="40"/>
      <c r="U37" s="23"/>
      <c r="V37" s="25"/>
    </row>
    <row r="38" spans="20:22" ht="15.75" x14ac:dyDescent="0.2">
      <c r="T38" s="40"/>
      <c r="U38" s="23"/>
      <c r="V38" s="25"/>
    </row>
    <row r="39" spans="20:22" ht="15.75" x14ac:dyDescent="0.2">
      <c r="T39" s="40"/>
      <c r="U39" s="23"/>
      <c r="V39" s="25"/>
    </row>
    <row r="40" spans="20:22" ht="15.75" x14ac:dyDescent="0.2">
      <c r="T40" s="40"/>
      <c r="U40" s="23"/>
      <c r="V40" s="25"/>
    </row>
    <row r="41" spans="20:22" ht="15.75" x14ac:dyDescent="0.2">
      <c r="T41" s="40"/>
      <c r="U41" s="23"/>
      <c r="V41" s="25"/>
    </row>
    <row r="42" spans="20:22" ht="15.75" x14ac:dyDescent="0.2">
      <c r="T42" s="40"/>
      <c r="U42" s="23"/>
      <c r="V42" s="23"/>
    </row>
    <row r="43" spans="20:22" ht="15" x14ac:dyDescent="0.2">
      <c r="T43" s="23"/>
    </row>
  </sheetData>
  <mergeCells count="1">
    <mergeCell ref="Y13:AC13"/>
  </mergeCells>
  <conditionalFormatting sqref="J2">
    <cfRule type="containsText" dxfId="3" priority="10" stopIfTrue="1" operator="containsText" text="Yes">
      <formula>NOT(ISERROR(SEARCH("Yes",J2)))</formula>
    </cfRule>
  </conditionalFormatting>
  <conditionalFormatting sqref="J2:J11 K12:K40">
    <cfRule type="containsText" dxfId="2" priority="8" stopIfTrue="1" operator="containsText" text="No">
      <formula>NOT(ISERROR(SEARCH("No",J2)))</formula>
    </cfRule>
    <cfRule type="containsText" dxfId="1" priority="9" stopIfTrue="1" operator="containsText" text="Yes">
      <formula>NOT(ISERROR(SEARCH("Yes",J2)))</formula>
    </cfRule>
  </conditionalFormatting>
  <conditionalFormatting sqref="J2:J11 K12:K34">
    <cfRule type="containsText" dxfId="0" priority="7" stopIfTrue="1" operator="containsText" text="N/A">
      <formula>NOT(ISERROR(SEARCH("N/A",J2)))</formula>
    </cfRule>
  </conditionalFormatting>
  <dataValidations count="9">
    <dataValidation type="list" allowBlank="1" showInputMessage="1" showErrorMessage="1" sqref="L1" xr:uid="{00000000-0002-0000-0200-000000000000}">
      <formula1>$M$2:$M$4</formula1>
    </dataValidation>
    <dataValidation type="list" allowBlank="1" showInputMessage="1" showErrorMessage="1" sqref="J1 K6:K9" xr:uid="{00000000-0002-0000-0200-000001000000}">
      <formula1>$K$2:$K$3</formula1>
    </dataValidation>
    <dataValidation type="list" allowBlank="1" showInputMessage="1" showErrorMessage="1" sqref="N1 Q5:Q9 P1 Q2:Q3 Q12:Q65536 G1 R12 K5" xr:uid="{00000000-0002-0000-0200-000002000000}">
      <formula1>#REF!</formula1>
    </dataValidation>
    <dataValidation showDropDown="1" showInputMessage="1" showErrorMessage="1" sqref="I1 J12:J65536 I10:I11" xr:uid="{00000000-0002-0000-0200-000003000000}"/>
    <dataValidation type="list" allowBlank="1" showInputMessage="1" showErrorMessage="1" sqref="L2:L11" xr:uid="{00000000-0002-0000-0200-000004000000}">
      <formula1>$M$2:$M$6</formula1>
    </dataValidation>
    <dataValidation type="list" allowBlank="1" showInputMessage="1" showErrorMessage="1" sqref="N2:N11" xr:uid="{00000000-0002-0000-0200-000005000000}">
      <formula1>$O$2:$O$7</formula1>
    </dataValidation>
    <dataValidation type="list" allowBlank="1" showInputMessage="1" showErrorMessage="1" sqref="J2:J11 K12:K25" xr:uid="{00000000-0002-0000-0200-000007000000}">
      <formula1>$K$2:$K$4</formula1>
    </dataValidation>
    <dataValidation type="list" allowBlank="1" showInputMessage="1" showErrorMessage="1" sqref="P2:P11" xr:uid="{00000000-0002-0000-0200-000008000000}">
      <formula1>$R$2:$R$11</formula1>
    </dataValidation>
    <dataValidation type="list" allowBlank="1" showInputMessage="1" showErrorMessage="1" sqref="H12" xr:uid="{00000000-0002-0000-0200-000009000000}">
      <formula1>$H$3:$H$8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4"/>
  <sheetViews>
    <sheetView workbookViewId="0">
      <selection activeCell="D10" sqref="D10"/>
    </sheetView>
  </sheetViews>
  <sheetFormatPr defaultRowHeight="12.75" x14ac:dyDescent="0.2"/>
  <cols>
    <col min="1" max="1" width="14.5703125" style="70" customWidth="1"/>
    <col min="2" max="2" width="49.28515625" style="70" customWidth="1"/>
    <col min="3" max="3" width="19.42578125" style="70" customWidth="1"/>
    <col min="4" max="4" width="60.140625" style="70" customWidth="1"/>
    <col min="5" max="16384" width="9.140625" style="70"/>
  </cols>
  <sheetData>
    <row r="1" spans="1:4" s="69" customFormat="1" ht="39" customHeight="1" x14ac:dyDescent="0.25">
      <c r="A1" s="68" t="s">
        <v>58</v>
      </c>
      <c r="B1" s="68" t="s">
        <v>56</v>
      </c>
      <c r="C1" s="68" t="s">
        <v>57</v>
      </c>
      <c r="D1" s="68" t="s">
        <v>60</v>
      </c>
    </row>
    <row r="2" spans="1:4" ht="30.75" customHeight="1" x14ac:dyDescent="0.2">
      <c r="A2" s="83"/>
      <c r="B2" s="72"/>
      <c r="C2" s="71"/>
      <c r="D2" s="71"/>
    </row>
    <row r="3" spans="1:4" ht="30.75" customHeight="1" x14ac:dyDescent="0.2">
      <c r="A3" s="87"/>
      <c r="B3" s="86"/>
      <c r="C3" s="85"/>
      <c r="D3" s="85"/>
    </row>
    <row r="4" spans="1:4" ht="30.75" customHeight="1" x14ac:dyDescent="0.2">
      <c r="A4" s="84"/>
      <c r="B4" s="84"/>
      <c r="C4" s="84"/>
      <c r="D4" s="84"/>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7"/>
  <sheetViews>
    <sheetView workbookViewId="0">
      <selection activeCell="C13" sqref="C13"/>
    </sheetView>
  </sheetViews>
  <sheetFormatPr defaultRowHeight="12.75" x14ac:dyDescent="0.2"/>
  <cols>
    <col min="1" max="1" width="17.28515625" customWidth="1"/>
    <col min="2" max="2" width="26.28515625" customWidth="1"/>
    <col min="3" max="3" width="23.42578125" customWidth="1"/>
  </cols>
  <sheetData>
    <row r="1" spans="1:3" ht="45" customHeight="1" x14ac:dyDescent="0.2">
      <c r="A1" s="67" t="s">
        <v>2</v>
      </c>
      <c r="B1" s="67" t="s">
        <v>32</v>
      </c>
      <c r="C1" s="67" t="s">
        <v>59</v>
      </c>
    </row>
    <row r="2" spans="1:3" ht="12.75" customHeight="1" x14ac:dyDescent="0.2">
      <c r="A2" s="148" t="s">
        <v>483</v>
      </c>
      <c r="B2" s="148" t="s">
        <v>728</v>
      </c>
      <c r="C2" s="148" t="s">
        <v>729</v>
      </c>
    </row>
    <row r="3" spans="1:3" x14ac:dyDescent="0.2">
      <c r="A3" s="149"/>
      <c r="B3" s="149"/>
      <c r="C3" s="149"/>
    </row>
    <row r="4" spans="1:3" x14ac:dyDescent="0.2">
      <c r="A4" s="148"/>
      <c r="B4" s="148"/>
      <c r="C4" s="148"/>
    </row>
    <row r="5" spans="1:3" x14ac:dyDescent="0.2">
      <c r="A5" s="149"/>
      <c r="B5" s="149"/>
      <c r="C5" s="149"/>
    </row>
    <row r="6" spans="1:3" x14ac:dyDescent="0.2">
      <c r="A6" s="148"/>
      <c r="B6" s="148"/>
      <c r="C6" s="148"/>
    </row>
    <row r="7" spans="1:3" x14ac:dyDescent="0.2">
      <c r="A7" s="149"/>
      <c r="B7" s="149"/>
      <c r="C7" s="149"/>
    </row>
  </sheetData>
  <mergeCells count="9">
    <mergeCell ref="C2:C3"/>
    <mergeCell ref="B4:B5"/>
    <mergeCell ref="C4:C5"/>
    <mergeCell ref="A6:A7"/>
    <mergeCell ref="B2:B3"/>
    <mergeCell ref="B6:B7"/>
    <mergeCell ref="A4:A5"/>
    <mergeCell ref="A2:A3"/>
    <mergeCell ref="C6:C7"/>
  </mergeCells>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4A053A75624A47A6BF4FA0B27CF58F" ma:contentTypeVersion="1" ma:contentTypeDescription="Create a new document." ma:contentTypeScope="" ma:versionID="754263b2d8f18baf2e8976c87e02ecd5">
  <xsd:schema xmlns:xsd="http://www.w3.org/2001/XMLSchema" xmlns:xs="http://www.w3.org/2001/XMLSchema" xmlns:p="http://schemas.microsoft.com/office/2006/metadata/properties" xmlns:ns2="fd186967-6dc1-4007-9ae0-172e658b8da2" targetNamespace="http://schemas.microsoft.com/office/2006/metadata/properties" ma:root="true" ma:fieldsID="cf917f3a7e5f3a37b3389ee3b059b758" ns2:_="">
    <xsd:import namespace="fd186967-6dc1-4007-9ae0-172e658b8da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86967-6dc1-4007-9ae0-172e658b8da2"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C09778-C0A4-48BE-ACC6-63D3A462D432}">
  <ds:schemaRefs>
    <ds:schemaRef ds:uri="http://purl.org/dc/dcmitype/"/>
    <ds:schemaRef ds:uri="http://schemas.microsoft.com/office/2006/documentManagement/types"/>
    <ds:schemaRef ds:uri="http://www.w3.org/XML/1998/namespace"/>
    <ds:schemaRef ds:uri="http://purl.org/dc/elements/1.1/"/>
    <ds:schemaRef ds:uri="http://schemas.microsoft.com/office/infopath/2007/PartnerControls"/>
    <ds:schemaRef ds:uri="fd186967-6dc1-4007-9ae0-172e658b8da2"/>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6AD3221-739A-4220-BDC3-B338D956B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86967-6dc1-4007-9ae0-172e658b8d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73AF01-389C-48CB-829B-A9666A982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Metrics 2020</vt:lpstr>
      <vt:lpstr>FOI 2020</vt:lpstr>
      <vt:lpstr>EIR 2020</vt:lpstr>
      <vt:lpstr>Vexatious Requests</vt:lpstr>
      <vt:lpstr>Internal Review 2020</vt:lpstr>
      <vt:lpstr>'Metrics 2020'!Print_Area</vt:lpstr>
      <vt:lpstr>'FOI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2020-05-19T00:14:48Z</dcterms:created>
  <dcterms:modified xsi:type="dcterms:W3CDTF">2022-04-29T09:28:34Z</dcterms:modified>
</cp:coreProperties>
</file>